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Sec_General\2018\1_CONSOLIDADOS\"/>
    </mc:Choice>
  </mc:AlternateContent>
  <bookViews>
    <workbookView xWindow="0" yWindow="0" windowWidth="20496" windowHeight="7548"/>
  </bookViews>
  <sheets>
    <sheet name="Fuente_dato 30_07_2018(An.2)" sheetId="1" r:id="rId1"/>
    <sheet name="Estado de los procesos" sheetId="55" r:id="rId2"/>
    <sheet name="Tabla_dinamica" sheetId="54" r:id="rId3"/>
    <sheet name="Gráfico1" sheetId="56" r:id="rId4"/>
    <sheet name="Informe_Inve y Func" sheetId="48" r:id="rId5"/>
    <sheet name="Informe" sheetId="2" state="hidden" r:id="rId6"/>
    <sheet name="Hoja12" sheetId="18" state="hidden" r:id="rId7"/>
    <sheet name="Hoja11" sheetId="1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'Fuente_dato 30_07_2018(An.2)'!$A$11:$AG$1680</definedName>
    <definedName name="_xlnm._FilterDatabase" localSheetId="5" hidden="1">Informe!$A$2:$J$28</definedName>
    <definedName name="anexo3">'[1]Anexo 2.'!$F$349:$F$476</definedName>
    <definedName name="copia">'[2]Anexo 2.'!$D$336:$D$366</definedName>
    <definedName name="DEPENDENCIA">'[3]Anexo 2.'!$B$352:$B$377</definedName>
    <definedName name="enejecucion">'[1]Anexo 2.'!$D$382:$D$385</definedName>
    <definedName name="EstadoContrato">'[3]Anexo 2.'!$B$382:$B$388</definedName>
    <definedName name="FUENTE">'[4]Anexo 2.'!$D$408:$D$412</definedName>
    <definedName name="gobernacion">'[5]Anexo 2.'!$D$391:$D$394</definedName>
    <definedName name="l">'[6]Anexo 2.'!$D$357:$D$387</definedName>
    <definedName name="ll">'[6]Anexo 2.'!$D$357:$D$387</definedName>
    <definedName name="MODALIDAD">'[3]Anexo 2.'!$D$352:$D$379</definedName>
    <definedName name="MODSELECCION">'[3]Anexo 2.'!$D$352:$D$382</definedName>
    <definedName name="MUJERES">'[7]Anexo 2.'!$B$319:$B$344</definedName>
    <definedName name="PROGRAMAS">'[3]Anexo 2.'!$F$359:$F$486</definedName>
    <definedName name="secretaira">'[5]Anexo 2.'!$B$351:$B$376</definedName>
    <definedName name="TIPOSUPER">'[8]Anexo 2.'!$F$628:$F$632</definedName>
    <definedName name="VIGENCIAS">'[3]Anexo 2.'!$D$392:$D$395</definedName>
  </definedNames>
  <calcPr calcId="162913"/>
  <pivotCaches>
    <pivotCache cacheId="1" r:id="rId1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55" l="1"/>
  <c r="I7" i="55"/>
  <c r="I8" i="55"/>
  <c r="I9" i="55"/>
  <c r="I10" i="55"/>
  <c r="I11" i="55"/>
  <c r="I12" i="55"/>
  <c r="I13" i="55"/>
  <c r="I14" i="55"/>
  <c r="I15" i="55"/>
  <c r="I16" i="55"/>
  <c r="I17" i="55"/>
  <c r="I18" i="55"/>
  <c r="I19" i="55"/>
  <c r="I20" i="55"/>
  <c r="I21" i="55"/>
  <c r="I22" i="55"/>
  <c r="I23" i="55"/>
  <c r="I24" i="55"/>
  <c r="I25" i="55"/>
  <c r="I26" i="55"/>
  <c r="I27" i="55"/>
  <c r="I28" i="55"/>
  <c r="I29" i="55"/>
  <c r="I30" i="55"/>
  <c r="I6" i="55"/>
  <c r="Y1616" i="1" l="1"/>
  <c r="AA1616" i="1" s="1"/>
  <c r="Y1596" i="1"/>
  <c r="AA1596" i="1" s="1"/>
  <c r="Y1595" i="1"/>
  <c r="Y1594" i="1"/>
  <c r="Y1593" i="1"/>
  <c r="AA1593" i="1"/>
  <c r="AA1594" i="1"/>
  <c r="AA1595" i="1"/>
  <c r="AA1618"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AA1558" i="1"/>
  <c r="AA1559" i="1"/>
  <c r="AA1560" i="1"/>
  <c r="AA1561" i="1"/>
  <c r="AA1562" i="1"/>
  <c r="AA1563" i="1"/>
  <c r="AA1564" i="1"/>
  <c r="AA1565" i="1"/>
  <c r="AA1566" i="1"/>
  <c r="AA1567" i="1"/>
  <c r="AA1568" i="1"/>
  <c r="AA1569" i="1"/>
  <c r="AA1570" i="1"/>
  <c r="AA1571" i="1"/>
  <c r="AA1572" i="1"/>
  <c r="AA1573" i="1"/>
  <c r="AA1574" i="1"/>
  <c r="AA1575" i="1"/>
  <c r="AA1576" i="1"/>
  <c r="AA1577" i="1"/>
  <c r="AA1578" i="1"/>
  <c r="AA1579" i="1"/>
  <c r="AA1580" i="1"/>
  <c r="AA1581" i="1"/>
  <c r="AA1582" i="1"/>
  <c r="AA1583" i="1"/>
  <c r="AA1584" i="1"/>
  <c r="AA1585" i="1"/>
  <c r="AA1586" i="1"/>
  <c r="AA1587" i="1"/>
  <c r="AA1588" i="1"/>
  <c r="AA1589" i="1"/>
  <c r="AA1590" i="1"/>
  <c r="AA1591" i="1"/>
  <c r="AA1592" i="1"/>
  <c r="AA1597" i="1"/>
  <c r="AA1598" i="1"/>
  <c r="AA1599" i="1"/>
  <c r="AA1600" i="1"/>
  <c r="AA1601" i="1"/>
  <c r="AA1602" i="1"/>
  <c r="AA1603" i="1"/>
  <c r="AA1604" i="1"/>
  <c r="AA1605" i="1"/>
  <c r="AA1606" i="1"/>
  <c r="AA1607" i="1"/>
  <c r="AA1608" i="1"/>
  <c r="AA1609" i="1"/>
  <c r="AA1610" i="1"/>
  <c r="AA1611" i="1"/>
  <c r="AA1612" i="1"/>
  <c r="AA1613" i="1"/>
  <c r="AA1614" i="1"/>
  <c r="AA1615" i="1"/>
  <c r="AA1617" i="1"/>
  <c r="AA1619" i="1"/>
  <c r="AA1620" i="1"/>
  <c r="AA1621" i="1"/>
  <c r="AA1622" i="1"/>
  <c r="AA1623" i="1"/>
  <c r="AA1624" i="1"/>
  <c r="AA1625" i="1"/>
  <c r="AA1626" i="1"/>
  <c r="AA1627" i="1"/>
  <c r="AA1628" i="1"/>
  <c r="AA1629" i="1"/>
  <c r="AA1630" i="1"/>
  <c r="AA1631" i="1"/>
  <c r="AA1632" i="1"/>
  <c r="AA1633" i="1"/>
  <c r="AA1634" i="1"/>
  <c r="AA1635" i="1"/>
  <c r="AA1636" i="1"/>
  <c r="AA1637" i="1"/>
  <c r="AA1638" i="1"/>
  <c r="AA1639" i="1"/>
  <c r="AA1640" i="1"/>
  <c r="AA1641" i="1"/>
  <c r="AA1642" i="1"/>
  <c r="AA1643" i="1"/>
  <c r="AA1644" i="1"/>
  <c r="AA1645" i="1"/>
  <c r="AA1646" i="1"/>
  <c r="AA1647" i="1"/>
  <c r="AA1648" i="1"/>
  <c r="AA1649" i="1"/>
  <c r="AA1650" i="1"/>
  <c r="AA1651" i="1"/>
  <c r="AA1652" i="1"/>
  <c r="AA1653" i="1"/>
  <c r="AA1654" i="1"/>
  <c r="AA1655" i="1"/>
  <c r="AA1656" i="1"/>
  <c r="AA1657" i="1"/>
  <c r="AA1658" i="1"/>
  <c r="AA1659" i="1"/>
  <c r="AA1660" i="1"/>
  <c r="AA1661" i="1"/>
  <c r="AA1662" i="1"/>
  <c r="AA1663" i="1"/>
  <c r="AA1664" i="1"/>
  <c r="AA1665" i="1"/>
  <c r="AA1666" i="1"/>
  <c r="AA1667" i="1"/>
  <c r="AA1668" i="1"/>
  <c r="AA1669" i="1"/>
  <c r="AA1670" i="1"/>
  <c r="AA1671" i="1"/>
  <c r="AA1672" i="1"/>
  <c r="AA1673" i="1"/>
  <c r="AA1674" i="1"/>
  <c r="AA1675" i="1"/>
  <c r="AA1676" i="1"/>
  <c r="AA1677" i="1"/>
  <c r="AA1678" i="1"/>
  <c r="AA1679" i="1"/>
  <c r="AA1680" i="1"/>
  <c r="AA12" i="1"/>
  <c r="I18" i="1" l="1"/>
  <c r="I20" i="1"/>
  <c r="I21" i="1"/>
  <c r="H30" i="1"/>
  <c r="I30" i="1"/>
  <c r="H37" i="1"/>
  <c r="I37" i="1"/>
  <c r="H38" i="1"/>
  <c r="I39" i="1"/>
  <c r="I40" i="1"/>
  <c r="H45" i="1"/>
  <c r="I45" i="1"/>
  <c r="H51" i="1"/>
  <c r="H78" i="1" l="1"/>
  <c r="H76" i="1"/>
  <c r="H72" i="1"/>
  <c r="H71" i="1"/>
  <c r="H67" i="1"/>
  <c r="I819" i="1" l="1"/>
  <c r="I817" i="1"/>
  <c r="I653" i="1"/>
  <c r="H1019" i="1" l="1"/>
  <c r="I1019" i="1"/>
  <c r="H1033" i="1"/>
  <c r="I1033" i="1"/>
  <c r="D4" i="48" l="1"/>
  <c r="D5" i="48"/>
  <c r="D7" i="48"/>
  <c r="D8" i="48"/>
  <c r="D9" i="48"/>
  <c r="D11" i="48"/>
  <c r="D12" i="48"/>
  <c r="D13" i="48"/>
  <c r="D14" i="48"/>
  <c r="D16" i="48"/>
  <c r="D18" i="48"/>
  <c r="D19" i="48"/>
  <c r="D22" i="48"/>
  <c r="D24" i="48"/>
  <c r="D25" i="48"/>
  <c r="D26" i="48"/>
  <c r="D27" i="48"/>
  <c r="D3" i="48"/>
  <c r="C4" i="48"/>
  <c r="C5" i="48"/>
  <c r="C6" i="48"/>
  <c r="C7" i="48"/>
  <c r="C8" i="48"/>
  <c r="C9" i="48"/>
  <c r="C10" i="48"/>
  <c r="C11" i="48"/>
  <c r="C12" i="48"/>
  <c r="C13" i="48"/>
  <c r="C14" i="48"/>
  <c r="C15" i="48"/>
  <c r="C16" i="48"/>
  <c r="C17" i="48"/>
  <c r="C18" i="48"/>
  <c r="C19" i="48"/>
  <c r="C20" i="48"/>
  <c r="C21" i="48"/>
  <c r="C22" i="48"/>
  <c r="C23" i="48"/>
  <c r="C24" i="48"/>
  <c r="C25" i="48"/>
  <c r="C26" i="48"/>
  <c r="C27" i="48"/>
  <c r="C3" i="48"/>
  <c r="H4" i="48"/>
  <c r="H5" i="48"/>
  <c r="H7" i="48"/>
  <c r="H8" i="48"/>
  <c r="H9" i="48"/>
  <c r="H10" i="48"/>
  <c r="H11" i="48"/>
  <c r="H12" i="48"/>
  <c r="H13" i="48"/>
  <c r="H14" i="48"/>
  <c r="H15" i="48"/>
  <c r="H16" i="48"/>
  <c r="H17" i="48"/>
  <c r="H18" i="48"/>
  <c r="H19" i="48"/>
  <c r="H20" i="48"/>
  <c r="H22" i="48"/>
  <c r="H23" i="48"/>
  <c r="H24" i="48"/>
  <c r="H25" i="48"/>
  <c r="H26" i="48"/>
  <c r="H27" i="48"/>
  <c r="H3" i="48"/>
  <c r="G4" i="48"/>
  <c r="G5" i="48"/>
  <c r="G6" i="48"/>
  <c r="G7" i="48"/>
  <c r="G8" i="48"/>
  <c r="G9" i="48"/>
  <c r="G10" i="48"/>
  <c r="G11" i="48"/>
  <c r="G12" i="48"/>
  <c r="G13" i="48"/>
  <c r="G14" i="48"/>
  <c r="G15" i="48"/>
  <c r="G16" i="48"/>
  <c r="G17" i="48"/>
  <c r="G18" i="48"/>
  <c r="G19" i="48"/>
  <c r="G20" i="48"/>
  <c r="G21" i="48"/>
  <c r="G22" i="48"/>
  <c r="G23" i="48"/>
  <c r="G24" i="48"/>
  <c r="G25" i="48"/>
  <c r="G26" i="48"/>
  <c r="G27" i="48"/>
  <c r="G3" i="48"/>
  <c r="E24" i="48" l="1"/>
  <c r="E16" i="48"/>
  <c r="E8" i="48"/>
  <c r="E3" i="48"/>
  <c r="E20" i="48"/>
  <c r="E12" i="48"/>
  <c r="E4" i="48"/>
  <c r="E22" i="48"/>
  <c r="E14" i="48"/>
  <c r="E6" i="48"/>
  <c r="F22" i="48"/>
  <c r="F11" i="48"/>
  <c r="E21" i="48"/>
  <c r="E13" i="48"/>
  <c r="E5" i="48"/>
  <c r="F19" i="48"/>
  <c r="C28" i="48"/>
  <c r="F18" i="48"/>
  <c r="F9" i="48"/>
  <c r="E27" i="48"/>
  <c r="E19" i="48"/>
  <c r="E11" i="48"/>
  <c r="F8" i="48"/>
  <c r="E26" i="48"/>
  <c r="E18" i="48"/>
  <c r="E10" i="48"/>
  <c r="F27" i="48"/>
  <c r="F16" i="48"/>
  <c r="F7" i="48"/>
  <c r="E25" i="48"/>
  <c r="E17" i="48"/>
  <c r="E9" i="48"/>
  <c r="F26" i="48"/>
  <c r="F14" i="48"/>
  <c r="F25" i="48"/>
  <c r="F13" i="48"/>
  <c r="F5" i="48"/>
  <c r="E23" i="48"/>
  <c r="E15" i="48"/>
  <c r="E7" i="48"/>
  <c r="F24" i="48"/>
  <c r="F12" i="48"/>
  <c r="F4" i="48"/>
  <c r="F3" i="48"/>
  <c r="G28" i="48"/>
  <c r="E28" i="48" l="1"/>
  <c r="H1462" i="1"/>
  <c r="I15" i="2" l="1"/>
  <c r="M8" i="2"/>
  <c r="I3" i="2" l="1"/>
  <c r="I1393" i="1" l="1"/>
  <c r="I1388" i="1"/>
  <c r="D23" i="48" s="1"/>
  <c r="F23" i="48" s="1"/>
  <c r="D15" i="48" l="1"/>
  <c r="F15" i="48" l="1"/>
  <c r="D21" i="48"/>
  <c r="H21" i="48" l="1"/>
  <c r="F21" i="48" s="1"/>
  <c r="K10" i="2"/>
  <c r="L10" i="2" s="1"/>
  <c r="I11" i="2"/>
  <c r="M25" i="2"/>
  <c r="K22" i="2"/>
  <c r="K27" i="2"/>
  <c r="L27" i="2" s="1"/>
  <c r="K21" i="2"/>
  <c r="K26" i="2"/>
  <c r="L26" i="2" s="1"/>
  <c r="K8" i="2"/>
  <c r="K7" i="2"/>
  <c r="L7" i="2" s="1"/>
  <c r="K18" i="2"/>
  <c r="L18" i="2" s="1"/>
  <c r="K17" i="2" l="1"/>
  <c r="K14" i="2"/>
  <c r="L14" i="2" s="1"/>
  <c r="K24" i="2"/>
  <c r="L24" i="2" s="1"/>
  <c r="L20" i="2"/>
  <c r="K4" i="2"/>
  <c r="M4" i="2" s="1"/>
  <c r="K23" i="2"/>
  <c r="K3" i="2"/>
  <c r="L3" i="2" s="1"/>
  <c r="I23" i="2" l="1"/>
  <c r="I4" i="2"/>
  <c r="I19" i="2"/>
  <c r="I20" i="2"/>
  <c r="I25" i="2"/>
  <c r="I6" i="2"/>
  <c r="I16" i="2"/>
  <c r="I5" i="2"/>
  <c r="I24" i="2"/>
  <c r="I14" i="2"/>
  <c r="I17" i="2"/>
  <c r="I13" i="2"/>
  <c r="I9" i="2"/>
  <c r="I18" i="2"/>
  <c r="I7" i="2"/>
  <c r="I10" i="2"/>
  <c r="I8" i="2"/>
  <c r="I26" i="2"/>
  <c r="I21" i="2"/>
  <c r="I27" i="2"/>
  <c r="I12" i="2"/>
  <c r="I22" i="2"/>
  <c r="I28" i="2"/>
  <c r="I1236" i="1" l="1"/>
  <c r="K5" i="2" s="1"/>
  <c r="H1236" i="1"/>
  <c r="H1215" i="1"/>
  <c r="I1151" i="1"/>
  <c r="I1149" i="1"/>
  <c r="H1145" i="1"/>
  <c r="I1125" i="1"/>
  <c r="H1125" i="1"/>
  <c r="H1123" i="1"/>
  <c r="H1122" i="1"/>
  <c r="H1121" i="1"/>
  <c r="H1120" i="1"/>
  <c r="I1119" i="1"/>
  <c r="H1119" i="1"/>
  <c r="H1118" i="1"/>
  <c r="H1117" i="1"/>
  <c r="H1116" i="1"/>
  <c r="H1115" i="1"/>
  <c r="H1114" i="1"/>
  <c r="H1113" i="1"/>
  <c r="H1112" i="1"/>
  <c r="H1111" i="1"/>
  <c r="H1110" i="1"/>
  <c r="H1109" i="1"/>
  <c r="H1108" i="1"/>
  <c r="H1107" i="1"/>
  <c r="H1106" i="1"/>
  <c r="I1105" i="1"/>
  <c r="I1104" i="1"/>
  <c r="I1103" i="1"/>
  <c r="I1096" i="1"/>
  <c r="H1096" i="1"/>
  <c r="I1095" i="1"/>
  <c r="H1095" i="1"/>
  <c r="H1092" i="1"/>
  <c r="H1091" i="1"/>
  <c r="I1082" i="1"/>
  <c r="I1080" i="1"/>
  <c r="H1080" i="1"/>
  <c r="I1079" i="1"/>
  <c r="H1079" i="1"/>
  <c r="I1078" i="1"/>
  <c r="H1078" i="1"/>
  <c r="I1075" i="1"/>
  <c r="H1075" i="1"/>
  <c r="I1074" i="1"/>
  <c r="H1074" i="1"/>
  <c r="I1073" i="1"/>
  <c r="H1073" i="1"/>
  <c r="I1064" i="1"/>
  <c r="I1063" i="1"/>
  <c r="I1035" i="1"/>
  <c r="D20" i="48"/>
  <c r="F20" i="48" l="1"/>
  <c r="K15" i="2"/>
  <c r="L15" i="2" s="1"/>
  <c r="I370" i="1"/>
  <c r="H370" i="1"/>
  <c r="K16" i="2" l="1"/>
  <c r="L16" i="2" s="1"/>
  <c r="D10" i="48"/>
  <c r="F10" i="48" s="1"/>
  <c r="M28" i="2"/>
  <c r="K12" i="2" l="1"/>
  <c r="H6" i="48"/>
  <c r="H28" i="48" s="1"/>
  <c r="G33" i="48" s="1"/>
  <c r="D6" i="48"/>
  <c r="K9" i="2"/>
  <c r="L9" i="2" s="1"/>
  <c r="K19" i="2"/>
  <c r="F6" i="48" l="1"/>
  <c r="I914" i="1" l="1"/>
  <c r="H914" i="1"/>
  <c r="D17" i="48" l="1"/>
  <c r="K11" i="2"/>
  <c r="L11" i="2" s="1"/>
  <c r="L28" i="2" s="1"/>
  <c r="K6" i="2"/>
  <c r="K28" i="2"/>
  <c r="M29" i="2" s="1"/>
  <c r="F17" i="48" l="1"/>
  <c r="D28" i="48"/>
  <c r="F28" i="48" s="1"/>
  <c r="G32" i="48" s="1"/>
  <c r="L29" i="2"/>
  <c r="G34" i="48" l="1"/>
  <c r="H33" i="48" s="1"/>
  <c r="H32" i="48" l="1"/>
  <c r="H34" i="48" s="1"/>
</calcChain>
</file>

<file path=xl/comments1.xml><?xml version="1.0" encoding="utf-8"?>
<comments xmlns="http://schemas.openxmlformats.org/spreadsheetml/2006/main">
  <authors>
    <author>DIEGO MAURICIO RESTREPO ARBOLEDA</author>
    <author>Autor</author>
    <author>LUZ ANGELA HERRERA TABORDA</author>
    <author>MARIA VICTORIA HOYOS VELASQUEZ</author>
  </authors>
  <commentList>
    <comment ref="H102" authorId="0" shapeId="0">
      <text>
        <r>
          <rPr>
            <b/>
            <sz val="9"/>
            <color indexed="81"/>
            <rFont val="Tahoma"/>
            <family val="2"/>
          </rPr>
          <t>DIEGO MAURICIO RESTREPO ARBOLEDA:</t>
        </r>
        <r>
          <rPr>
            <sz val="9"/>
            <color indexed="81"/>
            <rFont val="Tahoma"/>
            <family val="2"/>
          </rPr>
          <t xml:space="preserve">
se trasladan $16.398.402 del C. de Tiquetes.
</t>
        </r>
      </text>
    </comment>
    <comment ref="I113" authorId="0" shapeId="0">
      <text>
        <r>
          <rPr>
            <b/>
            <sz val="9"/>
            <color indexed="81"/>
            <rFont val="Tahoma"/>
            <family val="2"/>
          </rPr>
          <t>DIEGO MAURICIO RESTREPO ARBOLEDA:</t>
        </r>
        <r>
          <rPr>
            <sz val="9"/>
            <color indexed="81"/>
            <rFont val="Tahoma"/>
            <family val="2"/>
          </rPr>
          <t xml:space="preserve">
se trasladan 50 n¿millones para actualización, psoporte y mantenimiento herramienta monitoreo (correo de hernando zapata)
</t>
        </r>
      </text>
    </comment>
    <comment ref="H125" authorId="1" shapeId="0">
      <text>
        <r>
          <rPr>
            <sz val="8"/>
            <color indexed="81"/>
            <rFont val="Tahoma"/>
            <family val="2"/>
          </rPr>
          <t xml:space="preserve">luz angela
Tiene VF 25.000.000
</t>
        </r>
      </text>
    </comment>
    <comment ref="I127" authorId="2" shapeId="0">
      <text>
        <r>
          <rPr>
            <sz val="9"/>
            <color indexed="81"/>
            <rFont val="Tahoma"/>
            <family val="2"/>
          </rPr>
          <t xml:space="preserve">Tiene VF. $ 526.332.052
</t>
        </r>
      </text>
    </comment>
    <comment ref="I140" authorId="0" shapeId="0">
      <text>
        <r>
          <rPr>
            <b/>
            <sz val="9"/>
            <color indexed="81"/>
            <rFont val="Tahoma"/>
            <family val="2"/>
          </rPr>
          <t>DIEGO MAURICIO RESTREPO ARBOLEDA:</t>
        </r>
        <r>
          <rPr>
            <sz val="9"/>
            <color indexed="81"/>
            <rFont val="Tahoma"/>
            <family val="2"/>
          </rPr>
          <t xml:space="preserve">
Aprobado acta 08 del CIC
</t>
        </r>
      </text>
    </comment>
    <comment ref="I154" authorId="0" shapeId="0">
      <text>
        <r>
          <rPr>
            <b/>
            <sz val="9"/>
            <color indexed="81"/>
            <rFont val="Tahoma"/>
            <family val="2"/>
          </rPr>
          <t>DIEGO MAURICIO RESTREPO ARBOLEDA:</t>
        </r>
        <r>
          <rPr>
            <sz val="9"/>
            <color indexed="81"/>
            <rFont val="Tahoma"/>
            <family val="2"/>
          </rPr>
          <t xml:space="preserve">
se hizo ajuste con giro directo (hernando zapata)
</t>
        </r>
      </text>
    </comment>
    <comment ref="I155" authorId="2" shapeId="0">
      <text>
        <r>
          <rPr>
            <b/>
            <sz val="9"/>
            <color indexed="81"/>
            <rFont val="Tahoma"/>
            <family val="2"/>
          </rPr>
          <t>Tiene Nec $ 11.392.108</t>
        </r>
        <r>
          <rPr>
            <sz val="9"/>
            <color indexed="81"/>
            <rFont val="Tahoma"/>
            <family val="2"/>
          </rPr>
          <t xml:space="preserve">
</t>
        </r>
      </text>
    </comment>
    <comment ref="I160" authorId="2" shapeId="0">
      <text>
        <r>
          <rPr>
            <b/>
            <sz val="9"/>
            <color indexed="81"/>
            <rFont val="Tahoma"/>
            <family val="2"/>
          </rPr>
          <t>Tiene Nec. $ 7.244.415</t>
        </r>
        <r>
          <rPr>
            <sz val="9"/>
            <color indexed="81"/>
            <rFont val="Tahoma"/>
            <family val="2"/>
          </rPr>
          <t xml:space="preserve">
</t>
        </r>
      </text>
    </comment>
    <comment ref="I161" authorId="2" shapeId="0">
      <text>
        <r>
          <rPr>
            <sz val="9"/>
            <color indexed="81"/>
            <rFont val="Tahoma"/>
            <family val="2"/>
          </rPr>
          <t xml:space="preserve">tiene Nec. $ 17.208.426
</t>
        </r>
      </text>
    </comment>
    <comment ref="H163" authorId="0" shapeId="0">
      <text>
        <r>
          <rPr>
            <b/>
            <sz val="9"/>
            <color indexed="81"/>
            <rFont val="Tahoma"/>
            <family val="2"/>
          </rPr>
          <t>DIEGO MAURICIO RESTREPO ARBOLEDA:</t>
        </r>
        <r>
          <rPr>
            <sz val="9"/>
            <color indexed="81"/>
            <rFont val="Tahoma"/>
            <family val="2"/>
          </rPr>
          <t xml:space="preserve">
Se traslada 90 millones para el contrato de personal temporal
</t>
        </r>
      </text>
    </comment>
    <comment ref="H164" authorId="0" shapeId="0">
      <text>
        <r>
          <rPr>
            <b/>
            <sz val="9"/>
            <color indexed="81"/>
            <rFont val="Tahoma"/>
            <family val="2"/>
          </rPr>
          <t>DIEGO MAURICIO RESTREPO ARBOLEDA:</t>
        </r>
        <r>
          <rPr>
            <sz val="9"/>
            <color indexed="81"/>
            <rFont val="Tahoma"/>
            <family val="2"/>
          </rPr>
          <t xml:space="preserve">
se traslada el ppto. Para el contrato de personal tempral
</t>
        </r>
      </text>
    </comment>
    <comment ref="H165" authorId="0" shapeId="0">
      <text>
        <r>
          <rPr>
            <b/>
            <sz val="9"/>
            <color indexed="81"/>
            <rFont val="Tahoma"/>
            <family val="2"/>
          </rPr>
          <t>DIEGO MAURICIO RESTREPO ARBOLEDA:</t>
        </r>
        <r>
          <rPr>
            <sz val="9"/>
            <color indexed="81"/>
            <rFont val="Tahoma"/>
            <family val="2"/>
          </rPr>
          <t xml:space="preserve">
se traslada todo el ppto para el contrato de personal temporal
</t>
        </r>
      </text>
    </comment>
    <comment ref="H172" authorId="0" shapeId="0">
      <text>
        <r>
          <rPr>
            <b/>
            <sz val="9"/>
            <color indexed="81"/>
            <rFont val="Tahoma"/>
            <family val="2"/>
          </rPr>
          <t>DIEGO MAURICIO RESTREPO ARBOLEDA:</t>
        </r>
        <r>
          <rPr>
            <sz val="9"/>
            <color indexed="81"/>
            <rFont val="Tahoma"/>
            <family val="2"/>
          </rPr>
          <t xml:space="preserve">
 Se trasladan 12mil millones para tafia, por inversion, dfe los cuales se da CDP por $9.804.800
</t>
        </r>
      </text>
    </comment>
    <comment ref="I177" authorId="2" shapeId="0">
      <text>
        <r>
          <rPr>
            <b/>
            <sz val="9"/>
            <color indexed="81"/>
            <rFont val="Tahoma"/>
            <family val="2"/>
          </rPr>
          <t>Tiene Nec. $ 203.297.696</t>
        </r>
      </text>
    </comment>
    <comment ref="I186" authorId="0" shapeId="0">
      <text>
        <r>
          <rPr>
            <b/>
            <sz val="9"/>
            <color indexed="81"/>
            <rFont val="Tahoma"/>
            <family val="2"/>
          </rPr>
          <t>DIEGO MAURICIO RESTREPO ARBOLEDA:</t>
        </r>
        <r>
          <rPr>
            <sz val="9"/>
            <color indexed="81"/>
            <rFont val="Tahoma"/>
            <family val="2"/>
          </rPr>
          <t xml:space="preserve">
aprobado en acta 08 del CIC
</t>
        </r>
      </text>
    </comment>
    <comment ref="I189" authorId="0" shapeId="0">
      <text>
        <r>
          <rPr>
            <b/>
            <sz val="9"/>
            <color indexed="81"/>
            <rFont val="Tahoma"/>
            <family val="2"/>
          </rPr>
          <t>DIEGO MAURICIO RESTREPO ARBOLEDA:</t>
        </r>
        <r>
          <rPr>
            <sz val="9"/>
            <color indexed="81"/>
            <rFont val="Tahoma"/>
            <family val="2"/>
          </rPr>
          <t xml:space="preserve">
Se traslada $63.600.000 para Contratar ka compra de jabon lubircnates cadenas
</t>
        </r>
      </text>
    </comment>
    <comment ref="H237" authorId="0" shapeId="0">
      <text>
        <r>
          <rPr>
            <b/>
            <sz val="9"/>
            <color indexed="81"/>
            <rFont val="Tahoma"/>
            <family val="2"/>
          </rPr>
          <t>DIEGO MAURICIO RESTREPO ARBOLEDA:</t>
        </r>
        <r>
          <rPr>
            <sz val="9"/>
            <color indexed="81"/>
            <rFont val="Tahoma"/>
            <family val="2"/>
          </rPr>
          <t xml:space="preserve">
se traslada $18.122.510 para la compra de un alcoholimetro.
</t>
        </r>
      </text>
    </comment>
    <comment ref="H244" authorId="0" shapeId="0">
      <text>
        <r>
          <rPr>
            <b/>
            <sz val="9"/>
            <color indexed="81"/>
            <rFont val="Tahoma"/>
            <family val="2"/>
          </rPr>
          <t>DIEGO MAURICIO RESTREPO ARBOLEDA:</t>
        </r>
        <r>
          <rPr>
            <sz val="9"/>
            <color indexed="81"/>
            <rFont val="Tahoma"/>
            <family val="2"/>
          </rPr>
          <t xml:space="preserve">
Se le trasladaron 224.696.926 del Proyecto Modernizacion fabricacion de rones
</t>
        </r>
      </text>
    </comment>
    <comment ref="H247" authorId="0" shapeId="0">
      <text>
        <r>
          <rPr>
            <b/>
            <sz val="9"/>
            <color indexed="81"/>
            <rFont val="Tahoma"/>
            <family val="2"/>
          </rPr>
          <t>DIEGO MAURICIO RESTREPO ARBOLEDA:</t>
        </r>
        <r>
          <rPr>
            <sz val="9"/>
            <color indexed="81"/>
            <rFont val="Tahoma"/>
            <family val="2"/>
          </rPr>
          <t xml:space="preserve">
se le traslada 130578.244 del proyecto Modernizacion fabriucaciond e rones.
Y se le traslada 500 millones del proyecto tanques ampliacion preparacion
</t>
        </r>
      </text>
    </comment>
    <comment ref="I248" authorId="2" shapeId="0">
      <text>
        <r>
          <rPr>
            <b/>
            <sz val="9"/>
            <color indexed="81"/>
            <rFont val="Tahoma"/>
            <family val="2"/>
          </rPr>
          <t>Tiene Contrato $ 1.432.760.000</t>
        </r>
      </text>
    </comment>
    <comment ref="H249" authorId="0" shapeId="0">
      <text>
        <r>
          <rPr>
            <b/>
            <sz val="9"/>
            <color indexed="81"/>
            <rFont val="Tahoma"/>
            <family val="2"/>
          </rPr>
          <t>DIEGO MAURICIO RESTREPO ARBOLEDA:</t>
        </r>
        <r>
          <rPr>
            <sz val="9"/>
            <color indexed="81"/>
            <rFont val="Tahoma"/>
            <family val="2"/>
          </rPr>
          <t xml:space="preserve">
se trasladaron 500 millones para sistema de insp. Nivel y tapa</t>
        </r>
      </text>
    </comment>
    <comment ref="H250" authorId="0" shapeId="0">
      <text>
        <r>
          <rPr>
            <b/>
            <sz val="9"/>
            <color indexed="81"/>
            <rFont val="Tahoma"/>
            <family val="2"/>
          </rPr>
          <t xml:space="preserve">DIEGO MAURICIO RESTREPO ARBOLEDA: Según Decreto 2018070001250 del 10/05/2018 se le adjudica la suma de $3.537.983.974 </t>
        </r>
      </text>
    </comment>
    <comment ref="H251" authorId="0" shapeId="0">
      <text>
        <r>
          <rPr>
            <b/>
            <sz val="9"/>
            <color indexed="81"/>
            <rFont val="Tahoma"/>
            <family val="2"/>
          </rPr>
          <t>DIEGO MAURICIO RESTREPO ARBOLEDA:</t>
        </r>
        <r>
          <rPr>
            <sz val="9"/>
            <color indexed="81"/>
            <rFont val="Tahoma"/>
            <family val="2"/>
          </rPr>
          <t xml:space="preserve">
Se traslada $130.000.000 para Mejoramiento y Adecuación Infraestructura física de la FLA.
</t>
        </r>
      </text>
    </comment>
    <comment ref="H256" authorId="0" shapeId="0">
      <text>
        <r>
          <rPr>
            <b/>
            <sz val="9"/>
            <color indexed="81"/>
            <rFont val="Tahoma"/>
            <family val="2"/>
          </rPr>
          <t>DIEGO MAURICIO RESTREPO ARBOLEDA:</t>
        </r>
        <r>
          <rPr>
            <sz val="9"/>
            <color indexed="81"/>
            <rFont val="Tahoma"/>
            <family val="2"/>
          </rPr>
          <t xml:space="preserve">
SE TRSALDA $4.380.793 PARA IMPL. DE LINEAS DE VIDA ACTA 017 (04/05/2018)
</t>
        </r>
      </text>
    </comment>
    <comment ref="H269" authorId="0" shapeId="0">
      <text>
        <r>
          <rPr>
            <b/>
            <sz val="9"/>
            <color indexed="81"/>
            <rFont val="Tahoma"/>
            <family val="2"/>
          </rPr>
          <t>DIEGO MAURICIO RESTREPO ARBOLEDA:</t>
        </r>
        <r>
          <rPr>
            <sz val="9"/>
            <color indexed="81"/>
            <rFont val="Tahoma"/>
            <family val="2"/>
          </rPr>
          <t xml:space="preserve">
se trasalada 45 millones para programas deportivos CUNSPSC 93141506
</t>
        </r>
      </text>
    </comment>
    <comment ref="H270" authorId="0" shapeId="0">
      <text>
        <r>
          <rPr>
            <b/>
            <sz val="9"/>
            <color indexed="81"/>
            <rFont val="Tahoma"/>
            <family val="2"/>
          </rPr>
          <t>DIEGO MAURICIO RESTREPO ARBOLEDA:</t>
        </r>
        <r>
          <rPr>
            <sz val="9"/>
            <color indexed="81"/>
            <rFont val="Tahoma"/>
            <family val="2"/>
          </rPr>
          <t xml:space="preserve">
SE TRASLADA 37.501.454 PARA PROGRAMAS DE DEPORTICOS CUNSPSC 93141506
</t>
        </r>
      </text>
    </comment>
    <comment ref="H274" authorId="0" shapeId="0">
      <text>
        <r>
          <rPr>
            <b/>
            <sz val="9"/>
            <color indexed="81"/>
            <rFont val="Tahoma"/>
            <family val="2"/>
          </rPr>
          <t>DIEGO MAURICIO RESTREPO ARBOLEDA:</t>
        </r>
        <r>
          <rPr>
            <sz val="9"/>
            <color indexed="81"/>
            <rFont val="Tahoma"/>
            <family val="2"/>
          </rPr>
          <t xml:space="preserve">
presupuesto inicial es de $25.441.678.100, 
Se trasladan 6.000 mil millones para Suministro de Tafia Ron 1 año
</t>
        </r>
      </text>
    </comment>
    <comment ref="C806" authorId="1" shapeId="0">
      <text>
        <r>
          <rPr>
            <b/>
            <sz val="9"/>
            <color indexed="81"/>
            <rFont val="Tahoma"/>
            <family val="2"/>
          </rPr>
          <t xml:space="preserve">Autor:
</t>
        </r>
      </text>
    </comment>
    <comment ref="P866" authorId="1" shapeId="0">
      <text>
        <r>
          <rPr>
            <sz val="9"/>
            <color indexed="81"/>
            <rFont val="Tahoma"/>
            <family val="2"/>
          </rPr>
          <t xml:space="preserve">Por favor seleccione el Programa del Plan de Desarrollo
</t>
        </r>
      </text>
    </comment>
    <comment ref="P875" authorId="1" shapeId="0">
      <text>
        <r>
          <rPr>
            <sz val="9"/>
            <color indexed="81"/>
            <rFont val="Tahoma"/>
            <family val="2"/>
          </rPr>
          <t xml:space="preserve">Por favor seleccione el Programa del Plan de Desarrollo
</t>
        </r>
      </text>
    </comment>
    <comment ref="P880" authorId="1" shapeId="0">
      <text>
        <r>
          <rPr>
            <sz val="9"/>
            <color indexed="81"/>
            <rFont val="Tahoma"/>
            <family val="2"/>
          </rPr>
          <t xml:space="preserve">Por favor seleccione el Programa del Plan de Desarrollo
</t>
        </r>
      </text>
    </comment>
    <comment ref="C1011" authorId="1" shapeId="0">
      <text>
        <r>
          <rPr>
            <b/>
            <sz val="9"/>
            <color indexed="81"/>
            <rFont val="Tahoma"/>
            <family val="2"/>
          </rPr>
          <t>Autor:</t>
        </r>
        <r>
          <rPr>
            <sz val="9"/>
            <color indexed="81"/>
            <rFont val="Tahoma"/>
            <family val="2"/>
          </rPr>
          <t xml:space="preserve">
ACTUALIZACION VIGENCIA FUTURA 6000002254 AL CONTRATO INTERADMINISTRATIVO 4600007506 DE 2017 ADQUISICIÓN DE TIQUETES AÉREOS PARA LA GOBERNACIÓN DE ANTIOQUIA
Vigencia 2018: 
1F.2.2.8.1/1120/0-1010/999999999/999999999 $120.000.000  Necesidad 20969 de 26/01/2018 con CDP 3700010395 de 30/01/2018
Nota: La competencia para la contratación de este objeto es de la Secretaría General, el proceso será adelantado por dicha dependencia y entregado el CDP respectivo para su contratación (Centro de Costos 112000G222)
OBSERVACIÓN:
Fecha de Firma del Contrato  03 de octubre de 2017  
Fecha de Inicio de Ejecución del Contrato  03 de octubre de 2017  
Plazo de Ejecución del Contrato  15 Meses
Fecha de terminación 31 de Diciembre de 2018 </t>
        </r>
      </text>
    </comment>
    <comment ref="W1018" authorId="1" shapeId="0">
      <text>
        <r>
          <rPr>
            <b/>
            <sz val="9"/>
            <color indexed="81"/>
            <rFont val="Tahoma"/>
            <family val="2"/>
          </rPr>
          <t>Autor:</t>
        </r>
        <r>
          <rPr>
            <sz val="9"/>
            <color indexed="81"/>
            <rFont val="Tahoma"/>
            <family val="2"/>
          </rPr>
          <t xml:space="preserve">
Vigencia 2018:
0-1010  FONDOS COMUNES I.C.L.D 999999999  Funcionamiento 999999-Genérico/Otros Gastos Generales 1-.2.90  $3.086.232 Necesidad 22269 de 04/07/2018   </t>
        </r>
      </text>
    </comment>
    <comment ref="C1019" authorId="1"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1019" authorId="1" shapeId="0">
      <text>
        <r>
          <rPr>
            <b/>
            <sz val="9"/>
            <color indexed="81"/>
            <rFont val="Tahoma"/>
            <family val="2"/>
          </rPr>
          <t>Autor:</t>
        </r>
        <r>
          <rPr>
            <sz val="9"/>
            <color indexed="81"/>
            <rFont val="Tahoma"/>
            <family val="2"/>
          </rPr>
          <t xml:space="preserve">
Valor total $39.952.630.768</t>
        </r>
      </text>
    </comment>
    <comment ref="I1019" authorId="1" shapeId="0">
      <text>
        <r>
          <rPr>
            <b/>
            <sz val="9"/>
            <color indexed="81"/>
            <rFont val="Tahoma"/>
            <family val="2"/>
          </rPr>
          <t>Autor:</t>
        </r>
        <r>
          <rPr>
            <sz val="9"/>
            <color indexed="81"/>
            <rFont val="Tahoma"/>
            <family val="2"/>
          </rPr>
          <t xml:space="preserve">
Valor total $39.952.630.768</t>
        </r>
      </text>
    </comment>
    <comment ref="W1019" authorId="1" shapeId="0">
      <text>
        <r>
          <rPr>
            <b/>
            <sz val="9"/>
            <color indexed="81"/>
            <rFont val="Tahoma"/>
            <family val="2"/>
          </rPr>
          <t>Autor:</t>
        </r>
        <r>
          <rPr>
            <sz val="9"/>
            <color indexed="81"/>
            <rFont val="Tahoma"/>
            <family val="2"/>
          </rPr>
          <t xml:space="preserve">
AMPLIACIÓN, RECTIFICACIÓN Y PAVIMENTACIÓN DE LA VÍA ANORÍ – EL LIMÓN, EN LA SUBREGIÓN NORDESTE DEL DEPARTAMENTO DE ANTIOQUIA. Contrato de obra 4600006148 de 2016
Vigencia 2018:
A-.9.1/1120/4-2152/310503000/182168001 $ 6.727.295.279 Necesidad 21449 de 03/05/2018</t>
        </r>
      </text>
    </comment>
    <comment ref="C1020" authorId="1"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1030" authorId="1" shapeId="0">
      <text>
        <r>
          <rPr>
            <b/>
            <sz val="9"/>
            <color indexed="81"/>
            <rFont val="Tahoma"/>
            <family val="2"/>
          </rPr>
          <t>Autor:</t>
        </r>
        <r>
          <rPr>
            <sz val="9"/>
            <color indexed="81"/>
            <rFont val="Tahoma"/>
            <family val="2"/>
          </rPr>
          <t xml:space="preserve">
Valor total ppto  2018: 14.000.000.000+13.277.504.839+3.000.000.000=30.277.504.839
Valor pptos oficiales 2017: 31.089,114.360</t>
        </r>
      </text>
    </comment>
    <comment ref="H1034" authorId="1" shapeId="0">
      <text>
        <r>
          <rPr>
            <b/>
            <sz val="9"/>
            <color indexed="81"/>
            <rFont val="Tahoma"/>
            <family val="2"/>
          </rPr>
          <t>Autor:</t>
        </r>
        <r>
          <rPr>
            <sz val="9"/>
            <color indexed="81"/>
            <rFont val="Tahoma"/>
            <family val="2"/>
          </rPr>
          <t xml:space="preserve">
Valor Adjudicado $427.521.483 según Resolución S2017060178050 de 21/12/2017; con recursos de 2017 por Valor de $50.121.482 y recursos de 2018 por $377.400.000</t>
        </r>
      </text>
    </comment>
    <comment ref="W1034" authorId="1" shapeId="0">
      <text>
        <r>
          <rPr>
            <b/>
            <sz val="9"/>
            <color indexed="81"/>
            <rFont val="Tahoma"/>
            <family val="2"/>
          </rPr>
          <t>Autor:</t>
        </r>
        <r>
          <rPr>
            <sz val="9"/>
            <color indexed="81"/>
            <rFont val="Tahoma"/>
            <family val="2"/>
          </rPr>
          <t xml:space="preserve">
Valor total $444.000.000:
Vigencia 2017:  A.9.10/1120/0-4812/310502000/180038001 $66.600.000 Necesidad 18958 de 26/09/2017
Vigencia Futura 2018: $377.400.000
Vigencia 2018:
A-.9.10 /1120/4-4812/310502000/180038001 $66.600.000 Necesidad 21197 de 05/03/2018</t>
        </r>
      </text>
    </comment>
    <comment ref="W1035" authorId="1" shapeId="0">
      <text>
        <r>
          <rPr>
            <b/>
            <sz val="9"/>
            <color indexed="81"/>
            <rFont val="Tahoma"/>
            <family val="2"/>
          </rPr>
          <t>Autor:</t>
        </r>
        <r>
          <rPr>
            <sz val="9"/>
            <color indexed="81"/>
            <rFont val="Tahoma"/>
            <family val="2"/>
          </rPr>
          <t xml:space="preserve">
Valor total 56.000.000:
Vigencia 2017: A.9.10/1120/0-4812/310502000/180038001 $8.400.000 Necesidad xxx de 25/09/2017 
Vigencia Futura 2018: $47.600.000</t>
        </r>
      </text>
    </comment>
    <comment ref="AD1044" authorId="1" shapeId="0">
      <text>
        <r>
          <rPr>
            <b/>
            <sz val="9"/>
            <color indexed="81"/>
            <rFont val="Tahoma"/>
            <family val="2"/>
          </rPr>
          <t>Autor:</t>
        </r>
        <r>
          <rPr>
            <sz val="9"/>
            <color indexed="81"/>
            <rFont val="Tahoma"/>
            <family val="2"/>
          </rPr>
          <t xml:space="preserve">
A 07/11/2017 inicia trámite para la suscripción del convenio 2017-AS-20-0012
Recursos de vigencias futuras EXCEPCIONALES 2018</t>
        </r>
      </text>
    </comment>
    <comment ref="AD1045" authorId="1" shapeId="0">
      <text>
        <r>
          <rPr>
            <b/>
            <sz val="9"/>
            <color indexed="81"/>
            <rFont val="Tahoma"/>
            <family val="2"/>
          </rPr>
          <t>Autor:</t>
        </r>
        <r>
          <rPr>
            <sz val="9"/>
            <color indexed="81"/>
            <rFont val="Tahoma"/>
            <family val="2"/>
          </rPr>
          <t xml:space="preserve">
A 07/11/2017 inicia trámite para la suscripción del convenio 2017-AS-20-0013
</t>
        </r>
      </text>
    </comment>
    <comment ref="AD1046" authorId="1" shapeId="0">
      <text>
        <r>
          <rPr>
            <b/>
            <sz val="9"/>
            <color indexed="81"/>
            <rFont val="Tahoma"/>
            <family val="2"/>
          </rPr>
          <t>Autor:</t>
        </r>
        <r>
          <rPr>
            <sz val="9"/>
            <color indexed="81"/>
            <rFont val="Tahoma"/>
            <family val="2"/>
          </rPr>
          <t xml:space="preserve">
A 07/11/2017 inicia trámite para la suscripción del convenio 2017-AS-20-0014</t>
        </r>
      </text>
    </comment>
    <comment ref="AD1048" authorId="1" shapeId="0">
      <text>
        <r>
          <rPr>
            <b/>
            <sz val="9"/>
            <color indexed="81"/>
            <rFont val="Tahoma"/>
            <family val="2"/>
          </rPr>
          <t>Autor:</t>
        </r>
        <r>
          <rPr>
            <sz val="9"/>
            <color indexed="81"/>
            <rFont val="Tahoma"/>
            <family val="2"/>
          </rPr>
          <t xml:space="preserve">
A 07/11/2017 inicia trámite para la suscripción del convenio 2017-AS-20-0016</t>
        </r>
      </text>
    </comment>
    <comment ref="AD1051" authorId="1" shapeId="0">
      <text>
        <r>
          <rPr>
            <b/>
            <sz val="9"/>
            <color indexed="81"/>
            <rFont val="Tahoma"/>
            <family val="2"/>
          </rPr>
          <t>Autor:</t>
        </r>
        <r>
          <rPr>
            <sz val="9"/>
            <color indexed="81"/>
            <rFont val="Tahoma"/>
            <family val="2"/>
          </rPr>
          <t xml:space="preserve">
A 07/11/2017 inicia trámite para la suscripción del convenio 2017-AS-20-0019
</t>
        </r>
      </text>
    </comment>
    <comment ref="AD1052" authorId="1" shapeId="0">
      <text>
        <r>
          <rPr>
            <b/>
            <sz val="9"/>
            <color indexed="81"/>
            <rFont val="Tahoma"/>
            <family val="2"/>
          </rPr>
          <t>Autor:</t>
        </r>
        <r>
          <rPr>
            <sz val="9"/>
            <color indexed="81"/>
            <rFont val="Tahoma"/>
            <family val="2"/>
          </rPr>
          <t xml:space="preserve">
A 07/11/2017 inicia trámite para la suscripción del convenio 2017-AS-20-0020</t>
        </r>
      </text>
    </comment>
    <comment ref="AD1054" authorId="1" shapeId="0">
      <text>
        <r>
          <rPr>
            <b/>
            <sz val="9"/>
            <color indexed="81"/>
            <rFont val="Tahoma"/>
            <family val="2"/>
          </rPr>
          <t>Autor:</t>
        </r>
        <r>
          <rPr>
            <sz val="9"/>
            <color indexed="81"/>
            <rFont val="Tahoma"/>
            <family val="2"/>
          </rPr>
          <t xml:space="preserve">
 A 07/11/2017 inicia trámite para la suscripción del convenio 2017-AS-20-0022</t>
        </r>
      </text>
    </comment>
    <comment ref="AD1055" authorId="1" shapeId="0">
      <text>
        <r>
          <rPr>
            <b/>
            <sz val="9"/>
            <color indexed="81"/>
            <rFont val="Tahoma"/>
            <family val="2"/>
          </rPr>
          <t>Autor:</t>
        </r>
        <r>
          <rPr>
            <sz val="9"/>
            <color indexed="81"/>
            <rFont val="Tahoma"/>
            <family val="2"/>
          </rPr>
          <t xml:space="preserve">
A 07/11/2017 inicia trámite para la suscripción del convenio 2017-AS-20-0023</t>
        </r>
      </text>
    </comment>
    <comment ref="AD1056" authorId="1" shapeId="0">
      <text>
        <r>
          <rPr>
            <b/>
            <sz val="9"/>
            <color indexed="81"/>
            <rFont val="Tahoma"/>
            <family val="2"/>
          </rPr>
          <t>Autor:</t>
        </r>
        <r>
          <rPr>
            <sz val="9"/>
            <color indexed="81"/>
            <rFont val="Tahoma"/>
            <family val="2"/>
          </rPr>
          <t xml:space="preserve">
A 07/11/2017 inicia trámite para la suscripción del convenio  2017-AS-20-0024</t>
        </r>
      </text>
    </comment>
    <comment ref="B1057" authorId="1" shapeId="0">
      <text>
        <r>
          <rPr>
            <b/>
            <sz val="9"/>
            <color indexed="81"/>
            <rFont val="Tahoma"/>
            <family val="2"/>
          </rPr>
          <t>Autor:</t>
        </r>
        <r>
          <rPr>
            <sz val="9"/>
            <color indexed="81"/>
            <rFont val="Tahoma"/>
            <family val="2"/>
          </rPr>
          <t xml:space="preserve">
Código UNSPSC 95111612 Producto : Carretera secundaria</t>
        </r>
      </text>
    </comment>
    <comment ref="C1063" authorId="1" shapeId="0">
      <text>
        <r>
          <rPr>
            <b/>
            <sz val="9"/>
            <color indexed="81"/>
            <rFont val="Tahoma"/>
            <family val="2"/>
          </rPr>
          <t>Autor:</t>
        </r>
        <r>
          <rPr>
            <sz val="9"/>
            <color indexed="81"/>
            <rFont val="Tahoma"/>
            <family val="2"/>
          </rPr>
          <t xml:space="preserve">
Objeto inicial: 
Mejoramiento Conexión Vial Aburrá Norte.  (km de vías en el desarrollo vial Aburra-Norte construidas, operadas, mantenidas y rehabilitadas)
NOTA: pago a realizar al concesionario a traves del recaudo de la valorizacion de la via</t>
        </r>
      </text>
    </comment>
    <comment ref="W1064" authorId="1" shapeId="0">
      <text>
        <r>
          <rPr>
            <b/>
            <sz val="9"/>
            <color indexed="81"/>
            <rFont val="Tahoma"/>
            <family val="2"/>
          </rPr>
          <t>Autor:</t>
        </r>
        <r>
          <rPr>
            <sz val="9"/>
            <color indexed="81"/>
            <rFont val="Tahoma"/>
            <family val="2"/>
          </rPr>
          <t xml:space="preserve">
Suministro e instalación de la señalización vertical informativa elevada en la red vial a cargo del Departamento de Antioquia, subregión del suroeste.
Vigencia 2018: Valor total $1.380.000.000:
A-.9.4/1120/4-1011/310503000/180031001 $ 1.000.000.000  Necesidad 21410 de 17/04/2018 reemplaza la Necesidad 21221 de 13/03/2018 por modificación de objeto del CDP 3500039562 del 20/03/2018
A-.9.4/1120/0-3120/310503000/180031001 $380.000.000 Necesidad 21411 de 17/04/2018 reemplaza la  Necesidad 21222 de 13/03/2018 por modificación de objeto del CDP 3500039562 del 20/03/2018</t>
        </r>
      </text>
    </comment>
    <comment ref="W1065" authorId="1" shapeId="0">
      <text>
        <r>
          <rPr>
            <b/>
            <sz val="9"/>
            <color indexed="81"/>
            <rFont val="Tahoma"/>
            <family val="2"/>
          </rPr>
          <t>Autor:</t>
        </r>
        <r>
          <rPr>
            <sz val="9"/>
            <color indexed="81"/>
            <rFont val="Tahoma"/>
            <family val="2"/>
          </rPr>
          <t xml:space="preserve">
Interventoria técnica, administrativa, financiera, ambiental y legal para el suministro e instalación de la señalización vertical informativa elevada en la red vial a cargo del Departamento de Antioquia, subregión del suroeste.
Vigencia 2018:
A-.9.4/1120/0-3120/310503000/180031001 $ 120.000.000 Necesidad 21412 de 17/04/2018 reemplaza la Necesidad 21223 de 13/03/2018 por modificación de objeto del CDP 3500039561 del 20/03/2018</t>
        </r>
      </text>
    </comment>
    <comment ref="B1090" authorId="1" shapeId="0">
      <text>
        <r>
          <rPr>
            <b/>
            <sz val="9"/>
            <color indexed="81"/>
            <rFont val="Tahoma"/>
            <family val="2"/>
          </rPr>
          <t>Autor:</t>
        </r>
        <r>
          <rPr>
            <sz val="9"/>
            <color indexed="81"/>
            <rFont val="Tahoma"/>
            <family val="2"/>
          </rPr>
          <t xml:space="preserve">
81112501: Servicio de licencias del software del computador</t>
        </r>
      </text>
    </comment>
    <comment ref="C1092" authorId="1" shapeId="0">
      <text>
        <r>
          <rPr>
            <b/>
            <sz val="9"/>
            <color indexed="81"/>
            <rFont val="Tahoma"/>
            <family val="2"/>
          </rPr>
          <t>Autor:</t>
        </r>
        <r>
          <rPr>
            <sz val="9"/>
            <color indexed="81"/>
            <rFont val="Tahoma"/>
            <family val="2"/>
          </rPr>
          <t xml:space="preserve">
ACTUALIZACION VIGENCIA FUTURA 6000002370, 6000002371  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Vigencia 2018: Valor total de la Adición #1 $1.498.842.511:
AF.9.4/1120/0-1010/310503000/180035/001 $749.421.256 Necesidad 20967 de 26/01/2018
AF.9.4/1120/0-1010/320402000/180068/001 $749.421.255 Necesidad 20968 de 26/01/2018
OBSERVACIÓN: 
Fecha de Firma del Contrato 10 de marzo de 2017
Fecha de Inicio de Ejecución del Contrato 16 de marzo de 2017
Plazo de Ejecución del Contrato 9 Meses, sin sobrepasar el 15/12/2017
Prórroga 1: 5 meses más con nueva fecha de terminación 14/05/2018</t>
        </r>
      </text>
    </comment>
    <comment ref="W1093" authorId="1" shapeId="0">
      <text>
        <r>
          <rPr>
            <b/>
            <sz val="9"/>
            <color indexed="81"/>
            <rFont val="Tahoma"/>
            <family val="2"/>
          </rPr>
          <t>Autor:</t>
        </r>
        <r>
          <rPr>
            <sz val="9"/>
            <color indexed="81"/>
            <rFont val="Tahoma"/>
            <family val="2"/>
          </rPr>
          <t xml:space="preserve">
Rubro: 1.3.19/1114/0-1010 FONDOS COMUNES I.C.L.D Sentencias y Conciliaciones</t>
        </r>
      </text>
    </comment>
    <comment ref="W1094" authorId="1" shapeId="0">
      <text>
        <r>
          <rPr>
            <b/>
            <sz val="9"/>
            <color indexed="81"/>
            <rFont val="Tahoma"/>
            <family val="2"/>
          </rPr>
          <t>Autor:</t>
        </r>
        <r>
          <rPr>
            <sz val="9"/>
            <color indexed="81"/>
            <rFont val="Tahoma"/>
            <family val="2"/>
          </rPr>
          <t xml:space="preserve">
Valor total estimado $1.521.000.000:
Valor vigencia actual 2018: 1.2.90 /1120/0-2160/999999999/999999 $61.000.000 Necesidad 21732 de 28/05/2018
Valor vigencia futura 2019: $1.460.000.000 . VF aprobada mediante Ordenanza 10 de 24/05/2018</t>
        </r>
      </text>
    </comment>
    <comment ref="H1095" authorId="1" shapeId="0">
      <text>
        <r>
          <rPr>
            <b/>
            <sz val="9"/>
            <color indexed="81"/>
            <rFont val="Tahoma"/>
            <family val="2"/>
          </rPr>
          <t>Autor:</t>
        </r>
        <r>
          <rPr>
            <sz val="9"/>
            <color indexed="81"/>
            <rFont val="Tahoma"/>
            <family val="2"/>
          </rPr>
          <t xml:space="preserve">
Valor total estimado PAA 2018 a 31/01/2018 por valar de $1.000 millones</t>
        </r>
      </text>
    </comment>
    <comment ref="W1095" authorId="1" shapeId="0">
      <text>
        <r>
          <rPr>
            <b/>
            <sz val="9"/>
            <color indexed="81"/>
            <rFont val="Tahoma"/>
            <family val="2"/>
          </rPr>
          <t>Autor:</t>
        </r>
        <r>
          <rPr>
            <sz val="9"/>
            <color indexed="81"/>
            <rFont val="Tahoma"/>
            <family val="2"/>
          </rPr>
          <t xml:space="preserve">
Vigencia 2018: Valor total $2.100.000.000: 
A.9.4/1120/0-1010/310503000/180035001 $ 910.000.000 Necesidad 22207 de 25/06/2018 
A.15.10/1120/0-1010/310506000/180043001 $ 850.000.000 Necesidad 22208 de 25/06/2018 
A.15.10/1120/0-1010/310506000/180114001 $ 340.000.000  Necesidad 22209 de 25/06/2018</t>
        </r>
      </text>
    </comment>
    <comment ref="W1097" authorId="1" shapeId="0">
      <text>
        <r>
          <rPr>
            <b/>
            <sz val="9"/>
            <color indexed="81"/>
            <rFont val="Tahoma"/>
            <family val="2"/>
          </rPr>
          <t>Autor:</t>
        </r>
        <r>
          <rPr>
            <sz val="9"/>
            <color indexed="81"/>
            <rFont val="Tahoma"/>
            <family val="2"/>
          </rPr>
          <t xml:space="preserve">
Vigencia 2018:
A.9.4 /1120/0-1010/310503000/180035001  $115.233.195 Necesidad 21914 de 18/06/2018</t>
        </r>
      </text>
    </comment>
    <comment ref="W1098" authorId="1" shapeId="0">
      <text>
        <r>
          <rPr>
            <b/>
            <sz val="9"/>
            <color indexed="81"/>
            <rFont val="Tahoma"/>
            <family val="2"/>
          </rPr>
          <t>Autor:</t>
        </r>
        <r>
          <rPr>
            <sz val="9"/>
            <color indexed="81"/>
            <rFont val="Tahoma"/>
            <family val="2"/>
          </rPr>
          <t xml:space="preserve">
CONTRATO DE MANDATO PARA LA CONTRATACION DE UNA CENTRAL DE MEDIOS QUE PRESTE LOS SERVICIOS DE COMUNICACIÓN PUBLICA PARA LA PROMOCION Y DIVULGACION DE LOS PROYECTOS, PROGRAMAS Y ATIENDA LAS DEMAS NECESIDADES COMUNICACIONALES DE LA GOBERNACION DE ANTIOQUIA
Vigencia 2018: Valor total $250.000.000:
A.9.4/1120/0-1010/180035001/310503000 $ 100.000.000 Necesidad 21741 de 29/05/2018
A.15.10/1120/0-1010/180043001/310506000 $ 100.000.000 Necesidad 21742 de 29/05/2018
A.15.10/1120/0-1010/180114001/310506000 $ 50.000.000 Necesidad 21743 de 29/05/2018
Nota: La competencia para la contratación de este objeto es de la Gerencia de Comunicaciones, el proceso será adelantado por dicha dependencia y entregado el CDP respectivo para su contratación (Centro Costos 112000A311).  </t>
        </r>
      </text>
    </comment>
    <comment ref="W1099" authorId="1" shapeId="0">
      <text>
        <r>
          <rPr>
            <b/>
            <strike/>
            <sz val="11"/>
            <color indexed="10"/>
            <rFont val="Calibri"/>
            <family val="2"/>
            <scheme val="minor"/>
          </rPr>
          <t>Autor:</t>
        </r>
        <r>
          <rPr>
            <strike/>
            <sz val="11"/>
            <color indexed="10"/>
            <rFont val="Calibri"/>
            <family val="2"/>
            <scheme val="minor"/>
          </rPr>
          <t xml:space="preserve">
CONTRATO INTERADMINISTRATIVO DE PRESTACION DE SERVICIOS COMO OPERADOR LOGISTICO PARA DISEÑAR, PRODUCIR, ORGANIZAR Y OPERAR INTEGRALMENTE LOS EVENTOS INSTITUCIONALES DE LA GOBERNACION DE ANTIOQUIA</t>
        </r>
        <r>
          <rPr>
            <sz val="11"/>
            <color indexed="10"/>
            <rFont val="Calibri"/>
            <family val="2"/>
            <scheme val="minor"/>
          </rPr>
          <t xml:space="preserve"> </t>
        </r>
        <r>
          <rPr>
            <sz val="9"/>
            <color indexed="81"/>
            <rFont val="Tahoma"/>
            <family val="2"/>
          </rPr>
          <t>CAMBIO DE OBJETO
CONTRATO INTERADMINISTRATIVO DE MANDATO PARA LA CONTRATACIÓN DE UN OPERADOR LOGÍSTICO QUE PRESTE LOS SERVICIOS DE DISEÑAR, PRODUCIR, ORGANIZAR Y OPERAR INTEGRALMENTE LOS EVENTOS INSTITUCIONALES DE LA GOBERNACIÓN DE ANTIOQUIA.
Vigencia 2018: Valor total $250.000.000:
A.9.4/1120/0-1010/180035001/310503000  $ 100.000.000 Necesidad</t>
        </r>
        <r>
          <rPr>
            <strike/>
            <sz val="9"/>
            <color indexed="10"/>
            <rFont val="Tahoma"/>
            <family val="2"/>
          </rPr>
          <t xml:space="preserve"> 21744 de 29/05/2018</t>
        </r>
        <r>
          <rPr>
            <sz val="9"/>
            <color indexed="81"/>
            <rFont val="Tahoma"/>
            <family val="2"/>
          </rPr>
          <t xml:space="preserve">
A.15.10/1120/0-1010/180043001/310506000 $ 100.000.000 Necesidad</t>
        </r>
        <r>
          <rPr>
            <strike/>
            <sz val="9"/>
            <color indexed="10"/>
            <rFont val="Tahoma"/>
            <family val="2"/>
          </rPr>
          <t xml:space="preserve"> 21745 de 29/05/2018</t>
        </r>
        <r>
          <rPr>
            <sz val="9"/>
            <color indexed="81"/>
            <rFont val="Tahoma"/>
            <family val="2"/>
          </rPr>
          <t xml:space="preserve">
A.15.10/1120/0-1010/180114001/310506000 $ 50.000.000 Necesidad </t>
        </r>
        <r>
          <rPr>
            <strike/>
            <sz val="9"/>
            <color indexed="10"/>
            <rFont val="Tahoma"/>
            <family val="2"/>
          </rPr>
          <t>21746 de 29/05/2018</t>
        </r>
        <r>
          <rPr>
            <sz val="9"/>
            <color indexed="81"/>
            <rFont val="Tahoma"/>
            <family val="2"/>
          </rPr>
          <t xml:space="preserve">
Vigencia 2018: Valor total $250.000.000:
A.9.4/1120/0-1010/180035001/310503000  $ 100.000.000 Necesidad 22335  de 12/07/2018
A.15.10/1120/0-1010/180043001/310506000 $ 100.000.000 Necesidad 22336 de 12/07/2018
A.15.10/1120/0-1010/180114001/310506000 $ 50.000.000 Necesidad 22337 de12/07/2018
Nota: La competencia para la contratación de este objeto es de la Gerencia de Comunicaciones, el proceso será adelantado por dicha dependencia y entregado el CDP respectivo para su contratación (Centro Costos 112000A311).   </t>
        </r>
      </text>
    </comment>
    <comment ref="C1101" authorId="1" shapeId="0">
      <text>
        <r>
          <rPr>
            <b/>
            <sz val="9"/>
            <color indexed="81"/>
            <rFont val="Tahoma"/>
            <family val="2"/>
          </rPr>
          <t>Autor:</t>
        </r>
        <r>
          <rPr>
            <sz val="9"/>
            <color indexed="81"/>
            <rFont val="Tahoma"/>
            <family val="2"/>
          </rPr>
          <t xml:space="preserve">
Este objeto NO APLICA para publicación del PAA 2017 en SECOP II por tratarse de la actualización de una Vigencia Futura del contrato en ejecución</t>
        </r>
      </text>
    </comment>
    <comment ref="W1102" authorId="1" shapeId="0">
      <text>
        <r>
          <rPr>
            <b/>
            <sz val="9"/>
            <color indexed="81"/>
            <rFont val="Tahoma"/>
            <family val="2"/>
          </rPr>
          <t>Autor:</t>
        </r>
        <r>
          <rPr>
            <sz val="9"/>
            <color indexed="81"/>
            <rFont val="Tahoma"/>
            <family val="2"/>
          </rPr>
          <t xml:space="preserve">
ACTUALIZACION DE LA VIGENCIA FUTURA No 6000002437  de 09/11/2017 DEL CONTRATO INTERADMINISTRATIVO 2017-SS-20-0004 - INVESTIGACION PARA REVERSIÓN DEL PROCESO DE EROSIÓN EN LAS COSTAS DEL MAR DE ANTIOQUIA
VIGENCIA 2018:
AF.15.10/1120/0-1010/310506000/180114001 $1.500.000.000 Necesidad 21192 de 02/03/2018</t>
        </r>
      </text>
    </comment>
    <comment ref="C1103" authorId="1"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32 retroexcavadoras marca CASE)</t>
        </r>
      </text>
    </comment>
    <comment ref="I1103" authorId="1" shapeId="0">
      <text>
        <r>
          <rPr>
            <b/>
            <sz val="9"/>
            <color indexed="81"/>
            <rFont val="Tahoma"/>
            <family val="2"/>
          </rPr>
          <t xml:space="preserve">Autor: Con IVA incluido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1103" authorId="1"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1103" authorId="1"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1104" authorId="1"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23 Volquetas marca HINO)</t>
        </r>
      </text>
    </comment>
    <comment ref="I1104" authorId="1" shapeId="0">
      <text>
        <r>
          <rPr>
            <b/>
            <sz val="9"/>
            <color indexed="81"/>
            <rFont val="Tahoma"/>
            <family val="2"/>
          </rPr>
          <t>Autor: Con IVA incluido</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1104" authorId="1"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1104" authorId="1"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1105" authorId="1" shapeId="0">
      <text>
        <r>
          <rPr>
            <b/>
            <sz val="9"/>
            <color indexed="81"/>
            <rFont val="Tahoma"/>
            <family val="2"/>
          </rPr>
          <t>Autor:</t>
        </r>
        <r>
          <rPr>
            <sz val="9"/>
            <color indexed="81"/>
            <rFont val="Tahoma"/>
            <family val="2"/>
          </rPr>
          <t xml:space="preserve">
ADQUISICIÓN DE MAQUINARIA Y VEHÍCULOS NUEVOS, PARA LA CONSERVACIÓN Y EL MANTENIMIENTO DE LA RED VIAL TERCIARIA Y OTRAS OBRAS DE INFRAESTRUCTURA MUNICIPALES. 
(Suministro de tres (3) Vibrocompactadores marca Caterpillar  $ 680.000.000 y tres (3) Motoniveladoras marca Caterpillar $ 1.355.000.000 )</t>
        </r>
      </text>
    </comment>
    <comment ref="I1105" authorId="1" shapeId="0">
      <text>
        <r>
          <rPr>
            <b/>
            <sz val="9"/>
            <color indexed="81"/>
            <rFont val="Tahoma"/>
            <family val="2"/>
          </rPr>
          <t>Autor: Con IVA incluido</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1105" authorId="1"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1105" authorId="1" shapeId="0">
      <text>
        <r>
          <rPr>
            <b/>
            <sz val="9"/>
            <color indexed="81"/>
            <rFont val="Tahoma"/>
            <family val="2"/>
          </rPr>
          <t xml:space="preserve">Autor: 
Convenio suscrito con 55 Mpios pero aporte real de 54 Mpios toda vez que Mpio. de Valparaíso Firmó convenio pero No aportó recursos:
</t>
        </r>
        <r>
          <rPr>
            <sz val="9"/>
            <color indexed="81"/>
            <rFont val="Tahoma"/>
            <family val="2"/>
          </rPr>
          <t xml:space="preserve">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W1106" authorId="1" shapeId="0">
      <text>
        <r>
          <rPr>
            <b/>
            <sz val="9"/>
            <color indexed="81"/>
            <rFont val="Tahoma"/>
            <family val="2"/>
          </rPr>
          <t>Autor:</t>
        </r>
        <r>
          <rPr>
            <sz val="9"/>
            <color indexed="81"/>
            <rFont val="Tahoma"/>
            <family val="2"/>
          </rPr>
          <t xml:space="preserve">
MEJORAMIENTO Y CONSTRUCCIÓN DE OBRAS COMPLEMENTARIAS SOBRE EL CORREDOR VIAL CONCEPCIÓN-ALEJANDRIA (CODIGO 62AN19-1), DE LA SUBREGION ORIENTE
Vigencia 2018:
A.14.20.2.6/1120/0-3120/310503000/180035001   $179.582.222 Necesidad 21102 de 13/02/2018</t>
        </r>
      </text>
    </comment>
    <comment ref="I1107" authorId="1" shapeId="0">
      <text>
        <r>
          <rPr>
            <b/>
            <sz val="9"/>
            <color indexed="81"/>
            <rFont val="Tahoma"/>
            <family val="2"/>
          </rPr>
          <t>Autor:</t>
        </r>
        <r>
          <rPr>
            <sz val="9"/>
            <color indexed="81"/>
            <rFont val="Tahoma"/>
            <family val="2"/>
          </rPr>
          <t xml:space="preserve">
VER ORDEN FINAL DE ELEGIBILIDAD EN LA RESOLUCIÓN DE ADJUDICACIÓN NUMERO 2018060228881 DE JUNIO 22 DE 2018 DEL CONCURSO DE MÉRITOS 8213</t>
        </r>
      </text>
    </comment>
    <comment ref="W1107" authorId="1"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
CDP 3500037854 de 26/09/2017 por $279.365.673 + CDP 3500039468 de 13/02/2018 por $12.709.081
</t>
        </r>
      </text>
    </comment>
    <comment ref="Y1107" authorId="1" shapeId="0">
      <text>
        <r>
          <rPr>
            <b/>
            <sz val="9"/>
            <color indexed="81"/>
            <rFont val="Tahoma"/>
            <family val="2"/>
          </rPr>
          <t>Autor:</t>
        </r>
        <r>
          <rPr>
            <sz val="9"/>
            <color indexed="81"/>
            <rFont val="Tahoma"/>
            <family val="2"/>
          </rPr>
          <t xml:space="preserve">
Proceso 8002: Estado del Proceso Terminado Anormalmente después de Convocado - Resolucion de declaratoria de Desierto el pasado 24 de abril de 2018. Se convoca nuevamente mediante el proceso 8213</t>
        </r>
      </text>
    </comment>
    <comment ref="W1116" authorId="1" shapeId="0">
      <text>
        <r>
          <rPr>
            <b/>
            <sz val="9"/>
            <color indexed="81"/>
            <rFont val="Tahoma"/>
            <family val="2"/>
          </rPr>
          <t>Autor:</t>
        </r>
        <r>
          <rPr>
            <sz val="9"/>
            <color indexed="81"/>
            <rFont val="Tahoma"/>
            <family val="2"/>
          </rPr>
          <t xml:space="preserve">
MEJORAMIENTO Y CONSTRUCCIÓN DE OBRAS COMPLEMENTARIAS SOBRE EL CORREDOR VIAL SONSÓN-LA QUIEBRA-NARIÑO (56AN10), DE LA SUBREGION ORIENTE
Vigencia 2018: 
A.14.20.2.6/1120/0-3120/310503000/180035001   $458.655.487 Necesidad 21104 de 13/02/2018</t>
        </r>
      </text>
    </comment>
    <comment ref="W1117" authorId="1"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SONSÓN-LA QUIEBRA-NARIÑO (56AN10), DE LA SUBREGION ORIENTE
Vigencia 2018:
A.14.20.2.6/1120/0-3120/310503000/180035001   $14.036.342 Necesidad 21105 de 13/02/2018</t>
        </r>
      </text>
    </comment>
    <comment ref="W1118" authorId="1" shapeId="0">
      <text>
        <r>
          <rPr>
            <b/>
            <sz val="9"/>
            <color indexed="81"/>
            <rFont val="Tahoma"/>
            <family val="2"/>
          </rPr>
          <t>Autor:</t>
        </r>
        <r>
          <rPr>
            <sz val="9"/>
            <color indexed="81"/>
            <rFont val="Tahoma"/>
            <family val="2"/>
          </rPr>
          <t xml:space="preserve">
MEJORAMIENTO Y CONSTRUCCIÓN DE OBRAS COMPLEMENTARIAS SOBRE EL CORREDOR VIAL LA QUIEBRA-ARGELIA (56AN10-1), DE LA SUBREGION ORIENTE
Vigencia 2018: 
A.14.20.2.6/1120/0-3120/310503000/180035001   $351.901.108 Necesidad 21106 de 13/02/2018</t>
        </r>
      </text>
    </comment>
    <comment ref="W1119" authorId="1"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LA QUIEBRA-ARGELIA (56AN10-1), DE LA SUBREGION ORIENTE
Vigencia 2018: 
A.14.20.2.6/1120/0-3120/310503000/180035001   $16.355.122 Necesidad 21107 de 13/02/2018</t>
        </r>
      </text>
    </comment>
    <comment ref="W1122" authorId="1" shapeId="0">
      <text>
        <r>
          <rPr>
            <b/>
            <sz val="9"/>
            <color indexed="81"/>
            <rFont val="Tahoma"/>
            <family val="2"/>
          </rPr>
          <t>Autor:</t>
        </r>
        <r>
          <rPr>
            <sz val="9"/>
            <color indexed="81"/>
            <rFont val="Tahoma"/>
            <family val="2"/>
          </rPr>
          <t xml:space="preserve">
MEJORAMIENTO Y CONSTRUCCIÓN DE OBRAS COMPLEMENTARIAS SOBRE EL CORREDOR VIAL SOFIA-YOLOMBÓ (62AN23), DE LA SUBREGION NORDESTE
Vigencia 2018: Valor total $337.305.877:
A.14.20.2.6/1120/0-3120/310503000/180035001   $232.584.158 Necesidad 21108 de 13/02/2018
A.9.4/1120/0-3120/310503000/180035001   $104.721.719 Necesidad 21109 de 13/02/2018</t>
        </r>
      </text>
    </comment>
    <comment ref="W1123" authorId="1"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SOFIA-YOLOMBÓ (62AN23), DE LA SUBREGION NORDESTE
Vigencia 2018: 
A..9.4/1120/0-3120/310503000/180035001   $3.602.071 Necesidad 21110 de 13/02/2018</t>
        </r>
      </text>
    </comment>
    <comment ref="C1124" authorId="1" shapeId="0">
      <text>
        <r>
          <rPr>
            <b/>
            <sz val="9"/>
            <color indexed="81"/>
            <rFont val="Tahoma"/>
            <family val="2"/>
          </rPr>
          <t>Autor:</t>
        </r>
        <r>
          <rPr>
            <sz val="9"/>
            <color indexed="81"/>
            <rFont val="Tahoma"/>
            <family val="2"/>
          </rPr>
          <t xml:space="preserve">
ACTUALIZACION VIGENCIA FUTURA 6000002469
CONVENIO PARA LA ENTREGA DE LOS RECURSOS PROVENIENTES POR LA VENTA DE ISAGEN AL DEPARTAMENTO DE ANTIOQUIA, PARA LA CONSTRUCCION DE CICLOINFRAESTRUCTURA EN LAS SUBREGIONES DE URABA, OCCIDENTE Y AREA METROPOLITANA DEL VALLE DE ABURRA DEL DEPARTAMENTO DE ANTIOQUIA. 
EN EL MARCO DEL CONVENIO INTERADMINISTRATIVO  2017-AS-20-0025 DE 10 DE NOVIEMBRE DE 2017 CELEBRADO ENTRE EL DEPARTAMENTO E INDEPORTES ANTIOQUIA
Vigencia 2018:
A-F.9.17 /1120/0-4831/310507000/180127001 $ 45.000.000.000 Necesidad 21053 de 06/02/2018 reemplaza la Necesidad 21015 de 02/02/2018 por ACTUALIZACION VIGENCIA FUTURA 6000002469 </t>
        </r>
      </text>
    </comment>
    <comment ref="AD1124" authorId="1" shapeId="0">
      <text>
        <r>
          <rPr>
            <b/>
            <sz val="9"/>
            <color indexed="81"/>
            <rFont val="Tahoma"/>
            <family val="2"/>
          </rPr>
          <t>Autor:</t>
        </r>
        <r>
          <rPr>
            <sz val="9"/>
            <color indexed="81"/>
            <rFont val="Tahoma"/>
            <family val="2"/>
          </rPr>
          <t xml:space="preserve">
EP asignado  10/11/2017</t>
        </r>
      </text>
    </comment>
    <comment ref="C1125" authorId="1" shapeId="0">
      <text>
        <r>
          <rPr>
            <b/>
            <sz val="9"/>
            <color indexed="81"/>
            <rFont val="Tahoma"/>
            <family val="2"/>
          </rPr>
          <t>Autor:</t>
        </r>
        <r>
          <rPr>
            <sz val="9"/>
            <color indexed="81"/>
            <rFont val="Tahoma"/>
            <family val="2"/>
          </rPr>
          <t xml:space="preserve">
ACTUALIZACION VIGENCIA FUTURA 6000002474
CONVENIO DE COOPERACIÓN PARA LA ENTREGA DE RECURSOS PROVENIENTES DE LA VENTA DE ISAGEN PARA REALIZAR LA CONSTRUCCION DE PASEOS URBANOS DE MALECON TURISTICO ETAPA 1 EN LOS BARRIOS SANTAFE Y LA PLAYA DEL MUNICIPIO DE TURBO.
EN EL MARCO DEL CONVENIO INTERADMINISTRATIVO 2017-AS-20-0026 DE 10 DE NOVIEMBRE DE 2017 CELEBRADO ENTRE EL DEPARTAMENTO E INDEPORTES ANTIOQUIA
Vigencia 2018:
A-F.15.10 /1120/0-4831/310506000/180128001 $ 4.229.069.364 Necesidad 21052 de 06/02/2018 reemplaza la Necesidad 21014 de 02/02/2018 por ACTUALIZACION VIGENCIA FUTURA 6000002474</t>
        </r>
      </text>
    </comment>
    <comment ref="H1125" authorId="1"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I1125" authorId="1"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AD1125" authorId="1" shapeId="0">
      <text>
        <r>
          <rPr>
            <b/>
            <sz val="9"/>
            <color indexed="81"/>
            <rFont val="Tahoma"/>
            <family val="2"/>
          </rPr>
          <t>Autor:</t>
        </r>
        <r>
          <rPr>
            <sz val="9"/>
            <color indexed="81"/>
            <rFont val="Tahoma"/>
            <family val="2"/>
          </rPr>
          <t xml:space="preserve">
EP asignado  10/11/2017
</t>
        </r>
      </text>
    </comment>
    <comment ref="W1133" authorId="1" shapeId="0">
      <text>
        <r>
          <rPr>
            <b/>
            <sz val="9"/>
            <color indexed="81"/>
            <rFont val="Tahoma"/>
            <family val="2"/>
          </rPr>
          <t>Autor:</t>
        </r>
        <r>
          <rPr>
            <sz val="9"/>
            <color indexed="81"/>
            <rFont val="Tahoma"/>
            <family val="2"/>
          </rPr>
          <t xml:space="preserve">
Valor total estimado $7.200.000.000:
Valor vigencia actual 2018: A-.9.2/1120/0-4831/310503000/180126001 $2.520.000.000 Necesidad 21719 de 28/05/2018
Valor vigencia futura 2019: $4.680.000.000. VF aprobada mediante Ordenanza 10 de 24/05/2018</t>
        </r>
      </text>
    </comment>
    <comment ref="I1136" authorId="1" shapeId="0">
      <text>
        <r>
          <rPr>
            <b/>
            <sz val="9"/>
            <color indexed="81"/>
            <rFont val="Tahoma"/>
            <family val="2"/>
          </rPr>
          <t>Autor:</t>
        </r>
        <r>
          <rPr>
            <sz val="9"/>
            <color indexed="81"/>
            <rFont val="Tahoma"/>
            <family val="2"/>
          </rPr>
          <t xml:space="preserve">
VER ORDEN FINAL DE ELEGIBILIDAD EN LA RESOLUCION DE ADJUDICACION NUMERO 2018060228411 SW 19 DE JUNIO DE 2018 DE LA LICITACION PUBLICA 8117</t>
        </r>
      </text>
    </comment>
    <comment ref="AC1141" authorId="1" shapeId="0">
      <text>
        <r>
          <rPr>
            <b/>
            <sz val="9"/>
            <color indexed="81"/>
            <rFont val="Tahoma"/>
            <family val="2"/>
          </rPr>
          <t xml:space="preserve">Autor:
</t>
        </r>
      </text>
    </comment>
    <comment ref="W1145" authorId="1" shapeId="0">
      <text>
        <r>
          <rPr>
            <b/>
            <sz val="9"/>
            <color indexed="81"/>
            <rFont val="Tahoma"/>
            <family val="2"/>
          </rPr>
          <t>Autor:</t>
        </r>
        <r>
          <rPr>
            <sz val="9"/>
            <color indexed="81"/>
            <rFont val="Tahoma"/>
            <family val="2"/>
          </rPr>
          <t xml:space="preserve">
Valor total estimado $12.717.635.388:
Valor vigencia actual 2018: A-.9.2/1120/0-4831/310503000/180125001 $2.082.635.387 Necesidad 21714 de 28/05/2018
Valor vigencia futura 2019: $10.635.000.001.  VF aprobada mediante Ordenanza 10 de 24/05/2018</t>
        </r>
      </text>
    </comment>
    <comment ref="W1146" authorId="1" shapeId="0">
      <text>
        <r>
          <rPr>
            <b/>
            <sz val="9"/>
            <color indexed="81"/>
            <rFont val="Tahoma"/>
            <family val="2"/>
          </rPr>
          <t>Autor:</t>
        </r>
        <r>
          <rPr>
            <sz val="9"/>
            <color indexed="81"/>
            <rFont val="Tahoma"/>
            <family val="2"/>
          </rPr>
          <t xml:space="preserve">
Valor total estimado $12.717.635.388:
Valor vigencia actual 2018: A-.9.2/1120/0-4831/310503000/180125001 $ 2.082.635.387 Necesidad 21722 de 28/05/2018
Valor vigencia futura 2019: $10.635.000.001. VF aprobada mediante Ordenanza 10 de 24/05/2018</t>
        </r>
      </text>
    </comment>
    <comment ref="W1148" authorId="1" shapeId="0">
      <text>
        <r>
          <rPr>
            <b/>
            <sz val="9"/>
            <color indexed="81"/>
            <rFont val="Tahoma"/>
            <family val="2"/>
          </rPr>
          <t>Autor:</t>
        </r>
        <r>
          <rPr>
            <sz val="9"/>
            <color indexed="81"/>
            <rFont val="Tahoma"/>
            <family val="2"/>
          </rPr>
          <t xml:space="preserve">
Valor total estimado $3.600.000.000:
Valor vigencia actual 2018: A-.9.2/1120/0-4831/310503000/180126001 $1.080.000.000 Necesidad 21718 de 28/05/2018
Valor vigencia futura 2019: $2.520.000.000. VF aprobada mediante Ordenanza 10 de 24/05/2018</t>
        </r>
      </text>
    </comment>
    <comment ref="W1149" authorId="1" shapeId="0">
      <text>
        <r>
          <rPr>
            <b/>
            <sz val="9"/>
            <color indexed="81"/>
            <rFont val="Tahoma"/>
            <family val="2"/>
          </rPr>
          <t>Autor:</t>
        </r>
        <r>
          <rPr>
            <sz val="9"/>
            <color indexed="81"/>
            <rFont val="Tahoma"/>
            <family val="2"/>
          </rPr>
          <t xml:space="preserve">
Valor total estimado $7.896.891.004:
Valor vigencia actual 2018:
A-.9.2/1120/0-4831/310503000/180124001 $639.378.200 Necesidad 21728 de 28/05/2018
A-.9.2/1120/0-4831/310503000/180129001 $1.683.000.000 Necesidad 21730 de 28/05/2018
Valor vigencia futura 2019: $5.574.512.804. VF aprobada mediante Ordenanza 10 de 24/05/2018</t>
        </r>
      </text>
    </comment>
    <comment ref="W1150" authorId="1" shapeId="0">
      <text>
        <r>
          <rPr>
            <b/>
            <sz val="9"/>
            <color indexed="81"/>
            <rFont val="Tahoma"/>
            <family val="2"/>
          </rPr>
          <t>Autor:</t>
        </r>
        <r>
          <rPr>
            <sz val="9"/>
            <color indexed="81"/>
            <rFont val="Tahoma"/>
            <family val="2"/>
          </rPr>
          <t xml:space="preserve">
Valor total estimado $8.854.205.938:
Valor vigencia actual 2018: A-.9.2/1120/2-4831/310803205/180129001 $2.393.707.864 Necesidad 21723 de 28/05/2018
Valor vigencia futura 2019: $6.460.498.074. VF aprobada mediante Ordenanza 10 de 24/05/2018</t>
        </r>
      </text>
    </comment>
    <comment ref="W1151" authorId="1" shapeId="0">
      <text>
        <r>
          <rPr>
            <b/>
            <sz val="9"/>
            <color indexed="81"/>
            <rFont val="Tahoma"/>
            <family val="2"/>
          </rPr>
          <t>Autor:</t>
        </r>
        <r>
          <rPr>
            <sz val="9"/>
            <color indexed="81"/>
            <rFont val="Tahoma"/>
            <family val="2"/>
          </rPr>
          <t xml:space="preserve">
Valor total estimado $7.800.911.261:
Valor vigencia actual 2018: $2.379.682.253:
A-.9.2/1120/0-4831/310503000/180124001 $ 584.182.253 Necesidad 21726 de 28/05/2018
A-.9.2/1120/0-4831/310503000/180129001 $1.795.500.000 Necesidad 21727 de 28/05/2018
Valor vigencia futura 2019: $5.421.229.008 VF aprobada mediante Ordenanza 10 de 24/05/2018</t>
        </r>
      </text>
    </comment>
    <comment ref="W1152" authorId="1" shapeId="0">
      <text>
        <r>
          <rPr>
            <b/>
            <sz val="9"/>
            <color indexed="81"/>
            <rFont val="Tahoma"/>
            <family val="2"/>
          </rPr>
          <t>Autor:</t>
        </r>
        <r>
          <rPr>
            <sz val="9"/>
            <color indexed="81"/>
            <rFont val="Tahoma"/>
            <family val="2"/>
          </rPr>
          <t xml:space="preserve">
Valor total estimado $3.150.000.000:
Valor vigencia actual 2018: A-.9.2/1120/0-4831/310503000/180129001 $535.500.000 Necesidad 21720 de 28/05/2018
Valor vigencia futura 2019: $2.614.500.000. VF aprobada mediante Ordenanza 10 de 24/05/2018</t>
        </r>
      </text>
    </comment>
    <comment ref="X1152" authorId="1" shapeId="0">
      <text>
        <r>
          <rPr>
            <b/>
            <sz val="9"/>
            <color indexed="81"/>
            <rFont val="Tahoma"/>
            <family val="2"/>
          </rPr>
          <t>Autor:</t>
        </r>
        <r>
          <rPr>
            <sz val="9"/>
            <color indexed="81"/>
            <rFont val="Tahoma"/>
            <family val="2"/>
          </rPr>
          <t xml:space="preserve">
EL 3 DE JULIO DE 2018 SE PUBLICARON LOS DOCUMENTOS DEL PROCESO Y FALTÓ PUBLICAR EL ESTUDIO PREVIO EN SECOP </t>
        </r>
      </text>
    </comment>
    <comment ref="W1153" authorId="1" shapeId="0">
      <text>
        <r>
          <rPr>
            <b/>
            <sz val="9"/>
            <color indexed="81"/>
            <rFont val="Tahoma"/>
            <family val="2"/>
          </rPr>
          <t>Autor:</t>
        </r>
        <r>
          <rPr>
            <sz val="9"/>
            <color indexed="81"/>
            <rFont val="Tahoma"/>
            <family val="2"/>
          </rPr>
          <t xml:space="preserve">
Valor total estimado $3.150.000.000:
Valor vigencia actual 2018: A-.9.2/1120/0-4831/310503000/180129001 $573.000.000 Necesidad 21717 de 28/05/2018
Valor vigencia futura 2019: $2.577.000.000. VF aprobada mediante Ordenanza 10 de 24/05/2018</t>
        </r>
      </text>
    </comment>
    <comment ref="W1154" authorId="1" shapeId="0">
      <text>
        <r>
          <rPr>
            <b/>
            <sz val="9"/>
            <color indexed="81"/>
            <rFont val="Tahoma"/>
            <family val="2"/>
          </rPr>
          <t>Autor:</t>
        </r>
        <r>
          <rPr>
            <sz val="9"/>
            <color indexed="81"/>
            <rFont val="Tahoma"/>
            <family val="2"/>
          </rPr>
          <t xml:space="preserve">
Valor total estimado $3.150.000.000:
Valor vigencia actual 2018: A-.9.2/1120/0-4831/310503000/180129001 $543.000.000 Necesidad 21721 de 28/05/2018
Valor vigencia futura 2019: $2.607.000.000. VF aprobada mediante Ordenanza 10 de 24/05/2018</t>
        </r>
      </text>
    </comment>
    <comment ref="C1163" authorId="1" shapeId="0">
      <text>
        <r>
          <rPr>
            <b/>
            <sz val="9"/>
            <color indexed="81"/>
            <rFont val="Tahoma"/>
            <family val="2"/>
          </rPr>
          <t>Autor:</t>
        </r>
        <r>
          <rPr>
            <sz val="9"/>
            <color indexed="81"/>
            <rFont val="Tahoma"/>
            <family val="2"/>
          </rPr>
          <t xml:space="preserve">
CAMPO ALEGRE-SAN MIGUEL</t>
        </r>
        <r>
          <rPr>
            <b/>
            <sz val="9"/>
            <color indexed="81"/>
            <rFont val="Tahoma"/>
            <family val="2"/>
          </rPr>
          <t xml:space="preserve"> (La vía se llama Campo Alegre-El pescado)</t>
        </r>
      </text>
    </comment>
    <comment ref="C1164" authorId="1" shapeId="0">
      <text>
        <r>
          <rPr>
            <b/>
            <sz val="9"/>
            <color indexed="81"/>
            <rFont val="Tahoma"/>
            <family val="2"/>
          </rPr>
          <t>Autor:</t>
        </r>
        <r>
          <rPr>
            <sz val="9"/>
            <color indexed="81"/>
            <rFont val="Tahoma"/>
            <family val="2"/>
          </rPr>
          <t xml:space="preserve">
CAMPO ALEGRE-SAN MIGUEL </t>
        </r>
        <r>
          <rPr>
            <b/>
            <sz val="9"/>
            <color indexed="81"/>
            <rFont val="Tahoma"/>
            <family val="2"/>
          </rPr>
          <t>(La vía se llama Campo Alegre-El pescado)</t>
        </r>
      </text>
    </comment>
    <comment ref="C1167" authorId="1"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1168" authorId="1"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1169" authorId="1"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1170" authorId="1"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1183" authorId="1"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1184" authorId="1"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1209" authorId="1"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C1210" authorId="1"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W1215" authorId="1" shapeId="0">
      <text>
        <r>
          <rPr>
            <b/>
            <sz val="9"/>
            <color indexed="81"/>
            <rFont val="Tahoma"/>
            <family val="2"/>
          </rPr>
          <t>Autor:</t>
        </r>
        <r>
          <rPr>
            <sz val="9"/>
            <color indexed="81"/>
            <rFont val="Tahoma"/>
            <family val="2"/>
          </rPr>
          <t xml:space="preserve">
ADICIÓN 1 Y PRORROGA 1 AL CONTRATO 4600007123 DE 2017 CONSULTORIA PARA ESTUDIOS Y DISEÑOS TÉCNICOS PARA LA PAVIMENTACIÓN DE VIAS EN EL DEPARTAMENTO DE ANTIOQUIA POR EL SISTEMA DE VALORIZACIÓN
Vigencia 2018:
A-.9.10/1120/0-3120/310502000/180038001 $ 703.136.238 Necesidad 21013 de 02/02/2018
OBSERVACIÓN: 
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t>
        </r>
      </text>
    </comment>
    <comment ref="B1217" authorId="1" shapeId="0">
      <text>
        <r>
          <rPr>
            <b/>
            <sz val="9"/>
            <color indexed="81"/>
            <rFont val="Tahoma"/>
            <family val="2"/>
          </rPr>
          <t>Autor:</t>
        </r>
        <r>
          <rPr>
            <sz val="9"/>
            <color indexed="81"/>
            <rFont val="Tahoma"/>
            <family val="2"/>
          </rPr>
          <t xml:space="preserve">
Código UNSPSC 95111612 Producto : Carretera secundaria</t>
        </r>
      </text>
    </comment>
    <comment ref="B1222" authorId="1" shapeId="0">
      <text>
        <r>
          <rPr>
            <b/>
            <sz val="9"/>
            <color indexed="81"/>
            <rFont val="Tahoma"/>
            <family val="2"/>
          </rPr>
          <t>Autor:</t>
        </r>
        <r>
          <rPr>
            <sz val="9"/>
            <color indexed="81"/>
            <rFont val="Tahoma"/>
            <family val="2"/>
          </rPr>
          <t xml:space="preserve">
Código UNSPSC 95111605 Producto: línea de metro
Código UNSPSC 72141604 Producto: Servicio de construcción de metro</t>
        </r>
      </text>
    </comment>
    <comment ref="C1222" authorId="1" shapeId="0">
      <text>
        <r>
          <rPr>
            <b/>
            <strike/>
            <sz val="9"/>
            <color indexed="10"/>
            <rFont val="Tahoma"/>
            <family val="2"/>
          </rPr>
          <t>Autor:</t>
        </r>
        <r>
          <rPr>
            <strike/>
            <sz val="9"/>
            <color indexed="10"/>
            <rFont val="Tahoma"/>
            <family val="2"/>
          </rPr>
          <t xml:space="preserve">
AUNAR ESFUERZOS ENTRE EL MINISTERIO Y EL DEPARTAMENTO DE ANTIOQUIA MEDIANTE LA TRANSFERENCIA DE RECURSOS PROVENIENTES DE ISAGEN, PARA LA CONSTRUCCION Y PUESTA EN MARCHA DEL METROCABLE ZONA NOROCCIDENTAL (METROCABLE PICACHO) MEDELLIN - ANTIOQUIA. EN EL MARCO DEL CONVENIO INTERADMINISTRATIVO CELEBRADO EL 10 DE NOVIEMBRE DE 2017 ENTRE EL MINISTERIO DE TRANSPORTE #809 DE 2017 Y EL DEPARTAMENTO DE ANTIOQUIA #2017-AS-20-0028.
</t>
        </r>
        <r>
          <rPr>
            <sz val="9"/>
            <color indexed="81"/>
            <rFont val="Tahoma"/>
            <family val="2"/>
          </rPr>
          <t>Vigencia 2018: 
A-.9.15/1120/0-4835/310506000/180122001 $ 25.000.000.000 Necesidad 21009 de 01/02/2018
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
Vigencia 2018: Valor total $25.000.000.000:
A-.9.15/1120/0-4835/310506000/180122001 $ 19.786.000.000 Necesidad 21257 de 23/03/2018 reemplaza la Necesidad 21181 de 24/02/2018 por anulación del CDP 3500039426 y cambio de recursos de inversión a transferencia de recursos con destinación específica al Municipio de Medellín mediante resolución.
A-.9.15/1120/4-4835/310506000/180122001 $ 5.214.000.000 Necesidad 21258 de 23/03/2018 por cambio de rubro y ajuste negativo a la Necesidad 21181 de 24/02/2018
TRANSFERENCIA DE RECURSOS AL MUNICIPIO DE MEDELLIN EN EL MARCO DEL CONVENIO INTERADMINISTRATIVO CELEBRADO EL 10 DE NOVIEMBRE DE 2017 ENTRE EL MINISTERIO DE TRANSPORTE #809 DE 2017 Y EL DEPARTAMENTO DE ANTIOQUIA #2017-AS-20-0028.
Vigencia 2018: 
A-.9.15/1120/0-4835/310506000/180122001 $ 25.000.000.000 Necesidad 21009 de 01/02/2018</t>
        </r>
      </text>
    </comment>
    <comment ref="E1222" authorId="1" shapeId="0">
      <text>
        <r>
          <rPr>
            <b/>
            <sz val="9"/>
            <color indexed="81"/>
            <rFont val="Tahoma"/>
            <family val="2"/>
          </rPr>
          <t>Autor:</t>
        </r>
        <r>
          <rPr>
            <sz val="9"/>
            <color indexed="81"/>
            <rFont val="Tahoma"/>
            <family val="2"/>
          </rPr>
          <t xml:space="preserve">
12 MESES CONTADOS A PARTIR DE LA SUSCRIPCION DEL ACTA DE INICIO, PREVIO CUMPLIMIENTO DE LOS REQUISITOS DE PERFECCIONAMIENTO Y DE EJECUCION</t>
        </r>
      </text>
    </comment>
    <comment ref="B1230" authorId="1" shapeId="0">
      <text>
        <r>
          <rPr>
            <b/>
            <sz val="9"/>
            <color indexed="81"/>
            <rFont val="Tahoma"/>
            <family val="2"/>
          </rPr>
          <t xml:space="preserve">Autor:
</t>
        </r>
        <r>
          <rPr>
            <sz val="9"/>
            <color indexed="81"/>
            <rFont val="Tahoma"/>
            <family val="2"/>
          </rPr>
          <t>Código UNSPSC 81101510 Producto : Ingeniería de carreteras
Código UNSPSC 81101505 Producto : Ingeniería estructural</t>
        </r>
      </text>
    </comment>
    <comment ref="W1242" authorId="1" shapeId="0">
      <text>
        <r>
          <rPr>
            <b/>
            <sz val="9"/>
            <color indexed="81"/>
            <rFont val="Tahoma"/>
            <family val="2"/>
          </rPr>
          <t>Autor:</t>
        </r>
        <r>
          <rPr>
            <sz val="9"/>
            <color indexed="81"/>
            <rFont val="Tahoma"/>
            <family val="2"/>
          </rPr>
          <t xml:space="preserve">
Actualización de planos y diseños de la cartilla de la Secretaría de Infraestructura Física del Departamento de Antioquia "Obras de Drenaje y Protección para Carreteras",  con aplicación de la normatividad vigente
Vigencia 2018:
</t>
        </r>
        <r>
          <rPr>
            <strike/>
            <sz val="9"/>
            <color indexed="10"/>
            <rFont val="Tahoma"/>
            <family val="2"/>
          </rPr>
          <t xml:space="preserve">A-.9.10/1120/0-3120/310502000/180038001 $ 204.527.680  Necesidad 22299 de 10/07/2018 </t>
        </r>
        <r>
          <rPr>
            <sz val="9"/>
            <color indexed="81"/>
            <rFont val="Tahoma"/>
            <family val="2"/>
          </rPr>
          <t xml:space="preserve">
A-.9.10/1120/0-3120/310502000/180038001 $ 204.541.960  Necesidad 22354 de 12/07/2018  reemplaza la Necesidad 22299 de 10/07/2018 por ajuste positivo</t>
        </r>
      </text>
    </comment>
    <comment ref="B1245" authorId="1" shapeId="0">
      <text>
        <r>
          <rPr>
            <b/>
            <sz val="9"/>
            <color indexed="81"/>
            <rFont val="Tahoma"/>
            <family val="2"/>
          </rPr>
          <t xml:space="preserve">Autor:
</t>
        </r>
        <r>
          <rPr>
            <sz val="9"/>
            <color indexed="81"/>
            <rFont val="Tahoma"/>
            <family val="2"/>
          </rPr>
          <t>Código UNSPSC 81101510 Producto : Ingeniería de carreteras
Código UNSPSC 81101505 Producto : Ingeniería estructural</t>
        </r>
      </text>
    </comment>
    <comment ref="W1245" authorId="1" shapeId="0">
      <text>
        <r>
          <rPr>
            <b/>
            <sz val="9"/>
            <color indexed="81"/>
            <rFont val="Tahoma"/>
            <family val="2"/>
          </rPr>
          <t>Autor:</t>
        </r>
        <r>
          <rPr>
            <sz val="9"/>
            <color indexed="81"/>
            <rFont val="Tahoma"/>
            <family val="2"/>
          </rPr>
          <t xml:space="preserve">
ESTUDIOS Y DISEÑOS PARA EL PUENTE VEHICULAR SOBRE EL RIO CAUCA  EN EL SECTOR PUERTO RAUDAL, ZONA RURAL DEL MUNICIPIO DE VALDIVIA EN  LA SUBREGIÓN NORTE DEL DEPARTAMENTO DE ANTIOQUIA
Vigencia 2018:
A 9.2/1120/0-1010/320402000/180070001 $ 156.209.497 la Necesidad 22376 de 16/07/2018 reemplaza la Necesidad 21823 de 08/06/2018 creada con referencia al CDP 3500039868 de 13/06/2018 toda vez que se anula el proceso de contratación 8344 para convocar un nuevo proceso. 
</t>
        </r>
      </text>
    </comment>
    <comment ref="I1423" authorId="1" shapeId="0">
      <text>
        <r>
          <rPr>
            <b/>
            <sz val="9"/>
            <color indexed="81"/>
            <rFont val="Tahoma"/>
            <family val="2"/>
          </rPr>
          <t>ADICIONAR AL COLEGIO MAYOR</t>
        </r>
        <r>
          <rPr>
            <sz val="9"/>
            <color indexed="81"/>
            <rFont val="Tahoma"/>
            <family val="2"/>
          </rPr>
          <t xml:space="preserve">
</t>
        </r>
      </text>
    </comment>
    <comment ref="H1424" authorId="1" shapeId="0">
      <text>
        <r>
          <rPr>
            <b/>
            <sz val="9"/>
            <color indexed="81"/>
            <rFont val="Tahoma"/>
            <family val="2"/>
          </rPr>
          <t>PARA PASAR A COMUNICACIONES</t>
        </r>
        <r>
          <rPr>
            <sz val="9"/>
            <color indexed="81"/>
            <rFont val="Tahoma"/>
            <family val="2"/>
          </rPr>
          <t xml:space="preserve">
</t>
        </r>
      </text>
    </comment>
    <comment ref="C1426" authorId="1" shapeId="0">
      <text>
        <r>
          <rPr>
            <b/>
            <sz val="9"/>
            <color indexed="81"/>
            <rFont val="Tahoma"/>
            <family val="2"/>
          </rPr>
          <t xml:space="preserve">Autor:
</t>
        </r>
      </text>
    </comment>
    <comment ref="H1435" authorId="1" shapeId="0">
      <text>
        <r>
          <rPr>
            <b/>
            <sz val="9"/>
            <color indexed="81"/>
            <rFont val="Tahoma"/>
            <family val="2"/>
          </rPr>
          <t>Autor:</t>
        </r>
        <r>
          <rPr>
            <sz val="9"/>
            <color indexed="81"/>
            <rFont val="Tahoma"/>
            <family val="2"/>
          </rPr>
          <t xml:space="preserve">
Fortalecimiento Empresarial Antojate de Antioquia $ 350.000.000.
Fortalecimiento Empresarial Registro Invima $ 120.000.000.
Comisión Regional de Competitividad $ 50.000.000
Participación En ferias $ 200.000.000
Material publicitario $ 50.000.000
Proyecto Cluster Lacteos $ 40.000.000.
Temporales $ 311.807.320
Victimas $ 100.000.000
Desarrollo de Proveedores $ 148.192.680
Emprendimiento $ 300.000.000 (capital semilla y red de emprendimiento)
</t>
        </r>
      </text>
    </comment>
    <comment ref="I1445" authorId="1" shapeId="0">
      <text>
        <r>
          <rPr>
            <b/>
            <sz val="9"/>
            <color indexed="81"/>
            <rFont val="Tahoma"/>
            <family val="2"/>
          </rPr>
          <t>Autor:</t>
        </r>
        <r>
          <rPr>
            <sz val="9"/>
            <color indexed="81"/>
            <rFont val="Tahoma"/>
            <family val="2"/>
          </rPr>
          <t xml:space="preserve">
Aporte de la Secretaría de Productividad </t>
        </r>
      </text>
    </comment>
    <comment ref="Y1448" authorId="3" shapeId="0">
      <text>
        <r>
          <rPr>
            <b/>
            <sz val="9"/>
            <color indexed="81"/>
            <rFont val="Tahoma"/>
            <family val="2"/>
          </rPr>
          <t>MARIA VICTORIA HOYOS VELASQUEZ:</t>
        </r>
        <r>
          <rPr>
            <sz val="9"/>
            <color indexed="81"/>
            <rFont val="Tahoma"/>
            <family val="2"/>
          </rPr>
          <t xml:space="preserve">
</t>
        </r>
      </text>
    </comment>
  </commentList>
</comments>
</file>

<file path=xl/sharedStrings.xml><?xml version="1.0" encoding="utf-8"?>
<sst xmlns="http://schemas.openxmlformats.org/spreadsheetml/2006/main" count="33912" uniqueCount="6206">
  <si>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</si>
  <si>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</si>
  <si>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</si>
  <si>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</si>
  <si>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</si>
  <si>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</si>
  <si>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</si>
  <si>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</si>
  <si>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</si>
  <si>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</si>
  <si>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</si>
  <si>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</si>
  <si>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</si>
  <si>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</si>
  <si>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</si>
  <si>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</si>
  <si>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</si>
  <si>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</si>
  <si>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</si>
  <si>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</si>
  <si>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</si>
  <si>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</si>
  <si>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</si>
  <si>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</si>
  <si>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</si>
  <si>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</si>
  <si>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</si>
  <si>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</si>
  <si>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</si>
  <si>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</si>
  <si>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</si>
  <si>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</si>
  <si>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</si>
  <si>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</si>
  <si>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</si>
  <si>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</si>
  <si>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</si>
  <si>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</si>
  <si>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</si>
  <si>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</si>
  <si>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</si>
  <si>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</si>
  <si>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</si>
  <si>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</si>
  <si>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</si>
  <si>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</si>
  <si>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15 MESES</t>
  </si>
  <si>
    <t>Contratación Directa - Contratos Interadministrativos</t>
  </si>
  <si>
    <t>Propios</t>
  </si>
  <si>
    <t>SI</t>
  </si>
  <si>
    <t>Aprobadas</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</si>
  <si>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</si>
  <si>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</si>
  <si>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</si>
  <si>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</si>
  <si>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</si>
  <si>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</si>
  <si>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</si>
  <si>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</si>
  <si>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</si>
  <si>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</si>
  <si>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En ejecución</t>
  </si>
  <si>
    <t>Erica Maria Tobon Rivera</t>
  </si>
  <si>
    <t>Tipo C:  Supervisión</t>
  </si>
  <si>
    <t>Tecnica, Administrativa, Financiera, juridica y contable.</t>
  </si>
  <si>
    <t>Contratar el suministro de tiquetes aéreos, regionales, nacionales e internacionales para los desplazamientos de los servidores públicos de la Secretaría de Gestión Humana</t>
  </si>
  <si>
    <t>11 meses</t>
  </si>
  <si>
    <t>Selección Abreviada - Subasta Inversa</t>
  </si>
  <si>
    <t>N/A</t>
  </si>
  <si>
    <t>201706102139 del 22 /09/2017</t>
  </si>
  <si>
    <t>Servicio Aereo Territorio Nacional - SATENA</t>
  </si>
  <si>
    <t>El proceso lo realiza la Secretaria General</t>
  </si>
  <si>
    <t>Hernan Dario Tamayo Piedrahita</t>
  </si>
  <si>
    <t xml:space="preserve">Elaboración de credenciales de identificación (carné)  con su correspondiente cinta bordada y accesorio porta escarapela </t>
  </si>
  <si>
    <t>6 meses</t>
  </si>
  <si>
    <t>Mínima Cuantía</t>
  </si>
  <si>
    <t>NO</t>
  </si>
  <si>
    <t>Andres Felipe Gaviria Barrientos</t>
  </si>
  <si>
    <t>Ingrid Rodriguez Cuellar</t>
  </si>
  <si>
    <t>Apoyar el Fortalecimiento Institucional de la Asamblea Departamental de Antioquia, en aras de promover la eficiencia, eficacia y efectividad en el cumplimiento de sus funciones</t>
  </si>
  <si>
    <t>12 MESES</t>
  </si>
  <si>
    <t>Régimen Especial - Artículo 95 Ley 489 de 1998</t>
  </si>
  <si>
    <t>2017-SS-24-0011</t>
  </si>
  <si>
    <t>Asamblea Departamental</t>
  </si>
  <si>
    <t>Laura Melissa Monsalve Alvarez</t>
  </si>
  <si>
    <t xml:space="preserve">SI </t>
  </si>
  <si>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</si>
  <si>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</si>
  <si>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</si>
  <si>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</si>
  <si>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</si>
  <si>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</si>
  <si>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</si>
  <si>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</si>
  <si>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t>Tipo B2: Supervisión Colegiada</t>
  </si>
  <si>
    <t>Contratación Directa - No pluralidad de oferentes</t>
  </si>
  <si>
    <t>Soluciones de Tecnología de información y comunicaciones por demanda incorporadas</t>
  </si>
  <si>
    <t>22-0083</t>
  </si>
  <si>
    <t>Incorporar soluciones informáticas</t>
  </si>
  <si>
    <t>4600007687</t>
  </si>
  <si>
    <t>ISOLUCIÓN SISTEMAS INTEGR A GE</t>
  </si>
  <si>
    <t>Gloria Ivonne Mayo</t>
  </si>
  <si>
    <t>Doris Elena Palacio Ramírez</t>
  </si>
  <si>
    <t>Oracle Colombia LTDA.</t>
  </si>
  <si>
    <t>Jhon Edwar Garcia Soto</t>
  </si>
  <si>
    <t>Servicio de recepción, transporte, entrega, almacenamiento y custodia de la información corporativa almacenada en medios magnéticos y otros dispositivos de la Gobernación de Antioquia.</t>
  </si>
  <si>
    <t>En etapa precontractual</t>
  </si>
  <si>
    <t>22-0081</t>
  </si>
  <si>
    <t>Servicio de soporte remoto bolsa de horas base de datos Oracle</t>
  </si>
  <si>
    <t>22-0082</t>
  </si>
  <si>
    <t>IT CROWD S.A.S.</t>
  </si>
  <si>
    <t>Orlando Diaz Sanchez</t>
  </si>
  <si>
    <t>13 MESES</t>
  </si>
  <si>
    <t>22-0084</t>
  </si>
  <si>
    <t>Maria del Pilar Baquero Piedrahita</t>
  </si>
  <si>
    <t xml:space="preserve">Intervenciones asociadas al plan  de trabajo  de los proyectos de:  competencias laborales, cultura y cambio organizacional y gestion del conocimiento. </t>
  </si>
  <si>
    <t>07 MESES</t>
  </si>
  <si>
    <t xml:space="preserve">Selección Abreviada de Menor Cuantia </t>
  </si>
  <si>
    <t>no</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</si>
  <si>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</si>
  <si>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</si>
  <si>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</si>
  <si>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</si>
  <si>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</si>
  <si>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</si>
  <si>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</si>
  <si>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Secretaría de Gestión Humana y Desarrollo Organizacional - Dirección de Desarrollo Organizacional</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</si>
  <si>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</si>
  <si>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30 días</t>
  </si>
  <si>
    <t>Contratación Directa - Prestación de Servicios y de Apoyo a la Gestión Persona Jurídica</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</si>
  <si>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</si>
  <si>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</si>
  <si>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</si>
  <si>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</si>
  <si>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</si>
  <si>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</si>
  <si>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10 meses</t>
  </si>
  <si>
    <t>si</t>
  </si>
  <si>
    <t>Asesoría en indicadores</t>
  </si>
  <si>
    <t>Realización del 6° Evento Académico del Sistema Integrado de Gestión</t>
  </si>
  <si>
    <t>1 año</t>
  </si>
  <si>
    <t>Licitación Pública</t>
  </si>
  <si>
    <t>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</si>
  <si>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</si>
  <si>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</si>
  <si>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Si</t>
  </si>
  <si>
    <t>Prácticas de Excelencia</t>
  </si>
  <si>
    <t>Plazas de prácticas asignadas a los diferentes organismos de la Gobernación de Antioquia.</t>
  </si>
  <si>
    <t>Fortalecimiento incorporación de estudiantes en semestre de práctica que aporten al desarrollo de proyectos de corta duración 2016-2019. Medellín, Antioquia, Occidente</t>
  </si>
  <si>
    <t>020130001</t>
  </si>
  <si>
    <t>Contratos con universidades privadas</t>
  </si>
  <si>
    <t>8018 - 7327</t>
  </si>
  <si>
    <t>4600008004 – 4600008006-600007072-4600008005-4600007076-4600007999-4600008000-4600007078-4600007082-4600007074-4600006952-4600007068-4600007069-4600007071-4600007067-4600007070-4600008001-4600008003-4600008007-4600008008-4600007081-4600008002-4600008017</t>
  </si>
  <si>
    <t>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</si>
  <si>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</si>
  <si>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</si>
  <si>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</si>
  <si>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2017060094473 del 01/08/2017</t>
  </si>
  <si>
    <t>4600007057-4600007063-4600007059-4600007061-4600007058-4600007060-4600007062</t>
  </si>
  <si>
    <t>Universidades Publicas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</si>
  <si>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</si>
  <si>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</si>
  <si>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5 meses</t>
  </si>
  <si>
    <t>No</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</si>
  <si>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</si>
  <si>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</si>
  <si>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</si>
  <si>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</si>
  <si>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</si>
  <si>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</si>
  <si>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</si>
  <si>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</si>
  <si>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</si>
  <si>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</si>
  <si>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</si>
  <si>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018F-2001</t>
  </si>
  <si>
    <t>Icetex</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</si>
  <si>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</si>
  <si>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</si>
  <si>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</si>
  <si>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</si>
  <si>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</si>
  <si>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</si>
  <si>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</si>
  <si>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</si>
  <si>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</si>
  <si>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</si>
  <si>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</si>
  <si>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</si>
  <si>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</si>
  <si>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</si>
  <si>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</si>
  <si>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</si>
  <si>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</si>
  <si>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</si>
  <si>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</si>
  <si>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</si>
  <si>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</si>
  <si>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Centrolab S.A.S</t>
  </si>
  <si>
    <t>Jaime Ignacio Gaviria C</t>
  </si>
  <si>
    <t>Prestar los servicios no contemplados en el plan obligatorio de salud, mediante un plan complementario para el trabajador oficial y su núcleo familiar.</t>
  </si>
  <si>
    <t>Iván Mauricio Ramírez Velásquez</t>
  </si>
  <si>
    <t>Francisco Guillermo Castro</t>
  </si>
  <si>
    <t xml:space="preserve">80141900
80141600
90101600
90111600
</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</si>
  <si>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</si>
  <si>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</si>
  <si>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</si>
  <si>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20942-20927-20928-20931-20929-20932-20930-20986-20987-20988-20989-20990-20991-21206-21027</t>
  </si>
  <si>
    <t>2018060229227 del 25/06/18</t>
  </si>
  <si>
    <t>Unión Temporal Gestión Humana 2018</t>
  </si>
  <si>
    <t>Prestar servicios de formacion y desarrollo deportivo a los servidores publicos adscritos al Departamento de Antioquia y sus beneficiarios directos</t>
  </si>
  <si>
    <t>Selección Abreviada - Menor Cuantía</t>
  </si>
  <si>
    <t>2018060226090 del 28/05/2018</t>
  </si>
  <si>
    <t>Corporacion Promotora Genesis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</si>
  <si>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</si>
  <si>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</si>
  <si>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Contratación Directa - Prestación de Servicios y de Apoyo a la Gestión Persona Natural</t>
  </si>
  <si>
    <t>S2018060004218 del 26/01/2018</t>
  </si>
  <si>
    <t>4600008036</t>
  </si>
  <si>
    <t>Maria del Pilar Lora Carvajal</t>
  </si>
  <si>
    <t>Gloria Marcela Botero Isaza</t>
  </si>
  <si>
    <t>Compra de elementos de protección personal para los servidores de la gobernación de Antioquia</t>
  </si>
  <si>
    <t>7 meses</t>
  </si>
  <si>
    <t>Se trasladará el CDP a la Secretaria General - Subsecretaria Logistica, quien adelanta el proceso contractual</t>
  </si>
  <si>
    <t>Soporte, mantenimiento y actualización del licenciamiento de SAP</t>
  </si>
  <si>
    <t xml:space="preserve">Ludwyg Londono Serna </t>
  </si>
  <si>
    <t>SUSCRIPCIÓN OFFICE 365</t>
  </si>
  <si>
    <t>Selección Abreviada - Acuerdo Marco de Precios</t>
  </si>
  <si>
    <t>3839693</t>
  </si>
  <si>
    <t>Gerencia de Auditoría Interna</t>
  </si>
  <si>
    <t>Servicio de suscripción y soporte licencias ACL Analytics Exchange, ACL Analytics Desktop y Conector ACL Direct Link para SAP.</t>
  </si>
  <si>
    <t xml:space="preserve">12 meses </t>
  </si>
  <si>
    <t>Recursos propios</t>
  </si>
  <si>
    <t>Juan Carlos Cortes Gomez</t>
  </si>
  <si>
    <t>Profesional Universitario</t>
  </si>
  <si>
    <t>juan.cortes@antioquia.gov.co</t>
  </si>
  <si>
    <t xml:space="preserve">Transparencia y lucha frontal contra la corrupción </t>
  </si>
  <si>
    <t>Implementación de mejoras a partir de las auditorias con uso de ACL.</t>
  </si>
  <si>
    <t>Implementación de mejoras a partir de las auditorias con el uso de ACL.</t>
  </si>
  <si>
    <t>Técnica, Administrativa, Financiera, Jurídica y contable.</t>
  </si>
  <si>
    <t>Campaña Fomento de la Cultura de Control.</t>
  </si>
  <si>
    <t>Minima Cuantía</t>
  </si>
  <si>
    <t>Wilson Duque Ríos</t>
  </si>
  <si>
    <t>wilson.duque@antioquia.gov.co</t>
  </si>
  <si>
    <t>Avance en la implementación del plan de fomento de la cultura de control.</t>
  </si>
  <si>
    <t>Desarrollo y avance en la implementación de la cultura de control en la Gobernación de Antioquia.</t>
  </si>
  <si>
    <t xml:space="preserve">Wilson Duque Ríos </t>
  </si>
  <si>
    <t>Acompañamiento Proceso de Certificación</t>
  </si>
  <si>
    <t xml:space="preserve">3 meses </t>
  </si>
  <si>
    <t>Jorge Enrique Cañas</t>
  </si>
  <si>
    <t>Profesional Especializado</t>
  </si>
  <si>
    <t>3838659</t>
  </si>
  <si>
    <t>jorge.canas@antioquia.gov.co</t>
  </si>
  <si>
    <t>Avance en la certificación del proceso de auditoría bajo estandares Internacionales.</t>
  </si>
  <si>
    <t>Implementación del proceso de certificación CIA bajo estandares internacionales en la Gobernación de Antioquia.</t>
  </si>
  <si>
    <t>Analisis Estados Financieros Decreto 648</t>
  </si>
  <si>
    <t xml:space="preserve">Dora Corrales </t>
  </si>
  <si>
    <t>3838658</t>
  </si>
  <si>
    <t>dora.corrales@antioquia.gov.co</t>
  </si>
  <si>
    <t>Secretaría de Educación</t>
  </si>
  <si>
    <t>300 días</t>
  </si>
  <si>
    <t>SGP  0-3010</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</si>
  <si>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</si>
  <si>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</si>
  <si>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</si>
  <si>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</si>
  <si>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</si>
  <si>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</si>
  <si>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</si>
  <si>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</si>
  <si>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Contratación cobertura educativa. </t>
  </si>
  <si>
    <t>Tipo A1: Supervisión e Interventoría Integral</t>
  </si>
  <si>
    <t>Técnica
Jurídica
Administrativa
Contable y/o Financiera</t>
  </si>
  <si>
    <t>Promoción e Implementación de estrategias de desarrollo pedagógico en establecimientos educativos oficiales de Las Subregiones del  Bajo Cauca, Norte, Oriente, Occidente y Suroeste con canasta contratada.</t>
  </si>
  <si>
    <t>CORPORACION ARQUIDIOCESANA PARA LA EDUCACION CARED</t>
  </si>
  <si>
    <t>Gustavo Alfonso Araque Carrillo
C.C. 98481065
Carla Ruiz Santamaría
C.C. 1017129608</t>
  </si>
  <si>
    <t>DIOCESIS DE APARTADO</t>
  </si>
  <si>
    <t>Alba Luz López Vásquez
C.C. 43674322</t>
  </si>
  <si>
    <t>CORPORACION EDUCATIVA ESPARRO</t>
  </si>
  <si>
    <t>Andrés Felipe Jaramillo Betancur
C.C. 71228232</t>
  </si>
  <si>
    <t>Ejecutar las estrategias formuladas  para el desarrollo de la segunda fase del centro de pensamiento pedagógico en el departamento de Antioquia</t>
  </si>
  <si>
    <t>210 días</t>
  </si>
  <si>
    <t>Recursos Propios 0-2052</t>
  </si>
  <si>
    <t>Deysy Alexandra Yepes Valencia</t>
  </si>
  <si>
    <t>Directora Pedagógica</t>
  </si>
  <si>
    <t>deysyalexandra.yepes@antioquia.gov.co</t>
  </si>
  <si>
    <t>Excelencia Educativa con mas y mejores maestros</t>
  </si>
  <si>
    <t>Escuelas Normales de Educación Superior acompañadas en los procesos pedagógicos, administrativos y financieros. Docentes y directivos docentes, participando en el centro de estudios en Educación, Pedagógía y Didáctica.</t>
  </si>
  <si>
    <t>Implementación del Centro de Pensamiento Pedagógico en el Departamento de Antioquia</t>
  </si>
  <si>
    <t>020211</t>
  </si>
  <si>
    <t>Implementación del centro de pensamiento pedagógico</t>
  </si>
  <si>
    <t xml:space="preserve">Encuentros subregionales, Foro, Diplomado, Acompañamiento a las Escuelas Normales. </t>
  </si>
  <si>
    <t>2018060223839
04/05/2018</t>
  </si>
  <si>
    <t>UNIVERSIDAD DE ANTIOQUIA</t>
  </si>
  <si>
    <t>Yaneth Pelaez Montoya</t>
  </si>
  <si>
    <t xml:space="preserve">Prestar servicios educativos para la cualificación académica de estudiantes de la media en los municipios de Titiribí, El Santuario,  Liborina, Pueblo Rico, San Pedro de los Milagros, San Roque, Urrao, San Rafael.
</t>
  </si>
  <si>
    <t>315 días</t>
  </si>
  <si>
    <t>Recursos Propios 0-1010</t>
  </si>
  <si>
    <t xml:space="preserve">Juan Martín Vásquez Hincapié
</t>
  </si>
  <si>
    <t>Director Formación para el Trabajo</t>
  </si>
  <si>
    <t>juan.vasquez@antioquia.gov.co</t>
  </si>
  <si>
    <t>Programa. Educación terciaria para todos</t>
  </si>
  <si>
    <t>Jóvenes y adultos capacitados en competencias laborales desde la formación para el trabajo y el desarrollo humano  articulados a los Ecosistemas de innovación  </t>
  </si>
  <si>
    <t>Formación a jóvenes y adultos en competencias laborales articulados a los ecosistemas de innovación , Antioquia, Occidente</t>
  </si>
  <si>
    <t xml:space="preserve">formación programaas educación trabajo </t>
  </si>
  <si>
    <t>CENTRO DE DESARROLLO INTEGRADO -CENDI</t>
  </si>
  <si>
    <t>Lina Arias cc 32.352.442 Angela Ortega  cc 43.252.900</t>
  </si>
  <si>
    <t>Prestar servicios educativos para la cualificación académica de estudiantes de la media en los municipios de Caucasia, Segovia , Yarumal, Santa Fe de Antioquia, Barbosa, Caldas.</t>
  </si>
  <si>
    <t>CENTRO DE SISTEMAS DE ANTIOQUIA S.A. - CENSA</t>
  </si>
  <si>
    <t>Lina Arias cc 32.352.442 Angela Ortega  cc 43.252.901</t>
  </si>
  <si>
    <t>Prestar servicios educativos para la cualificación académica de estudiantes de la media en los municipios de Tarazá, Vegachí, Marinilla, Nariño, Andes, Santa Bárbara, Arboletes .</t>
  </si>
  <si>
    <t>FUNDACION TECNOLOGICA RURAL - COREDI</t>
  </si>
  <si>
    <t>Lina Arias cc 32.352.442 Angela Ortega  cc 43.252.903</t>
  </si>
  <si>
    <t>Prestar servicios educativos para la cualificación académica de estudiantes de la media en los municipios de Segovia , Vegachí, Belmira, Entrerríos, Santa Rosa de Osos,Campamento, Guatape, San Luis, Amagá, Tarso , Venecia, Carepa, San Juan de Urabá, Gómez Plata</t>
  </si>
  <si>
    <t> 729.600.000</t>
  </si>
  <si>
    <t>FUNDACION UNIVERSITARIA CATOLICA DEL NORTE</t>
  </si>
  <si>
    <t>Lina Arias cc 32.352.442 Angela Ortega  cc 43.252.904</t>
  </si>
  <si>
    <t>Prestar servicios educativos para la cualificación académica de estudiantes de la media en los municipios de Vegachí,  Urrao, Hispania, Jericó.</t>
  </si>
  <si>
    <t>CORPORACION EDUCATIVA DE DESARROLLO COLOMBIANO - CEDECO</t>
  </si>
  <si>
    <t>Lina Arias cc 32.352.442 Angela Ortega  cc 43.252.905</t>
  </si>
  <si>
    <t>Prestar servicios educativos para la cualificación académica de estudiantes de la media en los municipios de San Pedro de los Milagros, Olaya, San Carlos, Jericó, La Pintada, Támesis</t>
  </si>
  <si>
    <t>4600008048</t>
  </si>
  <si>
    <t>FUNDACION UNIVERSITARIA CATOLICA AGROPECUARIA - FUCA</t>
  </si>
  <si>
    <t>Lina Arias cc 32.352.442 Angela Ortega  cc 43.252.906</t>
  </si>
  <si>
    <t>Prestar servicios educativos para la cualificación académica de estudiantes de la media en los municipios de Arboletes, Carepa, Chigorodó, Necoclí, San Juan de Urabá, San Pedro de Urabá, Vigía del Fuerte.</t>
  </si>
  <si>
    <t xml:space="preserve">formación programas educación trabajo </t>
  </si>
  <si>
    <t>4600008050</t>
  </si>
  <si>
    <t>CORPORACION EDUCATIVA INSTITUTO METROPOLITANO DE EDUCACION  - CIME</t>
  </si>
  <si>
    <t>Lina Arias cc 32.352.442 Angela Ortega  cc 43.252.908</t>
  </si>
  <si>
    <t>Adquisición de tiquetes aéreos para la Gobernación de Antioquia</t>
  </si>
  <si>
    <t>365 días</t>
  </si>
  <si>
    <t>Recursos Propios 0-1010 Funcionamiento</t>
  </si>
  <si>
    <t>Jaime Iván Bocanegra  Vergara</t>
  </si>
  <si>
    <t>jaime.bocanegra@antioquia.gov.co</t>
  </si>
  <si>
    <t>Más y mejor educación para la sociedad y las personas en el sector urbano</t>
  </si>
  <si>
    <t>Suministro personal administrativo para garantizar la prestación del servicio educativo en los municipios no certificados del Departamento</t>
  </si>
  <si>
    <t>020219001</t>
  </si>
  <si>
    <t>Tiquetes</t>
  </si>
  <si>
    <t>Apoyo urbano y rural</t>
  </si>
  <si>
    <t>7571
Secretaría General</t>
  </si>
  <si>
    <t>SERVICIO AEREO A TERRITORIOS NACIONALES SA SATENA</t>
  </si>
  <si>
    <t>Jaime Iván Bocanegra Vergara</t>
  </si>
  <si>
    <t>SGP 0-3010 Inversión</t>
  </si>
  <si>
    <t>Designar estudiantes de las universidades privadas para la realización de la practica académica con el fin de brindar apoyo a la gestión del departamento de Antioquia y sus regiones durante el primer semestre de 2018</t>
  </si>
  <si>
    <t>150 días</t>
  </si>
  <si>
    <t>Juan Eugenio Maya Lema</t>
  </si>
  <si>
    <t>Subsecretario Administrativo</t>
  </si>
  <si>
    <t>Juaneugenio.maya@antioquia.gov.co</t>
  </si>
  <si>
    <t>Educación terciaria para todos</t>
  </si>
  <si>
    <t>Jovenes y adultos capacitados en competencias laborales desde la formación para el trabajo y el desarrollo humano articulados a los ecosistemas de innovación</t>
  </si>
  <si>
    <t>020179001</t>
  </si>
  <si>
    <t>Jóvenes y adultos capacitados en competencias laborales y conocimientos académicos</t>
  </si>
  <si>
    <t>Apoyo sostenimien proceso formativo</t>
  </si>
  <si>
    <t>8018
Gestión Humana</t>
  </si>
  <si>
    <t>UNIVERSIDAD CATOLICA LUIS AMIGO</t>
  </si>
  <si>
    <t>Maribel Barrientos Uribe
Cédula: 43.971.236</t>
  </si>
  <si>
    <t>Prestación de servicio de transporte terrestre automotor para apoyar la gestión de la Gobernación de Antioquia</t>
  </si>
  <si>
    <t>330 días</t>
  </si>
  <si>
    <t>Juan Pablo Durán Ortiz</t>
  </si>
  <si>
    <t>Gerente Plataforma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</si>
  <si>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</si>
  <si>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</si>
  <si>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</si>
  <si>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</si>
  <si>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</si>
  <si>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</si>
  <si>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SA-22-01-2018
Secretaría General</t>
  </si>
  <si>
    <t>2018060026180
05/03/2018</t>
  </si>
  <si>
    <t>UT GOBERNACION AÑO 2018</t>
  </si>
  <si>
    <t>Juan Pablo Durán Ortiz
c.c. 3474339</t>
  </si>
  <si>
    <t>Realizar apoyo de gestión a la supervisión en el aspecto técnico del Proyecto de Regalías BPIN 2016000100059</t>
  </si>
  <si>
    <t>720 días</t>
  </si>
  <si>
    <t>Regalias CTI - 1-R005</t>
  </si>
  <si>
    <t>Juan Gabriel Vélez Manco</t>
  </si>
  <si>
    <t>Subsecretario de Innovación</t>
  </si>
  <si>
    <t>383-5133</t>
  </si>
  <si>
    <t>juan.velez@antioquia.gov.co</t>
  </si>
  <si>
    <t>Matrícula de estudiantes en la Universidad Digital</t>
  </si>
  <si>
    <t>Implementación de convocatoria para proyectos de I+D que contribuyan al fortalecimiento de la  formación virtual en el departamento de Antioquia.</t>
  </si>
  <si>
    <t>020232</t>
  </si>
  <si>
    <t>Desarrollo de procesos de investigación y publicación de artículos de investigación para la generación de conocimiento en el área.
Implementación de una convocatoria regional para la financiación de poryectos de investigación y desarrollo tecnológico.
Promover escenarios para la generación de alianzas entre actores de la triple élice y procesos de transferencia de conocimiento y divulgación de los resultados de investigación.</t>
  </si>
  <si>
    <t>Realizar apoyo a la supervisión de los proyectos en ejecución</t>
  </si>
  <si>
    <t>4600008043</t>
  </si>
  <si>
    <t>CARLOS ALBERTO PÉREZ RUEDA</t>
  </si>
  <si>
    <t>Eliana Beatriz Castro Botero</t>
  </si>
  <si>
    <t xml:space="preserve">Técnica
Jurídica
Administrativa
</t>
  </si>
  <si>
    <t>Realizar apoyo de gestión a la supervisión en el aspecto financiero del Proyecto de Regalías BPIN 2016000100059</t>
  </si>
  <si>
    <t>4600008044</t>
  </si>
  <si>
    <t>GLORIA ALEXANDRA VALENCIA ROJAS</t>
  </si>
  <si>
    <t>María Isabel Olano González</t>
  </si>
  <si>
    <t>Realizar apoyo de gestión a la supervisión en el aspecto administrativo del Proyecto de Regalías BPIN 2016000100059</t>
  </si>
  <si>
    <t>4600008045</t>
  </si>
  <si>
    <t>SERGIO ANDRÉS GUTIÉRREZ OSORIO</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</si>
  <si>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</si>
  <si>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Deysy Yepes Valencia</t>
  </si>
  <si>
    <t>Dirección Pedagógica</t>
  </si>
  <si>
    <t>Excelencia educativa con más y mejores maestros</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</si>
  <si>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</si>
  <si>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</si>
  <si>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</si>
  <si>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</si>
  <si>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Contratación de Talento humano para brindar servicios de apoyo pedagógico para la atención de los estudiantes en condición de discapacidad. Asesoría, Capacitación y acompañamiento a Directivos, Docentes y estudiantes</t>
  </si>
  <si>
    <t>4600008056</t>
  </si>
  <si>
    <t>FUNDACION UIVERSITARIA CATOLICA DEL NORTE</t>
  </si>
  <si>
    <t>Ana Elena Arango      Maria Luisa Zapata             Sara Cuartas</t>
  </si>
  <si>
    <t>Tipo B</t>
  </si>
  <si>
    <t>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t>
  </si>
  <si>
    <t>427 días</t>
  </si>
  <si>
    <t>juaneugenio.maya@antioquia.gov.co</t>
  </si>
  <si>
    <t>Matrícula de estudiantes oficiales en la zona urbana</t>
  </si>
  <si>
    <t>Administración pago de la nómina urbana administrativos - seguridad social pago ARL</t>
  </si>
  <si>
    <t>8021</t>
  </si>
  <si>
    <t>Servicios Prestados</t>
  </si>
  <si>
    <t>Contratar la ARL para el personal administrativo urbano</t>
  </si>
  <si>
    <t>7794
Gestión Humana</t>
  </si>
  <si>
    <t>2017SS240014</t>
  </si>
  <si>
    <t>POSITIVA COMPAÑÍA DE SEGUROS</t>
  </si>
  <si>
    <t>Roberto Hernandez
C.C. 71.850.253</t>
  </si>
  <si>
    <t>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t>
  </si>
  <si>
    <t>Suministro personal administrativo para garantizar la prestación del servicio educativo en los municipios no certificados del departamento</t>
  </si>
  <si>
    <t>Contratar personal apoyo urbano rural</t>
  </si>
  <si>
    <t>LIC-0001 DE 2017</t>
  </si>
  <si>
    <t>S 2018060003856
23/01/2018</t>
  </si>
  <si>
    <t>2018SS150001</t>
  </si>
  <si>
    <t>ASEAR S.A.S E.S.P</t>
  </si>
  <si>
    <t>Promoción e implementación de estrategias de desarrollo pedagógico para la prestación del servicio educativo indígena en establecimientos educativos oficiales de las subregiones Bajo Cauca, Norte, Occidente, Suroeste y Urabá.</t>
  </si>
  <si>
    <t>4600008057</t>
  </si>
  <si>
    <t>CORPORACION EDUCATIVA INTEGRAL - COREDI</t>
  </si>
  <si>
    <t>Heraclio Herrera Palmi
CC 71.330.109</t>
  </si>
  <si>
    <t>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t>
  </si>
  <si>
    <t>165 días</t>
  </si>
  <si>
    <t>Recursos Propios
 0-1010</t>
  </si>
  <si>
    <t>Diego Armando Agudelo Torres</t>
  </si>
  <si>
    <t>Director de Educación Digital</t>
  </si>
  <si>
    <t>diego.agudeloz@antioquia.gov.co</t>
  </si>
  <si>
    <t>Antioquia libre de analfabetismo</t>
  </si>
  <si>
    <t>Agentes formados en las metodologías pertinentes para la atención de la población adulta</t>
  </si>
  <si>
    <t>Fortalecimiento de la Educación de Jóvenes en extra edad y adultos en los ciclos de alfabetización, básica y media en el departamento de Antioquia</t>
  </si>
  <si>
    <t>020183/001</t>
  </si>
  <si>
    <t>Apoyo profesional</t>
  </si>
  <si>
    <t>4600006784</t>
  </si>
  <si>
    <t>TECNOLOGICO DE ANTIOQUIA</t>
  </si>
  <si>
    <t>Gabriel Jaime Monsalve Arango</t>
  </si>
  <si>
    <t xml:space="preserve">Actualización vigencia futura 6000002298 del contrato 4600006785 cuyo objeto es: Apoyar la implementación del Bachillerato Digital en la secundaria y la media para jóvenes y adultos de los municipios no certificados del Departamento de Antioquia. </t>
  </si>
  <si>
    <t>Otro tipo de contratos - Convenios Interadministrativos</t>
  </si>
  <si>
    <t>Antioquia Libre de Analfabetismo</t>
  </si>
  <si>
    <t>Estudiantes matriculados en los ciclos lectivos de educación integrado CLEI mayores de 15 años.</t>
  </si>
  <si>
    <t>Fortalecimiento de la educación de jóvenes en extra edad y  adultos en ciclos de alfabetización, básica y media en el Departamento de Antioquia.</t>
  </si>
  <si>
    <t>020183001</t>
  </si>
  <si>
    <t>Herramienta implementación de curriculo</t>
  </si>
  <si>
    <t>4600006785</t>
  </si>
  <si>
    <t>MUNICIPIO DE ENVIGADO</t>
  </si>
  <si>
    <t>Coordinación Administrativa, Técnica</t>
  </si>
  <si>
    <t> 81112101</t>
  </si>
  <si>
    <t>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t>
  </si>
  <si>
    <t>Antioquia territorio inteligente: Ecosistemas de Innovación</t>
  </si>
  <si>
    <t xml:space="preserve">Sedes urbanas con servicio de internet
Sedes rurales con servicio de internet
</t>
  </si>
  <si>
    <t>Fortalecimiento de la conectividad y equipamento tecnológico al servicio de las instituciones educativas del departamento de Antioquia</t>
  </si>
  <si>
    <t>020171001</t>
  </si>
  <si>
    <t>Contratación Servicio de Internet</t>
  </si>
  <si>
    <t>4600006945</t>
  </si>
  <si>
    <t>VALOR + S.A.S.</t>
  </si>
  <si>
    <t>Faber Jovanny Ayala Colorado
Gabriel Jaime Monsalve</t>
  </si>
  <si>
    <t>Técnica
Jurídica
Administrativa</t>
  </si>
  <si>
    <t>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</si>
  <si>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480 días</t>
  </si>
  <si>
    <t>Matrícula de estudiantes  en programas con curriculum  flexible en modalidad  Universidad Digital</t>
  </si>
  <si>
    <t>Implementación y  puesta en marcha  de la Universidad Digital de Antioquia,  Departamento de Antioquia Occidente</t>
  </si>
  <si>
    <t>020167</t>
  </si>
  <si>
    <t>Profesores formados  o actualizados para asumir  procesos de docencia  en B -LEARNING en las Subregiones</t>
  </si>
  <si>
    <t>UNE - EPM</t>
  </si>
  <si>
    <t>Faber Jovanny Ayala Colorado</t>
  </si>
  <si>
    <t>Operar el programa flexible de alfabetización mediante el ciclo I del modelo educativo " A CRECER PARA LA VIDA" para la atención de jóvenes en extraedad y adultos en municipios no certificados del departamento de Antioquia.</t>
  </si>
  <si>
    <t>240 días</t>
  </si>
  <si>
    <t xml:space="preserve">Sulma Patricia Rodríguez Gómez </t>
  </si>
  <si>
    <t>Directora de Alfabetización</t>
  </si>
  <si>
    <t>sulmapatricia.rodriguez@antioquia.gov.co</t>
  </si>
  <si>
    <t xml:space="preserve">Antioquia Libre de Analfabetismo </t>
  </si>
  <si>
    <t xml:space="preserve">Establecimientos educativos acompañados para implementar la política pública de jóvenes y adultos 
Agentes formados en las metodologías pertinentes para la atención de la población adulta 
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</si>
  <si>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</si>
  <si>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t>
  </si>
  <si>
    <t xml:space="preserve">Desarrollo de procesos pedagogicos </t>
  </si>
  <si>
    <t>S 2018060226937
01/06/2018
S 2018060227296
06/06/2018
Aclaratoria</t>
  </si>
  <si>
    <t>FUNDACION DE SERVICIOS Y OBRAS SOCIALES DE COLOMBIA S.O.S   </t>
  </si>
  <si>
    <t>Diana Milena Ruiz Arango
Claudia Patricia Mejia Builes</t>
  </si>
  <si>
    <t>Adquisición de Póliza de accidentes personales (Protección Escolar) 2018.</t>
  </si>
  <si>
    <t>Mas y mejor educación para la sociedad y las personas en el sector urbano.</t>
  </si>
  <si>
    <t>Matricula de estudiantes oficiales en la zona Urbana y Rural</t>
  </si>
  <si>
    <t xml:space="preserve">Protección de la población matriculada en SIMAT,  en edad escolar en los niveles de preescolar, básica y media, urbana y rural en los establecimientos educativos oficiales y por confesión religiosa de los 117 Municipios no certitificados de Antioquia. </t>
  </si>
  <si>
    <t>Ofrecer poliza accidente Personales (protección escolar)</t>
  </si>
  <si>
    <t>2018060223702
03/05/2018</t>
  </si>
  <si>
    <t>UNION TEMPORAL SEGUROS DE VIDA DEL ESTADO - PREVISORA SEGUROS</t>
  </si>
  <si>
    <t>Implementar la metodología para la estructuración del Plan de Educación de Antioquia 2030.</t>
  </si>
  <si>
    <t>Francisco Javier Roldán Velásquez</t>
  </si>
  <si>
    <t>Director de Proyectos estratégicos</t>
  </si>
  <si>
    <t>franciscojavier.roldan@antioquia.gov.co</t>
  </si>
  <si>
    <t xml:space="preserve">Modelo educativo de Antioquia para la vida, la sociedad y la Failia
</t>
  </si>
  <si>
    <t>Modelo educativo Antioqueño formulado e implementado con asistencia de la misión de excelencia</t>
  </si>
  <si>
    <t>Implementación del modelo educativo que responde a los nuevos requerimeitos, todo el departamento de Antioquia</t>
  </si>
  <si>
    <t>020178</t>
  </si>
  <si>
    <t>Establecimientos Educativos acompañados dentro del
proyecto de la transformación de la calidad educativa</t>
  </si>
  <si>
    <t>Estructuración Plan Educativo</t>
  </si>
  <si>
    <t>2018060225748
24/05/2018</t>
  </si>
  <si>
    <t>No aplica</t>
  </si>
  <si>
    <t>María Alejandra Barrera</t>
  </si>
  <si>
    <t>Actualización Vigencia Futura No. 6000002419 del contrato 4600006645 de 2017, cuyo objeto es: Apoyar las acciones para el desarrollo del componente de calidad educativa de la Secretaría de Educación Departamental</t>
  </si>
  <si>
    <t>180 días</t>
  </si>
  <si>
    <t xml:space="preserve">deysyalexandra.yepes@antioquia.gov.co </t>
  </si>
  <si>
    <t>Docentes y directivos docentes formados  para la construcción curricular, planes de estudio y proyectos pedagógicos transversales</t>
  </si>
  <si>
    <t>Formulación de un Plan de Formación que contribuya a mejorar las condiciones de vida y profesionales de los Docentes de Todo El Departamento, Antioquia, Occidente</t>
  </si>
  <si>
    <t>020187001</t>
  </si>
  <si>
    <t xml:space="preserve">Becas adjudicadas </t>
  </si>
  <si>
    <t>Adjudicación de Becas</t>
  </si>
  <si>
    <t>John Jairo Laverde</t>
  </si>
  <si>
    <t>Adquirir el calzado y vestido de labor para la planta docente de las instituciones educativas de los municipios no certificados del Departamento de Antioquia</t>
  </si>
  <si>
    <t>SGP</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</si>
  <si>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</si>
  <si>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</si>
  <si>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</si>
  <si>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</si>
  <si>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</si>
  <si>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</si>
  <si>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020223001</t>
  </si>
  <si>
    <t>Dotación de docentes</t>
  </si>
  <si>
    <t>Adquisición y entrega de dotación</t>
  </si>
  <si>
    <t>2018060227811
12/06/2018</t>
  </si>
  <si>
    <t>4600008165
C.I. WARRIORS COMPANY
4600008167
SPARTA SHOES</t>
  </si>
  <si>
    <t>LOTE 1 CALZADO: SPARTA SHOES S.A.S.
LOTE 2 DELANTALES: C.I. WARRIORS COMPANY S.A.S.</t>
  </si>
  <si>
    <t>Liliana Barrera</t>
  </si>
  <si>
    <t>Realizar capacitación y seguimiento para la promoción de la resiliencia dirigido a Docentes de Instituciones Educativas vulnerables del Departamento de Antioquia.</t>
  </si>
  <si>
    <t>Establecimientos educativos con proyectos de convivencia escolar y atención al posconflicto</t>
  </si>
  <si>
    <t>Actualización, implementación de metodologías de gestión de aula para el desarrollo de capacidades y construcción de paz territorial, Antioquia, Occidente</t>
  </si>
  <si>
    <t>Entrega de talleres urbanos-rurales</t>
  </si>
  <si>
    <t>Talleres de formación urbano rural</t>
  </si>
  <si>
    <t>Sin iniciar etapa precontractual</t>
  </si>
  <si>
    <t>Mario Alberto Velásquez</t>
  </si>
  <si>
    <t>Prórroga y Adición  No. 1 al contrato 4600007464 DE 2017 cuyo objeto es: Prestar el servicio de  conectividad a internet y servicios asociados en la infraestructura física de los ecosistemas de innvovación de los municipios no certificados del Departamento de Antioquia</t>
  </si>
  <si>
    <t>59 días</t>
  </si>
  <si>
    <t>3835133</t>
  </si>
  <si>
    <t>Faber Yovanny Ayala</t>
  </si>
  <si>
    <t>Prestar servicios de apoyo pedagógico orientado a fortalecer los procesos de caracterización y atención de los estudiantes con talentos excepcionales en los establecimientos educativos de los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</si>
  <si>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</si>
  <si>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Capacitación directivos y docentes</t>
  </si>
  <si>
    <t>Ana Elena Arango
Maria Luisa Zapata</t>
  </si>
  <si>
    <t xml:space="preserve">Técnica
Jurídica
Administrativa
Contable y/o Financiera
</t>
  </si>
  <si>
    <t>Estudio de caracterización de niños/as en establecimientos educativos en condición de discapacidad y/o talentos excepcionales</t>
  </si>
  <si>
    <t xml:space="preserve">Caracterización de la población referida </t>
  </si>
  <si>
    <t>Mantenimiento en la IER BERNARDO SIERRA, Sede principal, Corregimiento Cestillal del Municipio de Cañasgordas</t>
  </si>
  <si>
    <t>Juan Carlos Restrepo Sierra</t>
  </si>
  <si>
    <t>Director Infraestructura educativa</t>
  </si>
  <si>
    <t>3838572</t>
  </si>
  <si>
    <t>juan.restreposi@antioquia.gov.co</t>
  </si>
  <si>
    <t>Más y mejor educación para la sociedad y las personas en la ruralidad</t>
  </si>
  <si>
    <t xml:space="preserve">Mantenimientos realizados en establecimientos educativos </t>
  </si>
  <si>
    <t>Mantenimiento e intervención en ambientes de aprendizaje para el sector rural Todo El Departamento, Antioquia, Occidente</t>
  </si>
  <si>
    <t>020168001</t>
  </si>
  <si>
    <t>Luisa Fernanda Sánchez  C.C. 43877928
Julieth Natalia Valencia Rojo C.C. 39.454.520</t>
  </si>
  <si>
    <t>Adición N° 1 y Prórroga No. 1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</si>
  <si>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Otro Tipo de Contrato</t>
  </si>
  <si>
    <t>Terminación de obras en la Institución Educativa Rural Santa Rita sede Ovejas, del municipio de San Vicente Ferrer, Antioquia</t>
  </si>
  <si>
    <t>120 días</t>
  </si>
  <si>
    <t>Construcción de aulas nuevas en establecimientos educativos rurales</t>
  </si>
  <si>
    <t>020168</t>
  </si>
  <si>
    <t>Aulas nuevas</t>
  </si>
  <si>
    <t>Construcción de aulas nuevas</t>
  </si>
  <si>
    <t>Angela Maria Marin C.C. 43261282, Julieth Natalia Valencia Rojo C.C. 39.454.520</t>
  </si>
  <si>
    <t>Terminación y obras complementarias de la infraestructura física de la Institución Educativa Rural La Cruzada - Colegio La Cruzada, en el municipio de Remedios, Antioquia</t>
  </si>
  <si>
    <t xml:space="preserve">Dicson Fernando Llano
Cédula: 1.017.141.511
Julieth Natalia Valencia Rojo Cédula: 39.454.520 </t>
  </si>
  <si>
    <t>Mantenimiento de cubierta y obras complementarias  de la Institución Educativa José María Villa, Sede Principal del municipio de Sopetrán, Antioquia.</t>
  </si>
  <si>
    <t>45 días</t>
  </si>
  <si>
    <t>Recursos Propios</t>
  </si>
  <si>
    <t>020163</t>
  </si>
  <si>
    <t xml:space="preserve">Luisa Fernanda Sánchez
Cédula: 43.877.928
Julieth Natalia Valencia Rojo Cédula: 39.454.520 </t>
  </si>
  <si>
    <t>Adición al contrato No 4600007642 de 2017 que tiene como objeto: Servicios para la Administración y Operación del Centro de Servicios de Informática,  hosting y apoyo tecnológico a la plataforma informática utilizada en la Administración Departamental.</t>
  </si>
  <si>
    <t>Juan Gabriel Velez Manco</t>
  </si>
  <si>
    <t>Modelo Educativo de Antioquia para la vida, la sociedad y el trabajo</t>
  </si>
  <si>
    <t>Sistema departamental de información y medición educativa que integre calidad matricula, gestión, recursos e infraestructura operando.</t>
  </si>
  <si>
    <t>Fortalecimiento infraestructura tecnológica y consolidación de la información en un sistema integrado en SEEDUCA Antioquia.</t>
  </si>
  <si>
    <t>02-0234</t>
  </si>
  <si>
    <t>Desarrollo tecnológico</t>
  </si>
  <si>
    <t>Informática
7720</t>
  </si>
  <si>
    <t>Diana Maria Pérez Blandón, Ivan Yesid Espinosa Guzmán, Jorge Andrés Fernández Castrillón</t>
  </si>
  <si>
    <t>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t>
  </si>
  <si>
    <t>Juliana Arboleda Jiménez</t>
  </si>
  <si>
    <t>Directora Financiera</t>
  </si>
  <si>
    <t>juliana.arboleda@antioquia.gov.co</t>
  </si>
  <si>
    <t xml:space="preserve">Reconocimiento a estudiantes, docentes, directivos docentes, instituciones y centros educativos en sus  experiencias a favor de la educación pública de calidad </t>
  </si>
  <si>
    <t>Divulgación y reconocimiento a maestros, directivos docentes y estudiantes Municipios no certificados de Antioquia</t>
  </si>
  <si>
    <t>020174001</t>
  </si>
  <si>
    <t>Encuentros socialización experiencias</t>
  </si>
  <si>
    <t>Comunicaciones</t>
  </si>
  <si>
    <t>Contrato interadministrativo de prestación de servicios como operador logístico para diseñar, producir, organizar y operar integralmente los eventos institucionales  de la Gobernación de Antioquia.</t>
  </si>
  <si>
    <t xml:space="preserve">Migrar e implementar la información de los funcionarios administrativos de La Secretaria de Educación del Sistema Kactus al sistema de información de gestión de recursos humanos "HUMANO EN LINEA".
</t>
  </si>
  <si>
    <t>Iván de j. Guzmán López</t>
  </si>
  <si>
    <t>Sistema Departamental de información y medición educativa que integre calidad, matricula, gestión de recursos e infraestructura operando</t>
  </si>
  <si>
    <t>Fortalecimiento infraestructura tecnológica y consolidación de la información en un
sistema integrado en SEEDUCA Antioquia</t>
  </si>
  <si>
    <t>020234</t>
  </si>
  <si>
    <t>Gestión de la información del personal administrativo de SEEDUCa a través del sistema Humano</t>
  </si>
  <si>
    <t>Desarrollo tecnologico y apoyo profesional</t>
  </si>
  <si>
    <t>Julio César Torres Betancur</t>
  </si>
  <si>
    <t>Operar la estrategia de formación desde el modelo de educación digital en los ciclos de alfabetización básica y media para jóvenes en extraedad y adultos de los municipios no certificados del Departamento de Antioquia</t>
  </si>
  <si>
    <t>diego.agudelo@antioquia.gov.co</t>
  </si>
  <si>
    <t>Apoyar el adecuado funcionamiento del Bachillerato Digital en la secundaria y la media para jóvenes y adultos de los 117 municipios no certificados del Departamento de Antioquia.</t>
  </si>
  <si>
    <t>Alojamiento, actualización, carga de datos, mesa de ayuda, mantenimiento y transferencia de conocimiento del sistema de información Sinap para la administración de los Fondos de Servicios Educativos de los Municipios no Certificados del Departamento de Antioquia.</t>
  </si>
  <si>
    <t>Modelo Educativo de Antioquia para la vida, la sociedad y el Trabajo.</t>
  </si>
  <si>
    <t>Modelo Educativo</t>
  </si>
  <si>
    <t>Fortalecimiento infraestructura tecnológica y consolidación de la información en un sistema integrado en SEEDUCA Antioquia</t>
  </si>
  <si>
    <t>Sistema Departamental de información y medicion educativa que integre calidad matricula, gestion, recursos e infraestructura</t>
  </si>
  <si>
    <t>Diseño, articular sistemas de informacion</t>
  </si>
  <si>
    <t>Eduardo Muñoz Luna</t>
  </si>
  <si>
    <t>Prestar el servicio de conectividad a internet y servicios asociados en la infraestructura física de los ecosistemas de innovación de los  municipios no certificados del Departamento de Antioquia.</t>
  </si>
  <si>
    <t>David Fernando Aristizábal</t>
  </si>
  <si>
    <t>Realizar el Encuentro Folclórico y Cultural y organizar la participación de los Docentes y Directivos Docentes en la final Nacional de Juegos y Encuentro Folclórico Nacional</t>
  </si>
  <si>
    <t>Directora
Pedagógica</t>
  </si>
  <si>
    <t>Docentes que participan en los juegos del magisterio (fase municipal, subregional, departamental y nacional)</t>
  </si>
  <si>
    <t>“Formulación de un Plan de Formación que contribuya a mejorar las condiciones de vida y profesionales de los docentes de todo el Departamento de Antioquia"</t>
  </si>
  <si>
    <t>02-0187</t>
  </si>
  <si>
    <t xml:space="preserve">• Alimentación para  200 docentes y directivos docentes (desayunos, almuerzos y cenas) participantes en calidad de artistas. 
• Alojamiento y alimentación (desayunos, almuerzos y cenas) para personas, miembros del Comité Organizador Departamental y representantes oficiales que asistirán al evento.
• Juzgamiento  (honorarios, desplazamiento, alimentación y alojamiento).
• Premiación (trofeos).
• Organizar la participación de los Docentes y Directivos Docentes (77) que representaran a Antioquia en la Final Nacional de Juegos y encuentro folclórico Nacional en la Ciudad de Bogotá.
Organizar el encuentro folclórico docente departamental.
</t>
  </si>
  <si>
    <t>Fabio Nelson Peña Gutiérrez</t>
  </si>
  <si>
    <t>Aunar esfuerzos para la atención educativa a excombatientes en los Espacios Territoriales de Capacitación y Reincorporación-ETCR y formación de docentes en educación para la paz y Educación en Riesgo de Minas- ERM</t>
  </si>
  <si>
    <t>150 dias</t>
  </si>
  <si>
    <t>Régimen Especial - Artículo 96 Ley 489 de 1998</t>
  </si>
  <si>
    <t>020162001</t>
  </si>
  <si>
    <t xml:space="preserve">Convenio de Asociación para la ejecución de proyectos ambientales y de saneamiento básico en instituciones educativas rurales en las subregiones de Oriente, Magdalena Medio y Nordeste del departamento de Antioquia.
</t>
  </si>
  <si>
    <t>Intervención en sedes educativas para: agua, saneamiento básico, servicios públicos y legalización de predios en asocio con otras dependencias de la Gobernación</t>
  </si>
  <si>
    <t>Suministro en sedes educativas de agua, saneamiento básico, energía y legalización de predios en asoscio con dependencias de la Gobernación de Antioquia</t>
  </si>
  <si>
    <t>020221001</t>
  </si>
  <si>
    <t xml:space="preserve">Intervención en sedes educativas para: agua, saneamiento básico, servicios públicos y legalización de predios en asocio con otras dependencias de la Gobernación </t>
  </si>
  <si>
    <t>Cofinanciar Saneamiento Básico</t>
  </si>
  <si>
    <t>Angela Maria Marin</t>
  </si>
  <si>
    <t>Técnica</t>
  </si>
  <si>
    <t xml:space="preserve">Convenio interadministrativo para la cofinanciación y  construcción de  bloque educativo en la Institución Educativa I.E. Anorí  Sede Liceo Jesús María Urrea, del municipio de Anorí.”
</t>
  </si>
  <si>
    <t>135 días</t>
  </si>
  <si>
    <t xml:space="preserve">Más y mejor educación para la sociedad y las personas en el sector urbano </t>
  </si>
  <si>
    <t>Construcción de aulas nuevas en establecimientos educativos urbanos</t>
  </si>
  <si>
    <t>Mantenimiento e intervención en Ambientes de aprendizaje para el Sector Urbano Todo El Departamento, Antioquia, Occidente</t>
  </si>
  <si>
    <t>020163001</t>
  </si>
  <si>
    <t>Sebastián Bermúdez</t>
  </si>
  <si>
    <t>Designar estudiantes de las universidades privadas para la realización de la práctica académica con el fin de brindar apoyo a la gestión del Departamento de Antioquia y sus regiones durante el segundo semestre de 2018</t>
  </si>
  <si>
    <t>Organismos fortalecidos a través de proyectos de corta duración realizados por estudiantes en semestre de práctica</t>
  </si>
  <si>
    <t>Número de jóvenes y adultos capacitados en competencias laborales desde la formación para el trabajo y el desarrollo humano articulados a los Ecosistemas de innovación</t>
  </si>
  <si>
    <t>Asignación práctica a estudiantes</t>
  </si>
  <si>
    <t>Gestión Humana</t>
  </si>
  <si>
    <t>Diego Fernando Bedoya Gallo</t>
  </si>
  <si>
    <t>Servicio de impresión, fotocopiado, fax y scanner bajo la modalidad de outsourcing in house incluyendo hardware, software, administración, papel, insumos y talento humano, para atender la demanda de las distintas Dependencias de la Gobernación de Antioquia</t>
  </si>
  <si>
    <t>26.5 meses</t>
  </si>
  <si>
    <t>Juan Carlos Arango Ramírez</t>
  </si>
  <si>
    <t>Profesional Universitario (Logístico)</t>
  </si>
  <si>
    <t>3839370</t>
  </si>
  <si>
    <t>juan.arango@antioquia.gov.co</t>
  </si>
  <si>
    <t>SUMIMAS S.A.S.</t>
  </si>
  <si>
    <t>Aportes de la FLA, SSSA y Sría General</t>
  </si>
  <si>
    <t>Ruth Natalia Castro Restrepo y Rodolfo Marquez Ealo</t>
  </si>
  <si>
    <t>Tipo C: Supervisión</t>
  </si>
  <si>
    <t>Supervisión técnica, jurídica, administrativa y financiera.</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</si>
  <si>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</si>
  <si>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16 meses</t>
  </si>
  <si>
    <t>RICARDO HOYOS DUQUE</t>
  </si>
  <si>
    <t>Aporte de la Sría General</t>
  </si>
  <si>
    <t>Carlos Arturo Piedrahita</t>
  </si>
  <si>
    <t>Prestar el servicio de almacenamiento, custodia y consulta de la información fisica de la Gobernación de Antioquia</t>
  </si>
  <si>
    <t>27 meses</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</si>
  <si>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</si>
  <si>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</si>
  <si>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</si>
  <si>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</si>
  <si>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</si>
  <si>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</si>
  <si>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Aportes de Mana, SSSA y Sría General</t>
  </si>
  <si>
    <t xml:space="preserve">Marino Gutierrez Marquez </t>
  </si>
  <si>
    <t>Servicio de conectividad de internet para la Gobernacion de Antioquia y sus Sedes Externas</t>
  </si>
  <si>
    <t>3839372</t>
  </si>
  <si>
    <t>VALOR + S.A.S</t>
  </si>
  <si>
    <t>Aportes de la FLA y Hacienda</t>
  </si>
  <si>
    <t>Alexander Arias Ocampo</t>
  </si>
  <si>
    <t>Prestacion de servicios de operador de telefonia celular para la Gobernación de Antioquia</t>
  </si>
  <si>
    <t>28 meses</t>
  </si>
  <si>
    <t>Diana David</t>
  </si>
  <si>
    <t>3839016</t>
  </si>
  <si>
    <t>diana.david@antioquia.gov.co</t>
  </si>
  <si>
    <t>COMUNICACIÓN CELULAR S.A - COMCEL S.A.</t>
  </si>
  <si>
    <t xml:space="preserve">Aportes de la FLA, Hacienda, SSSA, </t>
  </si>
  <si>
    <t>Diana David Hincapie</t>
  </si>
  <si>
    <t>15 meses</t>
  </si>
  <si>
    <t xml:space="preserve">Maria Victoria Hoyos </t>
  </si>
  <si>
    <t>3839345</t>
  </si>
  <si>
    <t>victoria.hoyos@antioquia.gov.co</t>
  </si>
  <si>
    <t>SERVICIO AEREO A TERRITORIOS NACIONALES S.A - SATENA S.A</t>
  </si>
  <si>
    <t>Aporte de las 23 Dependencias de la Gobernacion de Antioquia</t>
  </si>
  <si>
    <t>Maria Victoria Hoyos Velasquez</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</si>
  <si>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</si>
  <si>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</si>
  <si>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</si>
  <si>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</si>
  <si>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</si>
  <si>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</si>
  <si>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</si>
  <si>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</si>
  <si>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EMPRESAS PUBLICAS DE MEDELLIN E.S.P.</t>
  </si>
  <si>
    <t>Aporte de Hacienda</t>
  </si>
  <si>
    <t>Juan Guillermo Cañas</t>
  </si>
  <si>
    <t xml:space="preserve">Suminitro de combustible gasolina corriente, gasolina extra, acpm </t>
  </si>
  <si>
    <t>Javier Alonso Londoño Hurtado</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</si>
  <si>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</si>
  <si>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</si>
  <si>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</si>
  <si>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</si>
  <si>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</si>
  <si>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15 meses (en ejecución)</t>
  </si>
  <si>
    <t>Santiago Marín Restrepo</t>
  </si>
  <si>
    <t>3838951</t>
  </si>
  <si>
    <t>santiago.marin@antioquia.gov.co</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</si>
  <si>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</si>
  <si>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</si>
  <si>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</si>
  <si>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</si>
  <si>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</si>
  <si>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Prestación de servicios de aseo, cafeteria y mantenimiento gemeral, con suministro de insumos necesarios para la realización de esta labor, en las instalaciones del Centro Administrativo Departamental y Sedes externas</t>
  </si>
  <si>
    <t>14 meses</t>
  </si>
  <si>
    <t xml:space="preserve">Juan Guillermo Cañas </t>
  </si>
  <si>
    <t>CENTRO ASEO MANTENIMIENTO PROFESIONAL S.A.S</t>
  </si>
  <si>
    <t>Juan Guillermo cañas</t>
  </si>
  <si>
    <t>Elaborar estrategia tecnológica y de contenidos multimedia, para la operación integral de la herramienta Feria Virtual Antioquia Honesta</t>
  </si>
  <si>
    <t>Aporte de Gestion Humana</t>
  </si>
  <si>
    <t>Ahysen Arboleda Montañez - Maria Helena Zapata Gómez -Eliana Patricia Gallego Ospina - Juan Carlos Arango Ramirez</t>
  </si>
  <si>
    <t>Supervisión Colegiada B2</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</si>
  <si>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</si>
  <si>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</si>
  <si>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</si>
  <si>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</si>
  <si>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Modernización ascensor de carga ascensor</t>
  </si>
  <si>
    <t>19645-19906</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</si>
  <si>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</si>
  <si>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</si>
  <si>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</si>
  <si>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</si>
  <si>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</si>
  <si>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19851-19907</t>
  </si>
  <si>
    <t>CONHIME S.A.S</t>
  </si>
  <si>
    <t>Prestación del servicio de mantenimiento integral para el parque automotor de propiedad y al servicio del Departamento de Antioquia.</t>
  </si>
  <si>
    <t>UNION TEMPORAL SERVICIO AUTOMOTRIZ ABURRA MOTORS</t>
  </si>
  <si>
    <t>Rodolfo Marquez Ealo</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</si>
  <si>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</si>
  <si>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</si>
  <si>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</si>
  <si>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Aunar esfuerzos para el manejo integral de los residuos sólidos reciclables en las instalaciones del Centro Administrativo Departamental y Sedes Externas del Departamento de Antioquia.</t>
  </si>
  <si>
    <t>38 meses</t>
  </si>
  <si>
    <t>2016-CA-22-0005</t>
  </si>
  <si>
    <t>RECIMED (COOPERATIVA MULTIACTIVA DE RECICLADORES DE MEDELLÍN)</t>
  </si>
  <si>
    <t>Proceso sin recursos</t>
  </si>
  <si>
    <t>Luz Marina Martínez Alzate</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</si>
  <si>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</si>
  <si>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18 meses</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</si>
  <si>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</si>
  <si>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</si>
  <si>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</si>
  <si>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</si>
  <si>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</si>
  <si>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Administrativa, financiera, contratable</t>
  </si>
  <si>
    <t>Prestación de servicio de transporte terrestre automotor para apoyar la gestión de la Gobernación de Antioquia.</t>
  </si>
  <si>
    <t>SA-22-01-2018</t>
  </si>
  <si>
    <t>U.T GOBERNACION AÑO 2018</t>
  </si>
  <si>
    <t>Javier Gelvez Albarracin</t>
  </si>
  <si>
    <t>Prestación del servicio de monitoreo para la administracion integral del parque automotor del Departamento de Antioquia - AVL</t>
  </si>
  <si>
    <t>Javier Alonso Londoño H</t>
  </si>
  <si>
    <t>ELEINCO S.A.S</t>
  </si>
  <si>
    <t>Mantenimiento preventivo y correctivo, con suministro de repuestos, de las unidades del sistema ininterrumpido de potencia (UPS) instalado en el CAD.</t>
  </si>
  <si>
    <t>Juan Carlos Gallego O</t>
  </si>
  <si>
    <t>3839394</t>
  </si>
  <si>
    <t>juan.gallegoosorio@antioquia.gov.co</t>
  </si>
  <si>
    <t>UPSISTEMAS S.A</t>
  </si>
  <si>
    <t>Juan Carlos Gallego Osorio</t>
  </si>
  <si>
    <t>Prestar los servicios de mantenimiento preventivo, predictivo y correctivo de cada uno de los equipos y elementos que componen la subestación de energía eléctrica, plantas de emergencia, plantas contraincendios para garantizar la disponibilidad y confiabilidad de los mismos.</t>
  </si>
  <si>
    <t>3839339</t>
  </si>
  <si>
    <t>javier.gelvez@antioquia.gov.co</t>
  </si>
  <si>
    <t>COINSI S.A.S</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</si>
  <si>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</si>
  <si>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</si>
  <si>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</si>
  <si>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</si>
  <si>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plataforma web para la realización de subastas inversas electrónicas de la Gobernación de Antioquia</t>
  </si>
  <si>
    <t>SERVICIO EN WEB S.A.S</t>
  </si>
  <si>
    <t>María Victoria Hoyos Velásquez</t>
  </si>
  <si>
    <t xml:space="preserve">Adquisición de sillas para los asistentes a los eventos institucionales de la Gobernación Antioquia. </t>
  </si>
  <si>
    <t xml:space="preserve">1 mes </t>
  </si>
  <si>
    <t xml:space="preserve">Profesional Universitario </t>
  </si>
  <si>
    <t>RIVEROS BOTERO COMPAÑÍA LIMITADA</t>
  </si>
  <si>
    <t>Terminado</t>
  </si>
  <si>
    <t>Maria  Lorena Martinez Restrepo</t>
  </si>
  <si>
    <t>Servicio de agenda virtual de audiencias y acceso virtual a todas las notificaciones de sentencias y autos proferidos dentro de los procesos judiciales y prejudiciales en los que tiene interés el Departamento de Antioquia.</t>
  </si>
  <si>
    <t>11 meses 15 dias calendario</t>
  </si>
  <si>
    <t>LITIGIOVIRTUAL.COM S.A.S.</t>
  </si>
  <si>
    <t>Abel de Jesús Ojeda Villadiego</t>
  </si>
  <si>
    <t>Prestación de servicios de mantenimiento integral, para las motos al servicio del Departamento de Antioquia.</t>
  </si>
  <si>
    <t>INVERSIONES XOS LTDA</t>
  </si>
  <si>
    <t xml:space="preserve">Obras civiles para la remodelación total del salón Pedro Justo Berrio en el piso 12 de la Gobernación de Antioquia, </t>
  </si>
  <si>
    <t>4 meses</t>
  </si>
  <si>
    <t>UNION TEMPORAL REMODELACIONES 2018</t>
  </si>
  <si>
    <t>Suministro de café especial para el consumo de servidores publicos que laboran en el CAD y sus Sedes Externas.</t>
  </si>
  <si>
    <t>Luz Marina Martinez A</t>
  </si>
  <si>
    <t>profesional Especializado (técnico)</t>
  </si>
  <si>
    <t>3838956</t>
  </si>
  <si>
    <t>luz.martinez@antioquia.gov.co</t>
  </si>
  <si>
    <t>INVERPROYECTO S MAGNA S.A.S</t>
  </si>
  <si>
    <t>Maria Inés Ochoa Garcia</t>
  </si>
  <si>
    <t>Mantenimiento y alistamiento de fachada y ventaneria del edificio Gobernacion de Antioquia y edificio Asamblea Departamental (incluye empaques para ventanería) Reposición.</t>
  </si>
  <si>
    <t>2,5 meses</t>
  </si>
  <si>
    <t>DIARQCO CONSTRUCTORES S.A.S</t>
  </si>
  <si>
    <t>José Mauricio Mesa Restrepo</t>
  </si>
  <si>
    <t>Mantenimiento general y de jardinería para la Casa Fiscal de Antioquia "Sede Bogotá"</t>
  </si>
  <si>
    <t>06 meses</t>
  </si>
  <si>
    <t>CONSTRUCTORRES E INGENIERIA S.A.S</t>
  </si>
  <si>
    <t>Suministro de Insumos de cafeteria para el funcionamiento  del  Centro  Administrativo Departamental  (CAD) y sus  Sedes Externas</t>
  </si>
  <si>
    <t>6,5 meses</t>
  </si>
  <si>
    <t>CONSTRUCCIONES, TRANSPORTES Y SUMINISTROS J.F.A S.A.S</t>
  </si>
  <si>
    <t>Aporte de la Sría General y SSSA</t>
  </si>
  <si>
    <t>Suministro y mantenimiento de los extintores instalados en el CAD y Sedes Externas.</t>
  </si>
  <si>
    <t>IMPLESEG S.A.S</t>
  </si>
  <si>
    <t>Luz Marina Martínez Arango</t>
  </si>
  <si>
    <t>Mantenimiento preventivo y correctivo de salvaescaleras del costado oriental piso 12 - 13 marca VIMEC</t>
  </si>
  <si>
    <t>Donaldy Giraldo Garcia</t>
  </si>
  <si>
    <t>3839690</t>
  </si>
  <si>
    <t>donaldy.giraldo@antioquia.gov.co</t>
  </si>
  <si>
    <t>ASCENSORES MITCHELL S.A.S</t>
  </si>
  <si>
    <t>Donaldy Giraldo García</t>
  </si>
  <si>
    <t>Suministro y puesta en funcionamiento del sistema de iluminación de emergencia para el Centro Administrativo Departamental y Asamblea</t>
  </si>
  <si>
    <t>INVERSIONES FERNANDO IRAL S.A.S</t>
  </si>
  <si>
    <t>Celebrado sin iniciar</t>
  </si>
  <si>
    <t>Jose Mauricio Mesa Restrepo</t>
  </si>
  <si>
    <t>Prestación del servicio de fumigación integral contra plagas en las instalaciones del Centro Administrativo Departamental y sus Sedes Externas</t>
  </si>
  <si>
    <t>FUMIGAX S.A.S</t>
  </si>
  <si>
    <t>Obras civiles para la remodelación y adecuación total del audiotorio Gobernadores del piso cuarto de la Gobernación de Antioquia</t>
  </si>
  <si>
    <t>JORGE HERNANDO CASTRILLON BUSTAMANTE</t>
  </si>
  <si>
    <t>Suministro y distribución de insumos de aseo para el funcionamiento del centro administrativo departamental (CAD) y sus Sedes Externas.”</t>
  </si>
  <si>
    <t>9 meses</t>
  </si>
  <si>
    <t>PAPELERIA EL PUNTO S.A.S</t>
  </si>
  <si>
    <t>Mantenimiento preventivo y correctivo del sistema integrado de seguridad. (Se trasladó recursos a Gestión humana - Informática)</t>
  </si>
  <si>
    <t>12 meses</t>
  </si>
  <si>
    <t>Director de Seguridad</t>
  </si>
  <si>
    <t>Se trasladará CDP a la Secretaria de Informatica cuando lo soliciten</t>
  </si>
  <si>
    <t>Iván Yesid Espinoza Guzmán</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</si>
  <si>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t>
  </si>
  <si>
    <t xml:space="preserve">Directror de Seguridad </t>
  </si>
  <si>
    <t>3838307</t>
  </si>
  <si>
    <t>sergio.contreras@antioquia.gov.co</t>
  </si>
  <si>
    <t>Se trasladó recursos a la Secretaría de Gobierno
Decreto 1460 de Mayo 31 de 2018</t>
  </si>
  <si>
    <t>Adquision de vehiculos  para la Gobernacion de Antioquia</t>
  </si>
  <si>
    <t>Adquisición de vehículos</t>
  </si>
  <si>
    <t>Suministro de insumos de papelería para el funcionamiento del Centro Administrativo Departamental (CAD) y sus Sedes Externas</t>
  </si>
  <si>
    <t/>
  </si>
  <si>
    <t xml:space="preserve">Suministro de dotación, uniformes e implementos deportivos para los trabajadores oficiales del Departamento de Antioquia </t>
  </si>
  <si>
    <t>3835149</t>
  </si>
  <si>
    <t>rodolfo.marquez@antioquia.gov.co</t>
  </si>
  <si>
    <t>Suministro e instalación de cubierta tipo pérgola en el acceso vehicular al CAD</t>
  </si>
  <si>
    <t>2 meses</t>
  </si>
  <si>
    <t>José Mauricio Mesa R</t>
  </si>
  <si>
    <t>jose.mesa@antioquia.gov.co</t>
  </si>
  <si>
    <t>Mantenimiento y reparación de losas de cubierta del edificio del Centro Administrativo Departamental “José María Cordova” y edificio de la Asamblea Departamental de Antioquia</t>
  </si>
  <si>
    <t>Suministro e instalación de filtros de agua potable, reposición de tuberías y mantenimiento de bombas del sistema de acueducto del Edificio de la Gobernación de Antioquia</t>
  </si>
  <si>
    <t>3835128</t>
  </si>
  <si>
    <t>Suministro de insumos y herramientas para el mantenimiento del Centro Adminitrativo Departamental y Sedes Externas.</t>
  </si>
  <si>
    <t>3838955</t>
  </si>
  <si>
    <t>Aporte de la Sría General y FLA</t>
  </si>
  <si>
    <t>Cofinanciación para la modernización de la infraestructura física y plataforma tecnológica de la Asamblea Departamental de Antioquia como  autoridad política y administrativa del Área Metropolitana y el Departamento</t>
  </si>
  <si>
    <t>3839353</t>
  </si>
  <si>
    <t xml:space="preserve">Cumplimiento del Plan de modernización de la infraestructura física, incluida la adecuaciones de seguridad </t>
  </si>
  <si>
    <t>Adquisición de bienes e infraestructura física</t>
  </si>
  <si>
    <t>Servicio, suministro y puesta en funcionamiento de luminarias LED para el sistema de iluminación exterior dinámica DMX en el Centro Administrativo Departamental "José María Cordova"</t>
  </si>
  <si>
    <t>Suministro luminarias</t>
  </si>
  <si>
    <t>Acondicionamiento y remodelación de espacios en el edificio del Centro Administrativo Departamental “José María Cordova” y edificio de la Asamblea Departamental de Antioquia</t>
  </si>
  <si>
    <t>Acondicinamiento de espacios</t>
  </si>
  <si>
    <t xml:space="preserve">Mantenimiento, soporte reparación y actualización del software de la plataforma de voz IP del CAD y Sedes Externas. </t>
  </si>
  <si>
    <t>Actualización sistema IP</t>
  </si>
  <si>
    <t>Impresión de cartillas y manuales de contratación para la Dir Adfministrativa y Contractual y cartillas Entidades Sin Animo de Lucro para la Dir Procesos y Reclamaciones</t>
  </si>
  <si>
    <t xml:space="preserve">Catalina Jímenez Henao </t>
  </si>
  <si>
    <t xml:space="preserve">Profesional Universitaria </t>
  </si>
  <si>
    <t>3835254</t>
  </si>
  <si>
    <t>catalina.jimenez@antioquia.gov.co</t>
  </si>
  <si>
    <t>Elaboración de la tabla de valoración en la Gobernación de Antioquía</t>
  </si>
  <si>
    <t>Marino Gutierrez Marquez</t>
  </si>
  <si>
    <t>3839365</t>
  </si>
  <si>
    <t>marino.gutierrez@antioquia.gov.co</t>
  </si>
  <si>
    <t>Tablas de Valoración</t>
  </si>
  <si>
    <t>Mantenimiento y reparación del sistema de bombas de nivel freático, bombas del sistema de agua potable, sistemas de hidrófilo y motores de puertas garajes del CAD y Sedes Externas"</t>
  </si>
  <si>
    <t>Mantenimiento licencias SAP de la Secretaría General</t>
  </si>
  <si>
    <t>Contratación Directa</t>
  </si>
  <si>
    <t>Ludwyg Londoño Serna</t>
  </si>
  <si>
    <t>Profesional Especializado -SAP</t>
  </si>
  <si>
    <t>3838906</t>
  </si>
  <si>
    <t>ludwyg.londono@antioquia.gov.co</t>
  </si>
  <si>
    <t>Modernización del sistema de comunicaciones para el Salon Consejo de Gobierno.</t>
  </si>
  <si>
    <t>Adquisición de equipos</t>
  </si>
  <si>
    <t>Adecuación total de la zona de bienestar en la terraza del piso 5 del Centro Administrativo Departamental Gobernación de Antioquia.</t>
  </si>
  <si>
    <t>Adecuación terraza piso 5° CAD</t>
  </si>
  <si>
    <t>Adquisición de luminarias para el sistema de iluminación exterior dinámica DMX en el Centro Administrativo Departamental “José María Cordova”</t>
  </si>
  <si>
    <t xml:space="preserve">Adquisición luminarias </t>
  </si>
  <si>
    <t>Digitalización de documentos de la Gobernación de Antioquia. (Hacienda - Salud - General).</t>
  </si>
  <si>
    <t>Digitalización de documentos</t>
  </si>
  <si>
    <t>Presupuesto de Hacienda $200.000.000 - Salud $150.000.000 -</t>
  </si>
  <si>
    <t>Adquisicion de electrodomésticos para las diferentes Dependencias de la Gobernación de Antioquia y Sedes Externas</t>
  </si>
  <si>
    <t>3 meses</t>
  </si>
  <si>
    <t>Adquisición electrodomesticos</t>
  </si>
  <si>
    <t>Proceso que se adelanta con presupuesto de otras dependencias</t>
  </si>
  <si>
    <t>Adquisición de equipos y accesorios para la producción y reproducción de medios audiovisuales para las diferentes Dependencias de la Gobernación de Antioquia y Sedes Externas”</t>
  </si>
  <si>
    <t>Adquisición de audiovisuales</t>
  </si>
  <si>
    <t>PROFESIONAL DE COMUNICACIONES, INTERVIENEN EL PROCESO TAMBIEN INFRAESTRUCTURA, FLA Y SALUD.</t>
  </si>
  <si>
    <t xml:space="preserve">Mantenimiento integral, suministro de consumibles y repuestos para plotter, escaner, impresoras, equipos audiovisuales y multifuncional propiedad del Departamento de Antioquia y sus Sedes Externas. </t>
  </si>
  <si>
    <t>8 meses</t>
  </si>
  <si>
    <t>Pendiente de definir estudios previos con la Dirección de Informática- Se envío oficio solicitando las necesidades.- Dependencias que participan: Agricultura, Infraestructura, Gestión Humana Pasaportes, FLA, Salud, Planeación.</t>
  </si>
  <si>
    <t>Suministro de insumos de tintas para ploters e impresoras para el funcionamiento del Centro Administrativo Departamental (CAD) y sus Sedes Externas</t>
  </si>
  <si>
    <t xml:space="preserve">María Inés Ochoa </t>
  </si>
  <si>
    <t>388251</t>
  </si>
  <si>
    <t>maria.ochoa@antioquia.gov.co</t>
  </si>
  <si>
    <t>REVISAR ACUERDO MARCO COLOMBIA COMPRA EFICIENTE, intervienen el proceso Infraestructura, Planeación, Salud, Agricultura, FLA.</t>
  </si>
  <si>
    <t>Contrato de prestación de servicios para la conservación, restauración y preservación de documentos en el archivo histórico de Antioquia.</t>
  </si>
  <si>
    <t>Feria de proveedores y talleres de contratación.</t>
  </si>
  <si>
    <t>Conservación patrimonio documental del Departamento (Arrendamiento)</t>
  </si>
  <si>
    <t>Actualización licenciamiento para software documental Mercurio.</t>
  </si>
  <si>
    <t>Matilde Luz Urrego.</t>
  </si>
  <si>
    <t>3838949</t>
  </si>
  <si>
    <t>Matilde.urrego@antioquia.gov.co</t>
  </si>
  <si>
    <t>Contrato de prestación de servicio (Ingeniera de sistemas encargada de Mercurio).</t>
  </si>
  <si>
    <t>Temporales - Subsecretaría Jurídica</t>
  </si>
  <si>
    <t>Carlos Arturo Piedrahita Cardenas</t>
  </si>
  <si>
    <t>Subsecretario Jurídico</t>
  </si>
  <si>
    <t>3839008</t>
  </si>
  <si>
    <t>carlos.piedrahita@antioquia.gov.co</t>
  </si>
  <si>
    <t>Fortalecimiento de las entidades sin ánimo de lucro y entes territoriales</t>
  </si>
  <si>
    <t xml:space="preserve">Entidades sin ánimo de lucro Inspeccionadas y vigiladas que dan cumplimiento a la competencia legal delegada al Gobernador del Departamento </t>
  </si>
  <si>
    <t>Fortalecimiento de la gestion de la entidades sin ánimo de lucro y entes territoriales Medellín</t>
  </si>
  <si>
    <t>Prestación de Servicios</t>
  </si>
  <si>
    <t>NA</t>
  </si>
  <si>
    <t>Nombrado por la Secretaría de Gestión Humana</t>
  </si>
  <si>
    <t>Temporales - Subsecretaría Logística</t>
  </si>
  <si>
    <t>Alvaro Uribe Moreno</t>
  </si>
  <si>
    <t>Subsecretyario Logístico</t>
  </si>
  <si>
    <t>alvaro.uribe@antioquia.gov.co</t>
  </si>
  <si>
    <t>Practicantes por excelencia</t>
  </si>
  <si>
    <t>Secretaría General</t>
  </si>
  <si>
    <t>72151500 39121000</t>
  </si>
  <si>
    <t>Gerencia de Servicios Públicos</t>
  </si>
  <si>
    <t>Adquisición de tiquetes aéreos para la Gobernación de Antioquia </t>
  </si>
  <si>
    <t>Henry Nelson Carvajal Porras</t>
  </si>
  <si>
    <t>Enlace SECOP</t>
  </si>
  <si>
    <t>henry.carvajal@antioquia.gov.co</t>
  </si>
  <si>
    <t>2017060102139 del 22-09-2017</t>
  </si>
  <si>
    <t>Servicio Aéreo a Territorios Nacionasl S.A SATENA</t>
  </si>
  <si>
    <t>Los recursos se trasladan a la Secretaría General, mediante CDP 3700010118 Y 3700010220 por valores de $8,000,000 y $55,000,000 respectivamente</t>
  </si>
  <si>
    <t>Luis Ovidio Rivera Guerra</t>
  </si>
  <si>
    <t>Tecnica, Administrativa, Financiera, Juridica y Contable. Ejercicio de la Interventoria Integral de que trata el numeral 11.3.1 del Manual de Supervisión e Interventoria</t>
  </si>
  <si>
    <t>Prestación de servicio de transporte terrestre automotor para apoyar la gestión de la Gobernación de Antioquia -Gerencia de Servicios Públicos</t>
  </si>
  <si>
    <t>12 Meses</t>
  </si>
  <si>
    <t>Alternativas rurales para el manejo de los residuos sólidos en el Departamento</t>
  </si>
  <si>
    <t xml:space="preserve">Construccion de alternativas rurales para el manejo de residuos sólidos en el Departamento de Antioquia </t>
  </si>
  <si>
    <t>030015001</t>
  </si>
  <si>
    <t>Asociación de Transportadores Especiales  AS Transportes</t>
  </si>
  <si>
    <t>Los recursos se trasladan a la Secretaría General mediante CDP 3500038647 por valor de $60,000,000</t>
  </si>
  <si>
    <t>Abastecimiento sostenible de agua apta para el consumo humano en zonas rurales</t>
  </si>
  <si>
    <t xml:space="preserve">Construccion y suministro de agua apta para consumo humano todo el Departamento </t>
  </si>
  <si>
    <t>030010001</t>
  </si>
  <si>
    <t xml:space="preserve">Los recursos se trasladan a la Secretaría General mediante CDP 3500038645 por valor de $40,000,000 </t>
  </si>
  <si>
    <t>Licencia Argis</t>
  </si>
  <si>
    <t xml:space="preserve">Programa y personal para el manejo del programa y realizar los mapas correspondientes a los proyectos correspondientes a la Gerencia de Servicios públicos </t>
  </si>
  <si>
    <t xml:space="preserve">Mapas correspondientes a los proyectos viabilizados, formulados, ejecutados y en ejecución de la Gerencia de Servicios públicos </t>
  </si>
  <si>
    <t>Suministros</t>
  </si>
  <si>
    <t>Mantenimiento</t>
  </si>
  <si>
    <t>Contrato Interadministrativo para garantizar el cumplimiento de las competencias delegadas al Departamento de Antioquia por el decreto 1077 de 2015 en materia de certificacion de los municipios en SGP-APSB</t>
  </si>
  <si>
    <t xml:space="preserve">Fortalecimiento de Municipios y operadores en la prestación de servicios públicos </t>
  </si>
  <si>
    <t>Municipios asesorados, capacitados y asistidos técnicamente e institucionalmente para el fortalecimiento empresarial en la prestación de los servicios públicos.</t>
  </si>
  <si>
    <t>Fortalecimiento de Municipios y operadores en la prestación de servicios públicos. Todo
El Departamento, Antioquia, Occidente</t>
  </si>
  <si>
    <t>030012001</t>
  </si>
  <si>
    <t xml:space="preserve"> Certificación de los municipios en SGP-APSB</t>
  </si>
  <si>
    <t>Garantizar el cumplimiento de las competencias delegadas al departamento de Antioquia por el decreto 1077 de 2015</t>
  </si>
  <si>
    <t>6611-CD-37-01-2017</t>
  </si>
  <si>
    <t>2017060052099 del 14-03-2017</t>
  </si>
  <si>
    <t>Colegio Mayor de Antioquia</t>
  </si>
  <si>
    <t>Cofinanciación de instalaciones eléctricas  domiciliarias estratos 1, 2 y 3,en las diferentes subregiones del Departamento de Antioquia</t>
  </si>
  <si>
    <t>18 Meses</t>
  </si>
  <si>
    <t>Energía para la ruralidad</t>
  </si>
  <si>
    <t>Nuevas conexiones de predios rurales al servicio de energía. Convencional</t>
  </si>
  <si>
    <t>Ampliación de la cobertura del servicio de energia convencional y alternativo en zonas rurales del Departamento de Antioquia</t>
  </si>
  <si>
    <t>030019007</t>
  </si>
  <si>
    <t>Aumentar la cobertura, calidad y continuidad del servicio, implementando proyectos con sistemas tradicionales y alternativos que permita diversificar la oferta, teniendo en cuenta la dependencia de sistemas convencionales para abastecer la demanda.</t>
  </si>
  <si>
    <t>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t>
  </si>
  <si>
    <t>“Suministro, Transporte, Instalación y puesta en funcionamiento de Sistemas Fotovoltaicos en zonas rurales del Departamento de Antioquia”</t>
  </si>
  <si>
    <t>Nuevas conexiones de predios rurales al servicio de energía con sistemas alternativos</t>
  </si>
  <si>
    <t xml:space="preserve">Aumentar la cobertura en Escuelas sin o con deficit de energia rural impactando aproximadamente 15000 personas en diferentes Municipios de Antioquia </t>
  </si>
  <si>
    <t xml:space="preserve">Suministro transoporte e instalacion de sistemas alternativos "paneles solares" en escuelas rurales </t>
  </si>
  <si>
    <t>7453-LIC-37-03-2017</t>
  </si>
  <si>
    <t>2017060106865 del 27-10-2017</t>
  </si>
  <si>
    <t>SUNCOLOMBIA S.A.S.</t>
  </si>
  <si>
    <t>83101500</t>
  </si>
  <si>
    <t>Construcción de Acueducto la Fe, Municipio de Betania - Antioquia</t>
  </si>
  <si>
    <t>3839109</t>
  </si>
  <si>
    <t>Abastecimiento sostenible de agua apta para el consumo humano en zona urbana del Departamento</t>
  </si>
  <si>
    <t>Nuevas conexiones de predios urbanos al servicio de agua apta para el consumo humano</t>
  </si>
  <si>
    <t xml:space="preserve">Ampliacion de cobertura y sistemas sostenibles de agua apta para consumo humano en zona urbana todo el Departamento </t>
  </si>
  <si>
    <t>030027001</t>
  </si>
  <si>
    <t>Aumento de la cobertura de acueducto  en zona urbana, generacion de empleo, mitigacion de impacto ambiental, mejoramiento de calidad de vida de la población (salud, calidad, continuidad de servicio).</t>
  </si>
  <si>
    <t>Verificar Plan maestro de acueducto Urbano, mano de obra con experiencia, excavaciones, demoliciones, instalacion de tuberia, llenos, concretos entre otros; De acuerdo a la planificación,  estudios, diseños y todos los materiales necesarios para la ejecución total del proyecto</t>
  </si>
  <si>
    <t>Fondo 0-2020 Estampilla Prodesarrollo</t>
  </si>
  <si>
    <t>Hernando de Jesús Castrillón Morales</t>
  </si>
  <si>
    <t xml:space="preserve">Optimizacion del sistema de acueducto corregimiento Alegrias del municipio de Caramanta, Antioquia. </t>
  </si>
  <si>
    <t>Sistemas de acueducto rural optimizados para garantizar el servicio de apta para el consumo humano.</t>
  </si>
  <si>
    <t>Aumento de la cobertura de acueducto generacion de empleo, mitigacion de impacto ambiental, mejoramiento de calidad de vida de la población (salud, calidad, continuidad de servicio).</t>
  </si>
  <si>
    <t>Mano de obra con experiencia, calidad de materiales con la normativa vigente, excavaciones, demoliciones, instalacion de tuberia, entre otros; De acuerdo a la planificación,  estudios, diseños y todos los materiales necesarios para la ejecución total del proyecto</t>
  </si>
  <si>
    <t>RE-37-02-2018</t>
  </si>
  <si>
    <t>Juan Guillermo Peña Marín</t>
  </si>
  <si>
    <t>Construccion acueducto Multiveredal Los Cedros municipio de San Jeronimo</t>
  </si>
  <si>
    <t>Nuevas conexiones de predios rurales al servicio de agua apta para el consumo humano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</si>
  <si>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</si>
  <si>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</si>
  <si>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Empresas y/o esquemas asociativos regionales para la prestación de los servicios públicos en el Departamento</t>
  </si>
  <si>
    <t>Empresas y/o esquemas asociativos funcionando como prestadores regionales de servicios públicos.</t>
  </si>
  <si>
    <t xml:space="preserve">Construccion de empresas y/o esquemas asociativos funcionando como prestadores regionales de servicios públicos en el departamento </t>
  </si>
  <si>
    <t>030056001</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</si>
  <si>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</si>
  <si>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t>
  </si>
  <si>
    <t>Construccion y/o optimización Relleno Sanitario Municipio de Yarumal</t>
  </si>
  <si>
    <t>Manejo integral de los residuos sólidos en zona urbana del Departamento – “Basura Cero”</t>
  </si>
  <si>
    <t>Municipios con sistemas de disposición final optimizados, mejorados y/o construidos</t>
  </si>
  <si>
    <t xml:space="preserve">Control y disposicion de residuos solidos de manera adecuada en relleno sanitario u otro sistema en zona Urbana del departamento </t>
  </si>
  <si>
    <t>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</si>
  <si>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</si>
  <si>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recolección y transporte al sitio de disposicion final</t>
  </si>
  <si>
    <t>Construcción saneamiento de aguas residuales domesticas del corregimiento de Santa Catalina zona rural del Municipio de San Pedro de Urabá Antioquia</t>
  </si>
  <si>
    <t>Manejo sostenible de sistemas de aguas residuales en zonas rurales y de difícil acceso del departamento</t>
  </si>
  <si>
    <t>Nuevos sistemas alternativos de tratamiento de aguas residuales.</t>
  </si>
  <si>
    <t xml:space="preserve">Ampliacion de cobertura mediente construccion de nuevas conexiones y tratamiento de aguas residiuales (zona rural) del Departamento </t>
  </si>
  <si>
    <t>030020001</t>
  </si>
  <si>
    <t>Aumento de la cobertura de acueducto alcantarillado, generacion de empleo, mitigacion de impacto ambiental, mejoramiento de calidad de vida de la población (salud, calidad, continuidad de servicio).</t>
  </si>
  <si>
    <t>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t>
  </si>
  <si>
    <t>Adquisición de sistemas septicos para la zona rural en varios municipios de Antioquia</t>
  </si>
  <si>
    <t>Fortalecimiento de Municipios y Operadores en la Prestación de Servicios Públicos que estan vinculados al PDA</t>
  </si>
  <si>
    <t>Fortalecimiento institucional de los prestadores de servicios públicos en el Departamento</t>
  </si>
  <si>
    <t xml:space="preserve">Acompañamiento a presadores de servicios publicos mediente  asesorias y asistencias tecnicas, visitas en la sedes de las empresas en los diferentes Municipios </t>
  </si>
  <si>
    <t>Mejorar las empresas en cuanto a necesidades tecnicas, juridicas, financieras y operativas</t>
  </si>
  <si>
    <t>Recursos del Sistema General de Participación SGP</t>
  </si>
  <si>
    <t>Control y disposición de residuos sólidos de manera adecuada en relleno sanitario u otro sistema en la zona urbana acorde al Plan Rector Ambiental</t>
  </si>
  <si>
    <t>Sistemas de aprovechamiento y/o transformación de residuos sólidos en los municipios operando.</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</si>
  <si>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</si>
  <si>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</si>
  <si>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</si>
  <si>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</si>
  <si>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</si>
  <si>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Nuevas conexiones de predios rurales al servicio de alcantarillado.</t>
  </si>
  <si>
    <t>Aumento de la cobertura de servicio de alcantarillados  mediante proyectos extraidos de planes maestros que garanticen la calidad y cobertura eficiente del servicio ,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</si>
  <si>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</si>
  <si>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Construcción del Plan Maestro de alcantarillado primera etapa de la zona urbana del corregimiento de Tapartó del municipio de Andes</t>
  </si>
  <si>
    <t>Manejo sostenible de sistemas de aguas residuales en zona urbana del Departamento</t>
  </si>
  <si>
    <t>Nuevas Conexiones de predios urbanos al servicio de alcantarillado</t>
  </si>
  <si>
    <t xml:space="preserve">Ampliacion del servicio de alcantarillado en zona urbana todo el Departamento </t>
  </si>
  <si>
    <t>030054001</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</si>
  <si>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</si>
  <si>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</si>
  <si>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</si>
  <si>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Nuevos sistemas de tratamiento de aguas residuales en operación.</t>
  </si>
  <si>
    <t xml:space="preserve">Ampliación Cobertura y sistemas sostenibles de agua apta para consumo humano en zona urbana de los municipios que son inviables sanitariamente según el informe del IRCA </t>
  </si>
  <si>
    <t>Nuevas Conexiones de predios urbanos al servicio de agua apta para el consumo humano</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</si>
  <si>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</si>
  <si>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Concurso de Méritos</t>
  </si>
  <si>
    <t xml:space="preserve">Interventoría Administrativa, Técnica, Ambiental, Legal y Financiera a la Construcción de Obras enmarcadas en los Planes maestros de Acueducto y Alcantarillado en los Municipios relacionados en su objeto </t>
  </si>
  <si>
    <t>CON-37-02-2017</t>
  </si>
  <si>
    <t>N.A</t>
  </si>
  <si>
    <t>Construcción, Ampliación y Optimización del Sistema de Acueducto y Alcantarillado urbano, Municipio de Jericó</t>
  </si>
  <si>
    <t xml:space="preserve">Sistemas de acueductos urbanos optimizados para garantizar el servicio </t>
  </si>
  <si>
    <t>LIC-37-01-2018</t>
  </si>
  <si>
    <t>81101516</t>
  </si>
  <si>
    <t>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t>
  </si>
  <si>
    <t>7 y 13 meses</t>
  </si>
  <si>
    <t>CON-37-02-2018</t>
  </si>
  <si>
    <t>2018060030394  del 20-03-2018</t>
  </si>
  <si>
    <t>2018-SS-37-0007</t>
  </si>
  <si>
    <t>Construccioners Civiles y Pavimentos S.A. Concypa S.A.</t>
  </si>
  <si>
    <t>Recursos del Sistema General de Participación SGP.                                      El 09 de marzo de 2018 se dá por TERMINADO el proceso que se traía y se inicia uno nuevo</t>
  </si>
  <si>
    <t>Alexander Arango Gómez</t>
  </si>
  <si>
    <t>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t>
  </si>
  <si>
    <t>CON-37-01-2018</t>
  </si>
  <si>
    <t>40141726</t>
  </si>
  <si>
    <t>Suministro, instalación y puesta en funcionamiento de hidrantes en el Corregimiento de Versalles del Municipio de Santa Barbara en el Departamento de Antioquia</t>
  </si>
  <si>
    <t>21429</t>
  </si>
  <si>
    <t>Interventoría Administrativa, Técnica, Ambiental, Legal y Financiera a la Construcción de Obras enmarcadas en los Planes Maestros de Acueducto y Alcantarillado en los Municipios de Jericó, La Pintada y Caucasia en el Departamento de Antioquia de acuerdo a las Inversiones priorizadas en PAP-PDA</t>
  </si>
  <si>
    <t>13 meses</t>
  </si>
  <si>
    <t xml:space="preserve">030027001 030054001 030020001 </t>
  </si>
  <si>
    <t xml:space="preserve">Interventoría Administrativa, Técnica, Ambiental, Legal y Financiera a la Construcción de Obras enmarcadas en los Planes Maestros de Acueducto y Alcantarillado en los Municipios </t>
  </si>
  <si>
    <t>CON-37-05-2018</t>
  </si>
  <si>
    <t>Interventoría Administrativa, Técnica, Ambiental, Legal y Financiera a la Construcción de Obras enmarcadas en los Planes Maestros de Acueducto y Alcantarillado Urbano del Municipio de San Rafael Antioquia, y a la Construcción de tramo de Alcantarillado comprendido entre la zona centro y el barrio el carmelo de la zona Urbana del Municipio de Sabanalarga Antiioquia, acuerdo a las Inversiones priorizadas en PAP-PDA</t>
  </si>
  <si>
    <t>CON-37-06-2018</t>
  </si>
  <si>
    <t>Implementar de manera conjunta la Construcción de la Etapa II del Acueducto Multiveredal El Salto, Santa Inés, Primavera, La Culebra del Municipio de El Peñol, Antioquia.</t>
  </si>
  <si>
    <t>RE-37-03-2018</t>
  </si>
  <si>
    <t>21774</t>
  </si>
  <si>
    <t>0-2020 Estampilla Prodesarrollo</t>
  </si>
  <si>
    <t>Adrián Alexis Correa Ochoa</t>
  </si>
  <si>
    <t>Implementar de manera Conjunta la Optimización del Acueducto Multiveredal la Piedra, la Peña y Los Naranjos en el Municipio de Guatapé, Antioquia.</t>
  </si>
  <si>
    <t>RE-37-01-2018</t>
  </si>
  <si>
    <t>21775</t>
  </si>
  <si>
    <t>93151507</t>
  </si>
  <si>
    <t xml:space="preserve">Garantizar el cumplimiento de las competencias delegadas al Departamento de Antioquia por el Decreto 1077 de 2015 en materia de certificacion de los municipios en SGP-APSB       </t>
  </si>
  <si>
    <t>21884</t>
  </si>
  <si>
    <t>4-1011 Fondos Comunes</t>
  </si>
  <si>
    <t>Construcción del sistema de alcantarillado combinado del Corregimiento de Damasco, Municipio de Santa Barbara, Antioquia.</t>
  </si>
  <si>
    <t>3,5 meses</t>
  </si>
  <si>
    <t>Nuevas Conexiones de predios rural al servicio de alcantarillado</t>
  </si>
  <si>
    <t xml:space="preserve">Ampliación de cobertura mediante construccion de nuevas conexiones y tratamientos de aguas residuales (zona rural) </t>
  </si>
  <si>
    <t>n.a</t>
  </si>
  <si>
    <t>SGP - PDA</t>
  </si>
  <si>
    <t>Gerencia de Afrodescendientes</t>
  </si>
  <si>
    <t>Formulación y elaboración de Planes de Etnodesarrollo para las comunidades Afro en el Departamento de Antioquia</t>
  </si>
  <si>
    <t>Lorenzo Portocarrero Cordoba</t>
  </si>
  <si>
    <t>3838692</t>
  </si>
  <si>
    <t>lorenzo.portocarrero@antioquia.gov.co</t>
  </si>
  <si>
    <t xml:space="preserve">Coalición de Municipios Afroantioqueños </t>
  </si>
  <si>
    <t>Planes de Etnodesarrollo de Consejos Comunitarios de Antioquia Apoyados e  su formulación</t>
  </si>
  <si>
    <t>07049</t>
  </si>
  <si>
    <t>Elaborar 35 planes de Etnodesarrollo para los Consejos Comunitarios y comunidad  Afrodescendiente.</t>
  </si>
  <si>
    <t>Astrid Elena Echavarria Meneses</t>
  </si>
  <si>
    <t>Técnica, Administrativa, Financiera, Legal y Contable</t>
  </si>
  <si>
    <t>Articular acciones dirigidas a implementar estrategias que permitan la participación y el fortalecimiento a las Comunidades Afroantioqueñas, en el marco del Plan de Desarrollo 2016 – 2019, Antioquia Piensa en Grande.</t>
  </si>
  <si>
    <t>Programas Etnoeducativos apoyados con asesoría y asistencia técnica de cooperación en el marco del decenio internacional de los pueblos afrodescendientes 
Sistema de Gobiernos Propios Afroantioqueños urbanos y rurales reconocidos y apoyados mediante asesoría o asistencia técncia.
Instituciones propias del pueblo Afroantioqueño, creadas, apoyadas mediante aseosría y asistencia técnica.</t>
  </si>
  <si>
    <t xml:space="preserve">Articular acciones dirigidas a implementar estrategias que permitan la participacion y el fortalecimiento a las comunidades Afroantioqueñas en el marco del plan de desarrollo del 2016 - 2019 Antioquia piensa en grande </t>
  </si>
  <si>
    <t>federacion de comunidades negras de colombia FEDEAFRO</t>
  </si>
  <si>
    <t xml:space="preserve">no se deja colocar el porsentaje </t>
  </si>
  <si>
    <t>Gabriela Moreno Hincapié</t>
  </si>
  <si>
    <t>Designar estudiantes para la realización de la práctica académica, con el fin de brindar apoyo a la gestión del Departamento de Antioquia y sus regiones durante el primer semestre de 2018</t>
  </si>
  <si>
    <t xml:space="preserve">Programas Etnoeducativos apoyados con asesoría y asistencia técnica de cooperación en el marco del decenio internacional de los pueblos afrodescendientes </t>
  </si>
  <si>
    <t>Se realizó entrega de CDP por valor de $5.859.315., a la Secretaría de Gestión Humana</t>
  </si>
  <si>
    <t>Esta supervisión desde la Gerncia, es acompañamiento porque la la realizará la Secretaría de Gestión Humana</t>
  </si>
  <si>
    <t>Adquisición de tiquetes aereos</t>
  </si>
  <si>
    <t xml:space="preserve">En este proceso se entrega CDP </t>
  </si>
  <si>
    <t>María E. Palacios Giraldo</t>
  </si>
  <si>
    <t>Designar estudiantes para la realización de la práctica académica, con el fin de brindar apoyo a la gestión del Departamento de Antioquia y sus regiones durante el segundo semestre de 2018</t>
  </si>
  <si>
    <t>Se entregará CDP por valor de $5.859.315 a la Secretaría de Gestión humana</t>
  </si>
  <si>
    <t>ADQUISICIÓN DE TIQUETES AÉREOS PARA LA GOBERNACIÓN DE ANTIOQUIA</t>
  </si>
  <si>
    <t>Luis Fernando Torres</t>
  </si>
  <si>
    <t>Profesional</t>
  </si>
  <si>
    <t>3838845</t>
  </si>
  <si>
    <t>luis.torres@antioquia.gov.co</t>
  </si>
  <si>
    <t>SERVICIOS AEREO A TERRITORIO NACIONALES S.A - SATENA</t>
  </si>
  <si>
    <t>Tecnica, Administrativa, Financiera.</t>
  </si>
  <si>
    <t>Contratación Directa - Arrendamiento o Adquisición de Bienes Inmuebles</t>
  </si>
  <si>
    <t>SIN ESTUDIO</t>
  </si>
  <si>
    <t>Carlos Mario Giraldo García</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</si>
  <si>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</si>
  <si>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</si>
  <si>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</si>
  <si>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3838801</t>
  </si>
  <si>
    <t>jaime.garzon@antioquia.gov.co</t>
  </si>
  <si>
    <t>Antioquia Rural Productiva</t>
  </si>
  <si>
    <t>SINESTUDIO</t>
  </si>
  <si>
    <t>POLITÉCNICO COLOMBIANO JAIME ISAZA CADAVID</t>
  </si>
  <si>
    <t>Se contrataron 3 precticantes para cada una de loas direcciones</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</si>
  <si>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</si>
  <si>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</si>
  <si>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</si>
  <si>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</si>
  <si>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Apoyo a la modernización de la ganadería en el Departamento Antioquia</t>
  </si>
  <si>
    <t xml:space="preserve">Áreas agrícolas, forestales, silvopastoriles, pastos y forrajes intervenidas </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</si>
  <si>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</si>
  <si>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</si>
  <si>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</si>
  <si>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</si>
  <si>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</si>
  <si>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</si>
  <si>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</si>
  <si>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</si>
  <si>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</si>
  <si>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</si>
  <si>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</si>
  <si>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</si>
  <si>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</si>
  <si>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</si>
  <si>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</si>
  <si>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</si>
  <si>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</si>
  <si>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</si>
  <si>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</si>
  <si>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</si>
  <si>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</si>
  <si>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</si>
  <si>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</si>
  <si>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</si>
  <si>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</si>
  <si>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</si>
  <si>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</si>
  <si>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</si>
  <si>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</si>
  <si>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</si>
  <si>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</si>
  <si>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</si>
  <si>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</si>
  <si>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</si>
  <si>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</si>
  <si>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</si>
  <si>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</si>
  <si>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</si>
  <si>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</si>
  <si>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</si>
  <si>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</si>
  <si>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</si>
  <si>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</si>
  <si>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</si>
  <si>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</si>
  <si>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</si>
  <si>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</si>
  <si>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</si>
  <si>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</si>
  <si>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</si>
  <si>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</si>
  <si>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</si>
  <si>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</si>
  <si>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</si>
  <si>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</si>
  <si>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</si>
  <si>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</si>
  <si>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</si>
  <si>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</si>
  <si>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</si>
  <si>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</si>
  <si>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</si>
  <si>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</si>
  <si>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</si>
  <si>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</si>
  <si>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</si>
  <si>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</si>
  <si>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</si>
  <si>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</si>
  <si>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</si>
  <si>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</si>
  <si>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</si>
  <si>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</si>
  <si>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</si>
  <si>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</si>
  <si>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</si>
  <si>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</si>
  <si>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</si>
  <si>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</si>
  <si>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</si>
  <si>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</si>
  <si>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</si>
  <si>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</si>
  <si>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</si>
  <si>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</si>
  <si>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</si>
  <si>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</si>
  <si>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</si>
  <si>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</si>
  <si>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</si>
  <si>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</si>
  <si>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</si>
  <si>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</si>
  <si>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</si>
  <si>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</si>
  <si>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</si>
  <si>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</si>
  <si>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</si>
  <si>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</si>
  <si>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</si>
  <si>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</si>
  <si>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</si>
  <si>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</si>
  <si>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</si>
  <si>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</si>
  <si>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</si>
  <si>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</si>
  <si>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</si>
  <si>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</si>
  <si>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</si>
  <si>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</si>
  <si>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</si>
  <si>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</si>
  <si>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</si>
  <si>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</si>
  <si>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</si>
  <si>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</si>
  <si>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</si>
  <si>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</si>
  <si>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</si>
  <si>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</si>
  <si>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</si>
  <si>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</si>
  <si>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</si>
  <si>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</si>
  <si>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</si>
  <si>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</si>
  <si>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</si>
  <si>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</si>
  <si>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</si>
  <si>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</si>
  <si>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</si>
  <si>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</si>
  <si>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</si>
  <si>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</si>
  <si>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</si>
  <si>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</si>
  <si>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</si>
  <si>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</si>
  <si>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</si>
  <si>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</si>
  <si>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</si>
  <si>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</si>
  <si>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</si>
  <si>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</si>
  <si>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 Restrepo</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</si>
  <si>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</si>
  <si>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</si>
  <si>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</si>
  <si>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</si>
  <si>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</si>
  <si>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</si>
  <si>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</si>
  <si>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</si>
  <si>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</si>
  <si>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</si>
  <si>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</si>
  <si>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</si>
  <si>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</si>
  <si>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</si>
  <si>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</si>
  <si>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</si>
  <si>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</si>
  <si>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</si>
  <si>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</si>
  <si>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</si>
  <si>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</si>
  <si>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</si>
  <si>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</si>
  <si>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</si>
  <si>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</si>
  <si>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</si>
  <si>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</si>
  <si>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</si>
  <si>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</si>
  <si>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</si>
  <si>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</si>
  <si>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</si>
  <si>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</si>
  <si>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</si>
  <si>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</si>
  <si>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</si>
  <si>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</si>
  <si>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Régimen Especial - Artículo 96 Ley 489 de 1999</t>
  </si>
  <si>
    <t>Gloria Bbiana Escobar</t>
  </si>
  <si>
    <t>3838824</t>
  </si>
  <si>
    <t>gloria.bibiana@antioquia.gov.co</t>
  </si>
  <si>
    <t>Cocorna</t>
  </si>
  <si>
    <t>Gloria Bibiana Escobar</t>
  </si>
  <si>
    <t>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t>
  </si>
  <si>
    <t>Paula Andrea Trujillo Ruiz</t>
  </si>
  <si>
    <t>paula.trujillo@antioquia.gov.co</t>
  </si>
  <si>
    <t xml:space="preserve">Puerto Berrío </t>
  </si>
  <si>
    <t>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t>
  </si>
  <si>
    <t>Maceo</t>
  </si>
  <si>
    <t>ADICIÓN AL CONVENIO 4600006639 CUYO OBJETO ES "APOYAR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t>
  </si>
  <si>
    <t>Girardota</t>
  </si>
  <si>
    <t>ADICIÓN  AL CONVENIO 4600006633 CUYO OBJETO ES "APOYAR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t>
  </si>
  <si>
    <t>Anorí</t>
  </si>
  <si>
    <t xml:space="preserve">ADICIÓN AL CONVENIO 4600006632 CUYO OBJETO ES "APOYAR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
</t>
  </si>
  <si>
    <t>Cisneros</t>
  </si>
  <si>
    <t>ADICIÓN Y PRÓRROGA AL CONVENIO 4600006629 CUYO OBJETO ES "APOYAR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t>
  </si>
  <si>
    <t>San Roque</t>
  </si>
  <si>
    <t>ADICIÓN Y PRÓRROGA AL CONVENIO 4600006631  CUYO OBJETO ES "APOYAR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t>
  </si>
  <si>
    <t>Remedios</t>
  </si>
  <si>
    <t>ADICIÓN AL CONVENIO 4600006638 CUYO OBJETO ES "APOYAR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t>
  </si>
  <si>
    <t>Segovia</t>
  </si>
  <si>
    <t>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t>
  </si>
  <si>
    <t>Necocli</t>
  </si>
  <si>
    <t>ADICIÓN Y PRÓRROGA AL CONVENIO 4600006597 CUYO OBJETO ES "APOYAR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t>
  </si>
  <si>
    <t>Yarumal</t>
  </si>
  <si>
    <t>ADICIÓN AL CONVENIO 4600006605 CUYO OBJETO ES "APOYAR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t>
  </si>
  <si>
    <t>Jaime Efrain Fernandez Londoño</t>
  </si>
  <si>
    <t>jaime.fernandez@antioquia.gov.co</t>
  </si>
  <si>
    <t xml:space="preserve">Belmira </t>
  </si>
  <si>
    <t>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t>
  </si>
  <si>
    <t>San José de la Montaña</t>
  </si>
  <si>
    <t>ADICIÓN  AL CONVENIO 4600006600 CUYO OBJETO ES "APOYAR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t>
  </si>
  <si>
    <t>Valdivia</t>
  </si>
  <si>
    <t xml:space="preserve">ADICIÓN  AL CONVENIO 4600006591 CUYO OBJETO ES "APOYAR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t>
  </si>
  <si>
    <t>Gómez Plata</t>
  </si>
  <si>
    <t>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t>
  </si>
  <si>
    <t xml:space="preserve">Nariño </t>
  </si>
  <si>
    <t>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t>
  </si>
  <si>
    <t xml:space="preserve">El Carmen de Viboral </t>
  </si>
  <si>
    <t>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t>
  </si>
  <si>
    <t>Cocorná</t>
  </si>
  <si>
    <t>Adición  al convenio  4600006554  cuyo objeto es Apoyar la Asistencia Tecnica Directa Rural, a traves de la cofinanciación para la contratación del personal idoneo para la prestación de este servicio según ordenanza 53 del 22 de diciembre de 2016, en el municipio de  Concepción</t>
  </si>
  <si>
    <t>Concepción</t>
  </si>
  <si>
    <t>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t>
  </si>
  <si>
    <t>San Francisco</t>
  </si>
  <si>
    <t>Adición al convenio  4600006544  cuyo objeto es Apoyar la Asistencia Tecnica Directa Rural, a traves de la cofinanciación para la contratación del personal idoneo para la prestación de este servicio según ordenanza 53 del 22 de diciembre de 2016, en el municipio de  Sonsón</t>
  </si>
  <si>
    <t>Sonsón</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</si>
  <si>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</si>
  <si>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Alejandría</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</si>
  <si>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</si>
  <si>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Juan Felipe Bedoya Klais</t>
  </si>
  <si>
    <t xml:space="preserve">Guatape </t>
  </si>
  <si>
    <t xml:space="preserve">Apoyar la Asistencia Tecnica Directa Rural, a traves de la cofinanciación para la contratación del personal idoneo para la prestación de este servicio según ordenanza 53 del 22 de diciembre de 2016, en el municipio de  La Unión </t>
  </si>
  <si>
    <t>Jesus Anibal Zapata</t>
  </si>
  <si>
    <t>2017060053098</t>
  </si>
  <si>
    <t xml:space="preserve">La Unión </t>
  </si>
  <si>
    <t>Adición al convenio  4600006551  cuyo objeto es Apoyar la Asistencia Tecnica Directa Rural, a traves de la cofinanciación para la contratación del personal idoneo para la prestación de este servicio según ordenanza 53 del 22 de diciembre de 2016, en el municipio de  San Rafael</t>
  </si>
  <si>
    <t xml:space="preserve">San Rafael </t>
  </si>
  <si>
    <t>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t>
  </si>
  <si>
    <t>gullermo.toro@antioquia.gov.co</t>
  </si>
  <si>
    <t>Nechí</t>
  </si>
  <si>
    <t>ADICIÓN AL CONVENIO 4600006572 CUYO OBJETO ES "APOYAR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t>
  </si>
  <si>
    <t>Buriticá</t>
  </si>
  <si>
    <t xml:space="preserve">ADICIÓN  AL CONVENIO 4600006558 CUYO OBJETO ES "APOYAR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t>
  </si>
  <si>
    <t xml:space="preserve">Cañasgordas </t>
  </si>
  <si>
    <t>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t>
  </si>
  <si>
    <t xml:space="preserve">Dabeiba </t>
  </si>
  <si>
    <t>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t>
  </si>
  <si>
    <t xml:space="preserve">Ebejico </t>
  </si>
  <si>
    <t xml:space="preserve">ADICIÓN  AL CONVENIO 4600006559 CUYO OBJETO ES "APOYAR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t>
  </si>
  <si>
    <t>Frontino</t>
  </si>
  <si>
    <t>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t>
  </si>
  <si>
    <t>Liborina</t>
  </si>
  <si>
    <t>Ciudad Bolívar</t>
  </si>
  <si>
    <t>ADICIÓN  AL CONVENIO 4600006609 CUYO OBJETO ES "APOYAR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t>
  </si>
  <si>
    <t>Caramanta</t>
  </si>
  <si>
    <t>ADICIÓN AL CONVENIO 4600006610 CUYO OBJETO ES "APOYAR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t>
  </si>
  <si>
    <t>Jericó</t>
  </si>
  <si>
    <t>ADICIÓN AL CONVENIO 4600006613 CUYO OBJETO ES "APOYAR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t>
  </si>
  <si>
    <t>Valparaíso</t>
  </si>
  <si>
    <t>ADICIÓN AL CONVENIO 4600006607 CUYO OBJETO ES "APOYAR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t>
  </si>
  <si>
    <t>Támesis</t>
  </si>
  <si>
    <t xml:space="preserve">  Desarrollo Industrial Agropecuario, a través de la creación y puesta en marcha de la empresa Agroindustrial en el Departamento de Antioquia</t>
  </si>
  <si>
    <t>Javier Gomez Gomez</t>
  </si>
  <si>
    <t>javier.gomez@antioquia.gov.co</t>
  </si>
  <si>
    <t>SISTEMAS SILVOPASTORILES Y PRODUCCIÓN INTENSIVA DE FORRAJES, EN NÚCLEOS VEREDALES PARA LA SOSTENIBILIDAD GANADERA EN EL DEPARTAMENTO DE ANTIOQUIA</t>
  </si>
  <si>
    <t>10 MESES</t>
  </si>
  <si>
    <t>Gloria Bedoya</t>
  </si>
  <si>
    <t>3838819</t>
  </si>
  <si>
    <t>gloria.bedoya@antioquia.gov.co</t>
  </si>
  <si>
    <t>UNIVERSIDAD NACIONAL</t>
  </si>
  <si>
    <t>ADICIÓN AL CONTRATO 46</t>
  </si>
  <si>
    <t>Apoyar la Asistencia Técnica y la Extensión Agropecuaria en el Municipio de Abejorral.</t>
  </si>
  <si>
    <t>6 MESES</t>
  </si>
  <si>
    <t>Régimen Especial - Artículo 95 Ley 489 de 1876</t>
  </si>
  <si>
    <t xml:space="preserve">Adriana Garcia </t>
  </si>
  <si>
    <t>adriana.garcia@antioquia.gov.co</t>
  </si>
  <si>
    <t xml:space="preserve">Áreas agrícolas forestales silvopastoriles pastos y forrajes intervenidas </t>
  </si>
  <si>
    <t>Adriana Garcia</t>
  </si>
  <si>
    <t>Apoyar la Asistencia Técnica y la Extensión Agropecuaria en el Municipio de Abriaquí.</t>
  </si>
  <si>
    <t>Régimen Especial - Artículo 95 Ley 489 de 1877</t>
  </si>
  <si>
    <t>Apoyar la Asistencia Técnica y la Extensión Agropecuaria en el Municipio de Alejandría.</t>
  </si>
  <si>
    <t>Régimen Especial - Artículo 95 Ley 489 de 1878</t>
  </si>
  <si>
    <t>Apoyar la Asistencia Técnica y la Extensión Agropecuaria en el Municipio de Amagá.</t>
  </si>
  <si>
    <t>Régimen Especial - Artículo 95 Ley 489 de 1879</t>
  </si>
  <si>
    <t>Apoyar la Asistencia Técnica y la Extensión Agropecuaria en el Municipio de Amalfi.</t>
  </si>
  <si>
    <t>Régimen Especial - Artículo 95 Ley 489 de 1880</t>
  </si>
  <si>
    <t>Apoyar la Asistencia Técnica y la Extensión Agropecuaria en el Municipio de Andes.</t>
  </si>
  <si>
    <t>Régimen Especial - Artículo 95 Ley 489 de 1881</t>
  </si>
  <si>
    <t>Apoyar la Asistencia Técnica y la Extensión Agropecuaria en el Municipio de Angelópolis.</t>
  </si>
  <si>
    <t>Régimen Especial - Artículo 95 Ley 489 de 1882</t>
  </si>
  <si>
    <t>Apoyar la Asistencia Técnica y la Extensión Agropecuaria en el Municipio de Angostura.</t>
  </si>
  <si>
    <t>Régimen Especial - Artículo 95 Ley 489 de 1883</t>
  </si>
  <si>
    <t>Apoyar la Asistencia Técnica y la Extensión Agropecuaria en el Municipio de Anorí.</t>
  </si>
  <si>
    <t>Régimen Especial - Artículo 95 Ley 489 de 1884</t>
  </si>
  <si>
    <t>Apoyar la Asistencia Técnica y la Extensión Agropecuaria en el Municipio de Anzá.</t>
  </si>
  <si>
    <t>Régimen Especial - Artículo 95 Ley 489 de 1885</t>
  </si>
  <si>
    <t>Apoyar la Asistencia Técnica y la Extensión Agropecuaria en el Municipio de Apartadó.</t>
  </si>
  <si>
    <t>Régimen Especial - Artículo 95 Ley 489 de 1886</t>
  </si>
  <si>
    <t>Apoyar la Asistencia Técnica y la Extensión Agropecuaria en el Municipio de Arboletes.</t>
  </si>
  <si>
    <t>Régimen Especial - Artículo 95 Ley 489 de 1887</t>
  </si>
  <si>
    <t>Apoyar la Asistencia Técnica y la Extensión Agropecuaria en el Municipio de Argelia de María.</t>
  </si>
  <si>
    <t>Régimen Especial - Artículo 95 Ley 489 de 1888</t>
  </si>
  <si>
    <t>Apoyar la Asistencia Técnica y la Extensión Agropecuaria en el Municipio de Armenia.</t>
  </si>
  <si>
    <t>Régimen Especial - Artículo 95 Ley 489 de 1889</t>
  </si>
  <si>
    <t>Apoyar la Asistencia Técnica y la Extensión Agropecuaria en el Municipio de Barbosa.</t>
  </si>
  <si>
    <t>Régimen Especial - Artículo 95 Ley 489 de 1890</t>
  </si>
  <si>
    <t>Apoyar la Asistencia Técnica y la Extensión Agropecuaria en el Municipio de Bello.</t>
  </si>
  <si>
    <t>Régimen Especial - Artículo 95 Ley 489 de 1891</t>
  </si>
  <si>
    <t>Apoyar la Asistencia Técnica y la Extensión Agropecuaria en el Municipio de Belmira.</t>
  </si>
  <si>
    <t>Régimen Especial - Artículo 95 Ley 489 de 1892</t>
  </si>
  <si>
    <t>Apoyar la Asistencia Técnica y la Extensión Agropecuaria en el Municipio de Betania.</t>
  </si>
  <si>
    <t>Régimen Especial - Artículo 95 Ley 489 de 1893</t>
  </si>
  <si>
    <t>Apoyar la Asistencia Técnica y la Extensión Agropecuaria en el Municipio de Betulia.</t>
  </si>
  <si>
    <t>Régimen Especial - Artículo 95 Ley 489 de 1894</t>
  </si>
  <si>
    <t>Apoyar la Asistencia Técnica y la Extensión Agropecuaria en el Municipio de Briceño.</t>
  </si>
  <si>
    <t>Régimen Especial - Artículo 95 Ley 489 de 1895</t>
  </si>
  <si>
    <t>Apoyar la Asistencia Técnica y la Extensión Agropecuaria en el Municipio de Buriticá.</t>
  </si>
  <si>
    <t>Régimen Especial - Artículo 95 Ley 489 de 1896</t>
  </si>
  <si>
    <t>Apoyar la Asistencia Técnica y la Extensión Agropecuaria en el Municipio de Cáceres.</t>
  </si>
  <si>
    <t>Régimen Especial - Artículo 95 Ley 489 de 1897</t>
  </si>
  <si>
    <t>Apoyar la Asistencia Técnica y la Extensión Agropecuaria en el Municipio de Caicedo.</t>
  </si>
  <si>
    <t>Régimen Especial - Artículo 95 Ley 489 de 1898</t>
  </si>
  <si>
    <t>Apoyar la Asistencia Técnica y la Extensión Agropecuaria en el Municipio de Caldas.</t>
  </si>
  <si>
    <t>Régimen Especial - Artículo 95 Ley 489 de 1899</t>
  </si>
  <si>
    <t>Apoyar la Asistencia Técnica y la Extensión Agropecuaria en el Municipio de Campamento.</t>
  </si>
  <si>
    <t>Régimen Especial - Artículo 95 Ley 489 de 1900</t>
  </si>
  <si>
    <t>Apoyar la Asistencia Técnica y la Extensión Agropecuaria en el Municipio de Cañasgordas.</t>
  </si>
  <si>
    <t>Régimen Especial - Artículo 95 Ley 489 de 1901</t>
  </si>
  <si>
    <t>Apoyar la Asistencia Técnica y la Extensión Agropecuaria en el Municipio de Caracolí.</t>
  </si>
  <si>
    <t>Régimen Especial - Artículo 95 Ley 489 de 1902</t>
  </si>
  <si>
    <t>Apoyar la Asistencia Técnica y la Extensión Agropecuaria en el Municipio de Caramanta.</t>
  </si>
  <si>
    <t>Régimen Especial - Artículo 95 Ley 489 de 1903</t>
  </si>
  <si>
    <t>Apoyar la Asistencia Técnica y la Extensión Agropecuaria en el Municipio de Carepa.</t>
  </si>
  <si>
    <t>Régimen Especial - Artículo 95 Ley 489 de 1904</t>
  </si>
  <si>
    <t>Apoyar la Asistencia Técnica y la Extensión Agropecuaria en el Municipio de Carolina del Príncipe.</t>
  </si>
  <si>
    <t>Régimen Especial - Artículo 95 Ley 489 de 1905</t>
  </si>
  <si>
    <t>Apoyar la Asistencia Técnica y la Extensión Agropecuaria en el Municipio de Caucasia.</t>
  </si>
  <si>
    <t>Régimen Especial - Artículo 95 Ley 489 de 1906</t>
  </si>
  <si>
    <t>Apoyar la Asistencia Técnica y la Extensión Agropecuaria en el Municipio de Chigorodó.</t>
  </si>
  <si>
    <t>Régimen Especial - Artículo 95 Ley 489 de 1907</t>
  </si>
  <si>
    <t>Apoyar la Asistencia Técnica y la Extensión Agropecuaria en el Municipio de Cisneros.</t>
  </si>
  <si>
    <t>Régimen Especial - Artículo 95 Ley 489 de 1908</t>
  </si>
  <si>
    <t>Apoyar la Asistencia Técnica y la Extensión Agropecuaria en el Municipio de Ciudad Bolívar.</t>
  </si>
  <si>
    <t>Régimen Especial - Artículo 95 Ley 489 de 1909</t>
  </si>
  <si>
    <t>Apoyar la Asistencia Técnica y la Extensión Agropecuaria en el Municipio de Cocorná.</t>
  </si>
  <si>
    <t>Régimen Especial - Artículo 95 Ley 489 de 1910</t>
  </si>
  <si>
    <t>Apoyar la Asistencia Técnica y la Extensión Agropecuaria en el Municipio de Concepción.</t>
  </si>
  <si>
    <t>Régimen Especial - Artículo 95 Ley 489 de 1911</t>
  </si>
  <si>
    <t>Apoyar la Asistencia Técnica y la Extensión Agropecuaria en el Municipio de Concordia.</t>
  </si>
  <si>
    <t>Régimen Especial - Artículo 95 Ley 489 de 1912</t>
  </si>
  <si>
    <t>Apoyar la Asistencia Técnica y la Extensión Agropecuaria en el Municipio de Copacabana.</t>
  </si>
  <si>
    <t>Régimen Especial - Artículo 95 Ley 489 de 1913</t>
  </si>
  <si>
    <t>Apoyar la Asistencia Técnica y la Extensión Agropecuaria en el Municipio de Dabeiba.</t>
  </si>
  <si>
    <t>Régimen Especial - Artículo 95 Ley 489 de 1914</t>
  </si>
  <si>
    <t>Apoyar la Asistencia Técnica y la Extensión Agropecuaria en el Municipio de Donmatías.</t>
  </si>
  <si>
    <t>Régimen Especial - Artículo 95 Ley 489 de 1915</t>
  </si>
  <si>
    <t>Apoyar la Asistencia Técnica y la Extensión Agropecuaria en el Municipio de Ebéjico.</t>
  </si>
  <si>
    <t>Régimen Especial - Artículo 95 Ley 489 de 1916</t>
  </si>
  <si>
    <t>Apoyar la Asistencia Técnica y la Extensión Agropecuaria en el Municipio de El Bagre.</t>
  </si>
  <si>
    <t>Régimen Especial - Artículo 95 Ley 489 de 1917</t>
  </si>
  <si>
    <t>Apoyar la Asistencia Técnica y la Extensión Agropecuaria en el Municipio de El Carmen de Viboral.</t>
  </si>
  <si>
    <t>Régimen Especial - Artículo 95 Ley 489 de 1918</t>
  </si>
  <si>
    <t>Apoyar la Asistencia Técnica y la Extensión Agropecuaria en el Municipio de El Peñol.</t>
  </si>
  <si>
    <t>Régimen Especial - Artículo 95 Ley 489 de 1919</t>
  </si>
  <si>
    <t>Apoyar la Asistencia Técnica y la Extensión Agropecuaria en el Municipio de El Retiro.</t>
  </si>
  <si>
    <t>Régimen Especial - Artículo 95 Ley 489 de 1920</t>
  </si>
  <si>
    <t>Apoyar la Asistencia Técnica y la Extensión Agropecuaria en el Municipio de El Santuario.</t>
  </si>
  <si>
    <t>Régimen Especial - Artículo 95 Ley 489 de 1921</t>
  </si>
  <si>
    <t>Apoyar la Asistencia Técnica y la Extensión Agropecuaria en el Municipio de Entrerríos.</t>
  </si>
  <si>
    <t>Régimen Especial - Artículo 95 Ley 489 de 1922</t>
  </si>
  <si>
    <t>Apoyar la Asistencia Técnica y la Extensión Agropecuaria en el Municipio de Fredonia.</t>
  </si>
  <si>
    <t>Régimen Especial - Artículo 95 Ley 489 de 1923</t>
  </si>
  <si>
    <t>Apoyar la Asistencia Técnica y la Extensión Agropecuaria en el Municipio de Frontino.</t>
  </si>
  <si>
    <t>Régimen Especial - Artículo 95 Ley 489 de 1924</t>
  </si>
  <si>
    <t>Apoyar la Asistencia Técnica y la Extensión Agropecuaria en el Municipio de Giraldo.</t>
  </si>
  <si>
    <t>Régimen Especial - Artículo 95 Ley 489 de 1925</t>
  </si>
  <si>
    <t>Apoyar la Asistencia Técnica y la Extensión Agropecuaria en el Municipio de Girardota.</t>
  </si>
  <si>
    <t>Régimen Especial - Artículo 95 Ley 489 de 1926</t>
  </si>
  <si>
    <t>Apoyar la Asistencia Técnica y la Extensión Agropecuaria en el Municipio de Gómez Plata.</t>
  </si>
  <si>
    <t>Régimen Especial - Artículo 95 Ley 489 de 1927</t>
  </si>
  <si>
    <t>Apoyar la Asistencia Técnica y la Extensión Agropecuaria en el Municipio de Granada.</t>
  </si>
  <si>
    <t>Régimen Especial - Artículo 95 Ley 489 de 1928</t>
  </si>
  <si>
    <t>Apoyar la Asistencia Técnica y la Extensión Agropecuaria en el Municipio de Guadalupe.</t>
  </si>
  <si>
    <t>Régimen Especial - Artículo 95 Ley 489 de 1929</t>
  </si>
  <si>
    <t>Apoyar la Asistencia Técnica y la Extensión Agropecuaria en el Municipio de Guarne.</t>
  </si>
  <si>
    <t>Régimen Especial - Artículo 95 Ley 489 de 1930</t>
  </si>
  <si>
    <t>Apoyar la Asistencia Técnica y la Extensión Agropecuaria en el Municipio de Guatapé.</t>
  </si>
  <si>
    <t>Régimen Especial - Artículo 95 Ley 489 de 1931</t>
  </si>
  <si>
    <t>Apoyar la Asistencia Técnica y la Extensión Agropecuaria en el Municipio de Heliconia.</t>
  </si>
  <si>
    <t>Régimen Especial - Artículo 95 Ley 489 de 1932</t>
  </si>
  <si>
    <t>Apoyar la Asistencia Técnica y la Extensión Agropecuaria en el Municipio de Hispania.</t>
  </si>
  <si>
    <t>Régimen Especial - Artículo 95 Ley 489 de 1933</t>
  </si>
  <si>
    <t>Apoyar la Asistencia Técnica y la Extensión Agropecuaria en el Municipio de Itagüí.</t>
  </si>
  <si>
    <t>Régimen Especial - Artículo 95 Ley 489 de 1934</t>
  </si>
  <si>
    <t>Apoyar la Asistencia Técnica y la Extensión Agropecuaria en el Municipio de Ituango.</t>
  </si>
  <si>
    <t>Régimen Especial - Artículo 95 Ley 489 de 1935</t>
  </si>
  <si>
    <t>Apoyar la Asistencia Técnica y la Extensión Agropecuaria en el Municipio de Jardín.</t>
  </si>
  <si>
    <t>Régimen Especial - Artículo 95 Ley 489 de 1936</t>
  </si>
  <si>
    <t>Apoyar la Asistencia Técnica y la Extensión Agropecuaria en el Municipio de Jericó.</t>
  </si>
  <si>
    <t>Régimen Especial - Artículo 95 Ley 489 de 1937</t>
  </si>
  <si>
    <t>Apoyar la Asistencia Técnica y la Extensión Agropecuaria en el Municipio de La Ceja.</t>
  </si>
  <si>
    <t>Régimen Especial - Artículo 95 Ley 489 de 1938</t>
  </si>
  <si>
    <t>Apoyar la Asistencia Técnica y la Extensión Agropecuaria en el Municipio de La Estrella.</t>
  </si>
  <si>
    <t>Régimen Especial - Artículo 95 Ley 489 de 1939</t>
  </si>
  <si>
    <t>Apoyar la Asistencia Técnica y la Extensión Agropecuaria en el Municipio de La Pintada.</t>
  </si>
  <si>
    <t>Régimen Especial - Artículo 95 Ley 489 de 1940</t>
  </si>
  <si>
    <t>Apoyar la Asistencia Técnica y la Extensión Agropecuaria en el Municipio de La Unión.</t>
  </si>
  <si>
    <t>Régimen Especial - Artículo 95 Ley 489 de 1941</t>
  </si>
  <si>
    <t>Apoyar la Asistencia Técnica y la Extensión Agropecuaria en el Municipio de Liborina.</t>
  </si>
  <si>
    <t>Régimen Especial - Artículo 95 Ley 489 de 1942</t>
  </si>
  <si>
    <t>Apoyar la Asistencia Técnica y la Extensión Agropecuaria en el Municipio de Maceo.</t>
  </si>
  <si>
    <t>Régimen Especial - Artículo 95 Ley 489 de 1943</t>
  </si>
  <si>
    <t>Apoyar la Asistencia Técnica y la Extensión Agropecuaria en el Municipio de Marinilla.</t>
  </si>
  <si>
    <t>Régimen Especial - Artículo 95 Ley 489 de 1944</t>
  </si>
  <si>
    <t>Apoyar la Asistencia Técnica y la Extensión Agropecuaria en el Municipio de Montebello.</t>
  </si>
  <si>
    <t>Régimen Especial - Artículo 95 Ley 489 de 1945</t>
  </si>
  <si>
    <t>Apoyar la Asistencia Técnica y la Extensión Agropecuaria en el Municipio de Murindó.</t>
  </si>
  <si>
    <t>Régimen Especial - Artículo 95 Ley 489 de 1946</t>
  </si>
  <si>
    <t>Apoyar la Asistencia Técnica y la Extensión Agropecuaria en el Municipio de Mutatá.</t>
  </si>
  <si>
    <t>Régimen Especial - Artículo 95 Ley 489 de 1947</t>
  </si>
  <si>
    <t>Apoyar la Asistencia Técnica y la Extensión Agropecuaria en el Municipio de Nariño.</t>
  </si>
  <si>
    <t>Régimen Especial - Artículo 95 Ley 489 de 1948</t>
  </si>
  <si>
    <t>Apoyar la Asistencia Técnica y la Extensión Agropecuaria en el Municipio de Nechi.</t>
  </si>
  <si>
    <t>Régimen Especial - Artículo 95 Ley 489 de 1949</t>
  </si>
  <si>
    <t>Apoyar la Asistencia Técnica y la Extensión Agropecuaria en el Municipio de Necoclí.</t>
  </si>
  <si>
    <t>Régimen Especial - Artículo 95 Ley 489 de 1950</t>
  </si>
  <si>
    <t>Apoyar la Asistencia Técnica y la Extensión Agropecuaria en el Municipio de Olaya.</t>
  </si>
  <si>
    <t>Régimen Especial - Artículo 95 Ley 489 de 1951</t>
  </si>
  <si>
    <t>Apoyar la Asistencia Técnica y la Extensión Agropecuaria en el Municipio de Peque.</t>
  </si>
  <si>
    <t>Régimen Especial - Artículo 95 Ley 489 de 1952</t>
  </si>
  <si>
    <t>3838916</t>
  </si>
  <si>
    <t>Apoyar la Asistencia Técnica y la Extensión Agropecuaria en el Municipio de Pueblorrico.S</t>
  </si>
  <si>
    <t>Régimen Especial - Artículo 95 Ley 489 de 1953</t>
  </si>
  <si>
    <t>Apoyar la Asistencia Técnica y la Extensión Agropecuaria en el Municipio de Puerto Berrío.</t>
  </si>
  <si>
    <t>Régimen Especial - Artículo 95 Ley 489 de 1954</t>
  </si>
  <si>
    <t>Apoyar la Asistencia Técnica y la Extensión Agropecuaria en el Municipio de Puerto Nare.</t>
  </si>
  <si>
    <t>Régimen Especial - Artículo 95 Ley 489 de 1955</t>
  </si>
  <si>
    <t>Apoyar la Asistencia Técnica y la Extensión Agropecuaria en el Municipio de Puerto Triunfo.</t>
  </si>
  <si>
    <t>Régimen Especial - Artículo 95 Ley 489 de 1956</t>
  </si>
  <si>
    <t>Apoyar la Asistencia Técnica y la Extensión Agropecuaria en el Municipio de Remedios.</t>
  </si>
  <si>
    <t>Régimen Especial - Artículo 95 Ley 489 de 1957</t>
  </si>
  <si>
    <t>Apoyar la Asistencia Técnica y la Extensión Agropecuaria en el Municipio de Rionegro.</t>
  </si>
  <si>
    <t>Régimen Especial - Artículo 95 Ley 489 de 1958</t>
  </si>
  <si>
    <t>Apoyar la Asistencia Técnica y la Extensión Agropecuaria en el Municipio de Sabanalarga.</t>
  </si>
  <si>
    <t>Régimen Especial - Artículo 95 Ley 489 de 1959</t>
  </si>
  <si>
    <t>3838846</t>
  </si>
  <si>
    <t>Apoyar la Asistencia Técnica y la Extensión Agropecuaria en el Municipio de Sabaneta.</t>
  </si>
  <si>
    <t>Régimen Especial - Artículo 95 Ley 489 de 1960</t>
  </si>
  <si>
    <t>Apoyar la Asistencia Técnica y la Extensión Agropecuaria en el Municipio de Salgar.</t>
  </si>
  <si>
    <t>Régimen Especial - Artículo 95 Ley 489 de 1961</t>
  </si>
  <si>
    <t>Apoyar la Asistencia Técnica y la Extensión Agropecuaria en el Municipio de San Andrés de Cuerquia.</t>
  </si>
  <si>
    <t>Régimen Especial - Artículo 95 Ley 489 de 1962</t>
  </si>
  <si>
    <t>Apoyar la Asistencia Técnica y la Extensión Agropecuaria en el Municipio de San Carlos.</t>
  </si>
  <si>
    <t>Régimen Especial - Artículo 95 Ley 489 de 1963</t>
  </si>
  <si>
    <t>Apoyar la Asistencia Técnica y la Extensión Agropecuaria en el Municipio de San Francisco.</t>
  </si>
  <si>
    <t>Régimen Especial - Artículo 95 Ley 489 de 1964</t>
  </si>
  <si>
    <t>Apoyar la Asistencia Técnica y la Extensión Agropecuaria en el Municipio de San Jerónimo.</t>
  </si>
  <si>
    <t>Régimen Especial - Artículo 95 Ley 489 de 1965</t>
  </si>
  <si>
    <t>Apoyar la Asistencia Técnica y la Extensión Agropecuaria en el Municipio de San José de la Montaña.</t>
  </si>
  <si>
    <t>Régimen Especial - Artículo 95 Ley 489 de 1966</t>
  </si>
  <si>
    <t>Apoyar la Asistencia Técnica y la Extensión Agropecuaria en el Municipio de San Juan de Urabá.</t>
  </si>
  <si>
    <t>Régimen Especial - Artículo 95 Ley 489 de 1967</t>
  </si>
  <si>
    <t>Apoyar la Asistencia Técnica y la Extensión Agropecuaria en el Municipio de San Luis.</t>
  </si>
  <si>
    <t>Régimen Especial - Artículo 95 Ley 489 de 1968</t>
  </si>
  <si>
    <t>Apoyar la Asistencia Técnica y la Extensión Agropecuaria en el Municipio de San Pedro de los Milagros.</t>
  </si>
  <si>
    <t>Régimen Especial - Artículo 95 Ley 489 de 1969</t>
  </si>
  <si>
    <t>Apoyar la Asistencia Técnica y la Extensión Agropecuaria en el Municipio de San Pedro de Urabá.</t>
  </si>
  <si>
    <t>Régimen Especial - Artículo 95 Ley 489 de 1970</t>
  </si>
  <si>
    <t>Apoyar la Asistencia Técnica y la Extensión Agropecuaria en el Municipio de San Rafael.</t>
  </si>
  <si>
    <t>Régimen Especial - Artículo 95 Ley 489 de 1971</t>
  </si>
  <si>
    <t>Apoyar la Asistencia Técnica y la Extensión Agropecuaria en el Municipio de San Roque.</t>
  </si>
  <si>
    <t>Régimen Especial - Artículo 95 Ley 489 de 1972</t>
  </si>
  <si>
    <t>Apoyar la Asistencia Técnica y la Extensión Agropecuaria en el Municipio de San Vicente Ferrer.</t>
  </si>
  <si>
    <t>Régimen Especial - Artículo 95 Ley 489 de 1973</t>
  </si>
  <si>
    <t>Apoyar la Asistencia Técnica y la Extensión Agropecuaria en el Municipio de Santa Bárbara.</t>
  </si>
  <si>
    <t>Régimen Especial - Artículo 95 Ley 489 de 1974</t>
  </si>
  <si>
    <t>Apoyar la Asistencia Técnica y la Extensión Agropecuaria en el Municipio de Santa Fe de Antioquia.</t>
  </si>
  <si>
    <t>Régimen Especial - Artículo 95 Ley 489 de 1975</t>
  </si>
  <si>
    <t>Apoyar la Asistencia Técnica y la Extensión Agropecuaria en el Municipio de Santa Rosa de osos.</t>
  </si>
  <si>
    <t>Régimen Especial - Artículo 95 Ley 489 de 1976</t>
  </si>
  <si>
    <t>Apoyar la Asistencia Técnica y la Extensión Agropecuaria en el Municipio de Santo Domingo.</t>
  </si>
  <si>
    <t>Régimen Especial - Artículo 95 Ley 489 de 1977</t>
  </si>
  <si>
    <t>Apoyar la Asistencia Técnica y la Extensión Agropecuaria en el Municipio de Segovia.</t>
  </si>
  <si>
    <t>Régimen Especial - Artículo 95 Ley 489 de 1978</t>
  </si>
  <si>
    <t>Apoyar la Asistencia Técnica y la Extensión Agropecuaria en el Municipio de Sonsón.</t>
  </si>
  <si>
    <t>Régimen Especial - Artículo 95 Ley 489 de 1979</t>
  </si>
  <si>
    <t>Apoyar la Asistencia Técnica y la Extensión Agropecuaria en el Municipio de Sopetrán.</t>
  </si>
  <si>
    <t>Régimen Especial - Artículo 95 Ley 489 de 1980</t>
  </si>
  <si>
    <t>Apoyar la Asistencia Técnica y la Extensión Agropecuaria en el Municipio de Támesis.</t>
  </si>
  <si>
    <t>Régimen Especial - Artículo 95 Ley 489 de 1981</t>
  </si>
  <si>
    <t>Apoyar la Asistencia Técnica y la Extensión Agropecuaria en el Municipio de Tarazá.</t>
  </si>
  <si>
    <t>Régimen Especial - Artículo 95 Ley 489 de 1982</t>
  </si>
  <si>
    <t>Apoyar la Asistencia Técnica y la Extensión Agropecuaria en el Municipio de Tarso.</t>
  </si>
  <si>
    <t>Régimen Especial - Artículo 95 Ley 489 de 1983</t>
  </si>
  <si>
    <t>Apoyar la Asistencia Técnica y la Extensión Agropecuaria en el Municipio de Titiribí.</t>
  </si>
  <si>
    <t>Régimen Especial - Artículo 95 Ley 489 de 1984</t>
  </si>
  <si>
    <t>Apoyar la Asistencia Técnica y la Extensión Agropecuaria en el Municipio de Toledo.</t>
  </si>
  <si>
    <t>Régimen Especial - Artículo 95 Ley 489 de 1985</t>
  </si>
  <si>
    <t>Apoyar la Asistencia Técnica y la Extensión Agropecuaria en el Municipio de Turbo.</t>
  </si>
  <si>
    <t>Régimen Especial - Artículo 95 Ley 489 de 1986</t>
  </si>
  <si>
    <t>Apoyar la Asistencia Técnica y la Extensión Agropecuaria en el Municipio de Uramita.</t>
  </si>
  <si>
    <t>Régimen Especial - Artículo 95 Ley 489 de 1987</t>
  </si>
  <si>
    <t>Apoyar la Asistencia Técnica y la Extensión Agropecuaria en el Municipio de Urrao.</t>
  </si>
  <si>
    <t>Régimen Especial - Artículo 95 Ley 489 de 1988</t>
  </si>
  <si>
    <t>Apoyar la Asistencia Técnica y la Extensión Agropecuaria en el Municipio de Valdivia.</t>
  </si>
  <si>
    <t>Régimen Especial - Artículo 95 Ley 489 de 1989</t>
  </si>
  <si>
    <t>Apoyar la Asistencia Técnica y la Extensión Agropecuaria en el Municipio de Valparaíso.</t>
  </si>
  <si>
    <t>Régimen Especial - Artículo 95 Ley 489 de 1990</t>
  </si>
  <si>
    <t>Apoyar la Asistencia Técnica y la Extensión Agropecuaria en el Municipio de Vegachí.</t>
  </si>
  <si>
    <t>Régimen Especial - Artículo 95 Ley 489 de 1991</t>
  </si>
  <si>
    <t>Apoyar la Asistencia Técnica y la Extensión Agropecuaria en el Municipio de Venecia.</t>
  </si>
  <si>
    <t>Régimen Especial - Artículo 95 Ley 489 de 1992</t>
  </si>
  <si>
    <t>Apoyar la Asistencia Técnica y la Extensión Agropecuaria en el Municipio de Vigía del Fuerte.</t>
  </si>
  <si>
    <t>Régimen Especial - Artículo 95 Ley 489 de 1993</t>
  </si>
  <si>
    <t>Apoyar la Asistencia Técnica y la Extensión Agropecuaria en el Municipio de Yalí.</t>
  </si>
  <si>
    <t>Régimen Especial - Artículo 95 Ley 489 de 1994</t>
  </si>
  <si>
    <t>Apoyar la Asistencia Técnica y la Extensión Agropecuaria en el Municipio de Yarumal.</t>
  </si>
  <si>
    <t>Régimen Especial - Artículo 95 Ley 489 de 1995</t>
  </si>
  <si>
    <t>Apoyar la Asistencia Técnica y la Extensión Agropecuaria en el Municipio de Yolombó.</t>
  </si>
  <si>
    <t>Régimen Especial - Artículo 95 Ley 489 de 1996</t>
  </si>
  <si>
    <t>Apoyar la Asistencia Técnica y la Extensión Agropecuaria en el Municipio de Yondó.</t>
  </si>
  <si>
    <t>Régimen Especial - Artículo 95 Ley 489 de 1997</t>
  </si>
  <si>
    <t>Apoyar la Asistencia Técnica y la Extensión Agropecuaria en el Municipio de Zaragoza.</t>
  </si>
  <si>
    <t>Javier Cuartas</t>
  </si>
  <si>
    <t>Director</t>
  </si>
  <si>
    <t>PROMOVER EL ACCESO A RECURSOS DE CRÉDITO PARA LOS PEQUEÑOS Y MEDIANOS PRODUCTORES DEL SECTOR AGROPECUARIO EN EL DEPARTAMENTO DE ANTIOQUIA</t>
  </si>
  <si>
    <t>5 MESES</t>
  </si>
  <si>
    <t>CONTRATO DE MANDATO PARA LA CONTRATACIÓN DE UNA CENTRAL DE MEDIOS QUE PRESTE LOS SERVICIOS DE COMUNICACIÓN PÚBLICA PARA LA PROMOCIÓN Y DIVULGACIÓN DE LOS PROYECTOS, PROGRAMAS Y ATIENDA LAS DEMÁS NECESIDADES COMUNICACIONALES DE LA GOBERNACIÓN DE ANTIOQUIA.</t>
  </si>
  <si>
    <t>Clara Bedoya</t>
  </si>
  <si>
    <t>3838806</t>
  </si>
  <si>
    <t>clara.bedoya@antioquia.gov.co</t>
  </si>
  <si>
    <t>3838807</t>
  </si>
  <si>
    <t>REALIZAR LA ACTUALIZACIÓN DE LAS ESTADÍSTICAS, A TRAVÉS DE LA PUBLICACIÓN EN FÍSICO DEL ANUARIO ESTADÍSTICO AGROPECUARIO AÑO 2017 Y OTRAS PUBLICACIONES</t>
  </si>
  <si>
    <t>Guillermo Hoyos</t>
  </si>
  <si>
    <t>3835678</t>
  </si>
  <si>
    <t>Guillermo.Hoyos@antioquia.gov.co</t>
  </si>
  <si>
    <t>gloria.escobar@antioquia.gov.co</t>
  </si>
  <si>
    <t>Agroindustrias de apoyo a la producción, acopio, transformación y comercialización de
productos agrícolas, piscícolas, y acuícolas intervenidas</t>
  </si>
  <si>
    <t>Fortalecimiento de la infraestructura de apoyo a la producción, transformación y comercilización de productos agroindustriales en el
 Departamento de Antioquia.</t>
  </si>
  <si>
    <t>Trapiche fortalecido</t>
  </si>
  <si>
    <t>Agroindustria panelera fortalecida</t>
  </si>
  <si>
    <t>8526</t>
  </si>
  <si>
    <t>Herman Yairton Serna</t>
  </si>
  <si>
    <t>3838812</t>
  </si>
  <si>
    <t>herman.serna@antioquia.gov.co</t>
  </si>
  <si>
    <t>Infraestructura de apoyo a la
producción, acopio, transformación y comercialización ganadera intervenida</t>
  </si>
  <si>
    <t>Mejoramiento Infraestructuras de beneficio y faenado de bovinos y porcinos (plazas de feria, subastas ganaderas, vehículos especiali
 en el Departamento de Antioquia</t>
  </si>
  <si>
    <t>Plaza de ferias mejorada</t>
  </si>
  <si>
    <t>8386</t>
  </si>
  <si>
    <t>Planta de beneficio adecuada</t>
  </si>
  <si>
    <t>8398</t>
  </si>
  <si>
    <t>Secretaría de Agricultura y Desarrollo Rural</t>
  </si>
  <si>
    <t>Oficina de Comunicaciones</t>
  </si>
  <si>
    <t>Contrato  interadministrativo  de mandato para la promoción, creación, elaboración desarrollo y conceptualización de las campañas, estrategias y necesidades comunicacionales de la Gobernación de Antioquia.</t>
  </si>
  <si>
    <t xml:space="preserve">6 meses </t>
  </si>
  <si>
    <t xml:space="preserve">Camila Alexandra Zapata Zuluaga </t>
  </si>
  <si>
    <t>3839275</t>
  </si>
  <si>
    <t>camila.zapata@antioquia.gov.co</t>
  </si>
  <si>
    <t>Fortalecimiento de las instancias, mecanismos y espacios de participación ciudadana</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</si>
  <si>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</si>
  <si>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</si>
  <si>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</si>
  <si>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</si>
  <si>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</si>
  <si>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</si>
  <si>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</si>
  <si>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El contrato es ejecutado por la Oficina de Comunicaciones y recibe recursos de las demás Secretarías</t>
  </si>
  <si>
    <t>CAMILA AEXANDRA ZAPATA ZULUAGA</t>
  </si>
  <si>
    <t>3839276</t>
  </si>
  <si>
    <t>160006001/002</t>
  </si>
  <si>
    <t>El contrato será ejecutado por la Oficina de Comunicaciones y recibirá recursos de las demás Secretarías</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</si>
  <si>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</si>
  <si>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</si>
  <si>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</si>
  <si>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</si>
  <si>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</si>
  <si>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</si>
  <si>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</si>
  <si>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160005001/002</t>
  </si>
  <si>
    <t>Producción, edición, y emisión de microprogramas radiales, pedagógicos para las regiones del Departamento</t>
  </si>
  <si>
    <t xml:space="preserve">5 meses </t>
  </si>
  <si>
    <t>Jorge Humberto Moreno</t>
  </si>
  <si>
    <t>3839270</t>
  </si>
  <si>
    <t>jorgehumberto.moreno@antioquia.gov.co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</si>
  <si>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</si>
  <si>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</si>
  <si>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</si>
  <si>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</si>
  <si>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ASOREDES</t>
  </si>
  <si>
    <t>El contrato es ejecutado por la Oficina de Comunicaciones</t>
  </si>
  <si>
    <t>JORGE HUMBERTO MORENO</t>
  </si>
  <si>
    <t>Designar estudiantes de las universidades públicas para la realización de la práctica académica, con el fin de brindar apoyo a la gestión del Departamento de Antioquia y sus regiones durante el primer semestre de 2017.</t>
  </si>
  <si>
    <t>Plazas de practicas asignadas a los diferentes organismos de la Gobrenación de Antioquia</t>
  </si>
  <si>
    <t>La Oficina de Comunicaciones realizó traslado de recursos para el primer semestre y realizará traslado para el segundo semestre a la Secretaría de Gestión Humana</t>
  </si>
  <si>
    <t>Adquisición de bienes informáticos especializados para el Departamento de Antioquia. Lote 1 Oficina de Comunicacioes</t>
  </si>
  <si>
    <t>Natalia López Isaza</t>
  </si>
  <si>
    <t>Técnio Operativo</t>
  </si>
  <si>
    <t>3839262</t>
  </si>
  <si>
    <t>natalia.lopez@antioquia.gov.co</t>
  </si>
  <si>
    <t>La Oficina de Comunicacions  tiene  un presupuesto compartido con la Secretaría Privada y la Oficina de Paz, los cuales son limitados y de destinación específica; por lo tanto, la Secretaría General dispone un presupuesto para tal fin.</t>
  </si>
  <si>
    <t>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t>
  </si>
  <si>
    <t>Contrato interadministrativo de prestación de servicios como operador logístico para diseñar, producir, organizar y operar integralmente los eventos institucionales de la Gobernación de Antioquia.</t>
  </si>
  <si>
    <t>Departamento Administrativo del Sistema de Prevención, Atención y Recuperación de Desastres - DAPARD</t>
  </si>
  <si>
    <t>Convenio para la implementación del sistema de alertas tempranas en el Departamento de Antioquia</t>
  </si>
  <si>
    <t>05 meses</t>
  </si>
  <si>
    <t>n/a</t>
  </si>
  <si>
    <t>Jafed Naranjo</t>
  </si>
  <si>
    <t>3838854</t>
  </si>
  <si>
    <t>jafed.naranjo@antioquia.gov.co</t>
  </si>
  <si>
    <t>Conocimiento del riesgo</t>
  </si>
  <si>
    <t>Sistemas de Alerta Temprana</t>
  </si>
  <si>
    <t>Conocimiento del Riesgo</t>
  </si>
  <si>
    <t>070054001</t>
  </si>
  <si>
    <t>Sistemas de Alerta Temprana Implementados</t>
  </si>
  <si>
    <t>Implementación de las Alertas Tempranas</t>
  </si>
  <si>
    <t>Jafed Naranjo Guarín</t>
  </si>
  <si>
    <t>Estudios y diseños de obras de mitigación del riesgo para el control de inundaciones en el Municipio de Nechí, subregión Bajo Cauca del Departamento de Antioquia.</t>
  </si>
  <si>
    <t>Alba Marina Girón</t>
  </si>
  <si>
    <t>3835232</t>
  </si>
  <si>
    <t>alba.giron@antioquia.gov.co</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</si>
  <si>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</si>
  <si>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</si>
  <si>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</si>
  <si>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</si>
  <si>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S 2018060025422</t>
  </si>
  <si>
    <t>CONSORCIO HIDROESTUDIOS NECHI</t>
  </si>
  <si>
    <t>Alba Marina Girón López</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</si>
  <si>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</si>
  <si>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Técnico Operativo</t>
  </si>
  <si>
    <t>Cofinanciar construcción de obras en el municipio de Nariño</t>
  </si>
  <si>
    <t>Luis Eduardo Henao</t>
  </si>
  <si>
    <t>3838850</t>
  </si>
  <si>
    <t>luis.henao@antioquia.gov.co</t>
  </si>
  <si>
    <t>Cofinanciar construcción de obras en el municipio de Briceño</t>
  </si>
  <si>
    <t>Cofinanciar construcción de obras en el municipio de Campamento</t>
  </si>
  <si>
    <t>Cofinanciar construcción de obras en el municipio de Santa Rosa de Osos</t>
  </si>
  <si>
    <t>Cofinanciar construcción de obras en el municipio de Támesis</t>
  </si>
  <si>
    <t>Cofinanciar construcción de obras en el municipio de Jericó</t>
  </si>
  <si>
    <t>07 meses</t>
  </si>
  <si>
    <t>Elsa Victoria Bedoya</t>
  </si>
  <si>
    <t>33838857</t>
  </si>
  <si>
    <t>elsa.bedoya@antioquia.gov.co</t>
  </si>
  <si>
    <t>Manejo de desastres</t>
  </si>
  <si>
    <t>Sistemas Operativos de Socorro (SOS) operando</t>
  </si>
  <si>
    <t>Fortalecimiento de la capacidad instalada de respuesta a emergencias EN El
Departamento, Antioquia, Occidente</t>
  </si>
  <si>
    <t>Cofinanciar construcción de obras en el municipio de Fredonia</t>
  </si>
  <si>
    <t>Dotación de equipos de operación para emergencias y desastres para los 18 SOS</t>
  </si>
  <si>
    <t>3838874</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</si>
  <si>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</si>
  <si>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</si>
  <si>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</si>
  <si>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</si>
  <si>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Beatriz Rojas</t>
  </si>
  <si>
    <t>3838049</t>
  </si>
  <si>
    <t>beatriz.rojas@antioquia.gov.co</t>
  </si>
  <si>
    <t>Porcentaje de damnificados y/o afectados atendidos con ayuda humanitaria</t>
  </si>
  <si>
    <t>S 2018060027567</t>
  </si>
  <si>
    <t>PREFERCOL</t>
  </si>
  <si>
    <t>Suministro de materiales de construcción para apoyar la atención de las comunidades afectadas o damnificadas por fenomenos naturales, y/o antropicos no intencionales en el departamento de Antioquia.</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</si>
  <si>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</si>
  <si>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</si>
  <si>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</si>
  <si>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</si>
  <si>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</si>
  <si>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</si>
  <si>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</si>
  <si>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</si>
  <si>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</si>
  <si>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</si>
  <si>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</si>
  <si>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</si>
  <si>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</si>
  <si>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</si>
  <si>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</si>
  <si>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</si>
  <si>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</si>
  <si>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Central de medios que preste los servicios de comuniciación pública para la promoción y divulgación de los proyectos y programas y atienda las demás necesidades comunicacionales</t>
  </si>
  <si>
    <t>Germán Salazar</t>
  </si>
  <si>
    <t>german.salazar@antioquia.gov.co</t>
  </si>
  <si>
    <t>Operador logístico para diseñar, producir, organizar y operar integralmente los eventos institucionales</t>
  </si>
  <si>
    <t>Practicantes de excelencia (8) segundo semestre 2018</t>
  </si>
  <si>
    <t>Juliana Palacio Bermudez</t>
  </si>
  <si>
    <t>3838851</t>
  </si>
  <si>
    <t>juliana.palacio@antioquia.gov.co</t>
  </si>
  <si>
    <t>Juliana Lucía Palacio Bermúdez</t>
  </si>
  <si>
    <t>Traslado a Subsecretaría Logística para contratar Servicio de Transporte Terrestre  de Pasajeros</t>
  </si>
  <si>
    <t>Elsa Victoria Bedoya Gallego</t>
  </si>
  <si>
    <t>Actualización VF 60/2361 Contrato No. 46/6243: Necesidades comunicacionales: Teleantioquia</t>
  </si>
  <si>
    <t>Actualización VF 60/2345 Contrato No. 46/6201: Realización de eventos: Plaza Mayor</t>
  </si>
  <si>
    <t>Actualización VF 60/2217-20,  Hosting, Web master, conectividad Lan to Lan e internet e internet móvil</t>
  </si>
  <si>
    <t>Temporales</t>
  </si>
  <si>
    <t>Fábrica de Licores y Alcoholes de Antioquia - FLA</t>
  </si>
  <si>
    <t>Contratar la Sostenibilidad (Mesa de ayuda 3 personas) SAP</t>
  </si>
  <si>
    <t>Natalia Ruiz Lozano</t>
  </si>
  <si>
    <t>Líder Gestora Contratación</t>
  </si>
  <si>
    <t>natalia.ruiz@fla.com.co</t>
  </si>
  <si>
    <t>Jorge Andres Fernandez Castrillón</t>
  </si>
  <si>
    <t>Contratar el servicio de consultoria en el modulo de SAP CO-PC</t>
  </si>
  <si>
    <t>Luis Alberto Higuita Sierra</t>
  </si>
  <si>
    <t>Contratar el servico de Practicantes del Programa de Gestión Humana</t>
  </si>
  <si>
    <t>Jorge Humberto Ramirez Orozco</t>
  </si>
  <si>
    <t> 4010160100</t>
  </si>
  <si>
    <t>Prestar el Servicio de impresion, fotocopiado, fax y scanner bajo la modalidad de outsourcing in house incluyendo hardware, software, administaracion, papel,insumos y talento humano</t>
  </si>
  <si>
    <t>20879 20880</t>
  </si>
  <si>
    <t>SUMIMAS  S.A.S</t>
  </si>
  <si>
    <t>Juan Alberto Villegas Gonzalez</t>
  </si>
  <si>
    <t>Contratar el Servicio de Vigilancia Privada</t>
  </si>
  <si>
    <t>20881  20882</t>
  </si>
  <si>
    <t>SERACIS LTDA.</t>
  </si>
  <si>
    <t>Tiberio de Jesus Orrego Cortes</t>
  </si>
  <si>
    <t>Contratar la Compra de cintas para respaldo para servidores</t>
  </si>
  <si>
    <t>Contratar la compra de Utiles de oficina - Papeleria</t>
  </si>
  <si>
    <t>Contratar el suministro de Gas vehicular</t>
  </si>
  <si>
    <t>María Eugenia Ramírez Henao</t>
  </si>
  <si>
    <t>Contratar el suministro de Combustible</t>
  </si>
  <si>
    <t xml:space="preserve">    </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</si>
  <si>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</si>
  <si>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</si>
  <si>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</si>
  <si>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</si>
  <si>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</si>
  <si>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</si>
  <si>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</si>
  <si>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 72154066</t>
  </si>
  <si>
    <t>Contratar  la Adquisición Equipos de Oficina</t>
  </si>
  <si>
    <t>Fortalecimiento de los ingresos departamentales</t>
  </si>
  <si>
    <t>Modernizacion y optimizacion del sistema Productivo de la FLA</t>
  </si>
  <si>
    <t>Apoyo y fortalecimiento administraivo de la FLA Itagui, departamento de Antioquia</t>
  </si>
  <si>
    <t>Adquisición equipos de oficina</t>
  </si>
  <si>
    <t>ADQUISICION DE SILLAS ERGONOMICAS CON ESPECIFICACIONES ESPECIALES, PARA LOS OPERARIOS DE LA PLANTA DE PRODUCCION, ENVASADO Y AÑEJAMIENTO DE LA FLA</t>
  </si>
  <si>
    <t>Compra de tres radios de comunicación</t>
  </si>
  <si>
    <t>3837020</t>
  </si>
  <si>
    <t>Modernizacion y Oprimizacion del sistema productivo de la FLA</t>
  </si>
  <si>
    <t>Contratar  la Adquisición herramienta de seguridad de la información</t>
  </si>
  <si>
    <t>Modernizacion y optimizacion dels sistema Productivo de la FLA</t>
  </si>
  <si>
    <t>Adquisición y renovación TIC´s</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</si>
  <si>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</si>
  <si>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</si>
  <si>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</si>
  <si>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</si>
  <si>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</si>
  <si>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t>Contratar  la  Renovación Licencia Auto CAD</t>
  </si>
  <si>
    <t>Contratar un  Sistema de almacenamiento, cintas de respaldo, discos duros SAN</t>
  </si>
  <si>
    <t> 80111700</t>
  </si>
  <si>
    <t>Prestar  el Servicio de Asesoria tributaria</t>
  </si>
  <si>
    <t>Jorge Armando Hincapié Correa</t>
  </si>
  <si>
    <t>Prestar el Servicio de calibracion de bascula camionera</t>
  </si>
  <si>
    <t>1 mes</t>
  </si>
  <si>
    <t>Contratar el Manejo integral de gatos ferales</t>
  </si>
  <si>
    <t>Contratar el servicio de Reg. de marcas en Colombia y el exterior, Resptas y presentación a oposiciones, Contrato de abogado Tributarista, Abogados para revisión de procesos fuera del Dpto</t>
  </si>
  <si>
    <t>Pedro Castillo Pineda &amp; ASOC, Ltda.</t>
  </si>
  <si>
    <t>Santiago Arango Rios</t>
  </si>
  <si>
    <t>Contratar el servicio de Monitoreo de camaras del CCTV</t>
  </si>
  <si>
    <t>20720-20722-20723-20724-20725-20726-20727-20728</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</si>
  <si>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</si>
  <si>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</si>
  <si>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</si>
  <si>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</si>
  <si>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COMPETENCIA PLUS S.A.S.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</si>
  <si>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</si>
  <si>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</si>
  <si>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</si>
  <si>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</si>
  <si>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</si>
  <si>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90101500, 95121503 0111703</t>
  </si>
  <si>
    <t>Contratatar el servico de Restaurante</t>
  </si>
  <si>
    <t>21205-21207-21208-21209</t>
  </si>
  <si>
    <t>CONSORCIO FJSB  MASTER 2018 CONFORMADO POR: FRANCISCO JAVIER SANDOVAL BUITRAGO Y MASTER SERVICE GROUP S.A.S.</t>
  </si>
  <si>
    <t>Contratatar el  servicio de Aseo y Cafeteria y Mantenimiento de Zonas Verdes</t>
  </si>
  <si>
    <t>21055-21056-21057-21058-21059-21060-21064-21065</t>
  </si>
  <si>
    <t xml:space="preserve">GRUPO EMPRESARIAL SEISO S.A.S </t>
  </si>
  <si>
    <t>Contratar el Suministro de souvenires</t>
  </si>
  <si>
    <t xml:space="preserve">SIGNAL MARKETING LTDA. </t>
  </si>
  <si>
    <t>Contratar el Mantenimiento de radios de comunicación</t>
  </si>
  <si>
    <t>Lixyibel Muñoz Montes</t>
  </si>
  <si>
    <t>Contratar el servicio de Afiliación al Consejo Colombiano de Seguridad</t>
  </si>
  <si>
    <t>72101516,  46191601</t>
  </si>
  <si>
    <t>Contratar el Mantenimiento y recarga de extintores, Prueba hidrostatica</t>
  </si>
  <si>
    <t>Contratar el Mantenimiento correctivo y preventivo incuidos repuestos y ACPM de la Red Contraincendio de la FLA. (comprende la red de hidrantes y caseta de bombeo)</t>
  </si>
  <si>
    <t xml:space="preserve">13 meses </t>
  </si>
  <si>
    <t>20706 20707 20708 20709 20710 20711 20712 20713</t>
  </si>
  <si>
    <t xml:space="preserve">Contratar el Mantenimiento y calibración de los 4 alcoholimetros </t>
  </si>
  <si>
    <t>Contratar el Matenimiento de  Bascula camionera</t>
  </si>
  <si>
    <t>INTERPESAJE S.A.</t>
  </si>
  <si>
    <t>Contratar el Servicio de Fumigación</t>
  </si>
  <si>
    <t>21612 - 21613- 21614 - 21615</t>
  </si>
  <si>
    <t xml:space="preserve">Contratar el Mantenimiento de Aire acondicionado </t>
  </si>
  <si>
    <t>21880;21892;21894;21895</t>
  </si>
  <si>
    <t>Contratar el el servicio de Plomeria</t>
  </si>
  <si>
    <t>20153 20155 22194 22195</t>
  </si>
  <si>
    <t>Diana Hincapié Osorno</t>
  </si>
  <si>
    <t>Contratar el Mantenimiento Preventivo y Correctivo de Camaras de Seguridad</t>
  </si>
  <si>
    <t>Contratar la Impresión de piezas comunicacionales, incluye el diseño, instalación y diagramación de carteleras institucionales para la FLA</t>
  </si>
  <si>
    <t>Contratar el suministro de Tiquetes  Metro</t>
  </si>
  <si>
    <t>20437 20438</t>
  </si>
  <si>
    <t>Yamileidy Osorio Montoya</t>
  </si>
  <si>
    <t xml:space="preserve">Contratar el servicio  de examenes médicos para los servidores públicos de la FLA, que realizan manipulación de alimentos </t>
  </si>
  <si>
    <t>CENTRO DE RECONICIMIENTO DE CONDUCTORES CERTISUR LTDA.</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</si>
  <si>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</si>
  <si>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</si>
  <si>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</si>
  <si>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</si>
  <si>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</si>
  <si>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Carlos Mario Gamboa Díaz</t>
  </si>
  <si>
    <t>Contratar la Dotación a los servidores públicos de la FLA.</t>
  </si>
  <si>
    <t>Prestar el servicio de Auditoría externa de renovación de certificación de los Sellos de Calidad de Producto</t>
  </si>
  <si>
    <t> 4600008021</t>
  </si>
  <si>
    <t>Instituto Colombiano de Normas Técnicas y Cartificacion - ICONTEC</t>
  </si>
  <si>
    <t>Liquidado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</si>
  <si>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</si>
  <si>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</si>
  <si>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</si>
  <si>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</si>
  <si>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</si>
  <si>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</si>
  <si>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3 mes</t>
  </si>
  <si>
    <t>SGS COLOMBIA S.A.S.</t>
  </si>
  <si>
    <t>Carlos Mario Durango Yepes</t>
  </si>
  <si>
    <t>Prestar el servicio de Auditoría externa y ampliación del alcance  NTC:ISO/IEC 17025</t>
  </si>
  <si>
    <t> 4600008019</t>
  </si>
  <si>
    <t xml:space="preserve">Organismo Nacional de Acreditacion de Colombia </t>
  </si>
  <si>
    <t>Prestar el servicio de Caracterizaciones Vertimientos-Emisiones-Residuos Sólidos</t>
  </si>
  <si>
    <t>UNIVERSIDAD PONTIFICA BOLIVARIANA</t>
  </si>
  <si>
    <t>Roman Gomez V.</t>
  </si>
  <si>
    <t>Prestar el servicio de Servicios profesionales para apoyar la supervisión a los contratos que sean asignados de la subgerencia de producción.</t>
  </si>
  <si>
    <t>Erika Rothstein Gutierrez</t>
  </si>
  <si>
    <t>Prestar el servicio Tecnico/profesional para la gestión, seguimiento y control de los procesos en las BPM</t>
  </si>
  <si>
    <t>Contratar la prestacion de servicios para un Ingeniero Ambiental</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</si>
  <si>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</si>
  <si>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</si>
  <si>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</si>
  <si>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</si>
  <si>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</si>
  <si>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Hugo Álvarez Builes</t>
  </si>
  <si>
    <t>Suministrar Azúcar Refinada</t>
  </si>
  <si>
    <t>SUMINISTROS Y ELEMENTOS EMPRESARIALES</t>
  </si>
  <si>
    <t>73131903; 50161814</t>
  </si>
  <si>
    <t>Suministrar Caramelo para Bebidas</t>
  </si>
  <si>
    <t xml:space="preserve">CABARRIA IQA S.A.S </t>
  </si>
  <si>
    <t>Suministrar Alcohol sin Añejamiento para Ron (Tafia para siembra)</t>
  </si>
  <si>
    <t>Desarrollo y uso eficiente del proceso de añejamiento del Ron en la Fabrica de Licores de Antioquia</t>
  </si>
  <si>
    <t>01-0048/001</t>
  </si>
  <si>
    <t>Siembra de Ron</t>
  </si>
  <si>
    <t xml:space="preserve">KNIGHTS CAPITAL GROUP </t>
  </si>
  <si>
    <t>Marcela Vasquez Cuellar</t>
  </si>
  <si>
    <t>Suministrar Alcohol Extraneutro al 96% vv</t>
  </si>
  <si>
    <t>Erika Rothstein Gutierrez - Marcela Vasquez</t>
  </si>
  <si>
    <t>Suministrar Crema de ron a granel 11% vol. (Base Láctea)</t>
  </si>
  <si>
    <t>Suministrar Maltodextrina 1920</t>
  </si>
  <si>
    <t>Suministrar Esencia de Ron y Esencia de Fudge</t>
  </si>
  <si>
    <t>Suministrar Pegante tipo Hot Melt</t>
  </si>
  <si>
    <t>PEGATEX ARTECOLA S.A.S.</t>
  </si>
  <si>
    <t>12171703 ; 47131800</t>
  </si>
  <si>
    <t>Suministrar Tintas y Repuestos para equipos de impresión videjet</t>
  </si>
  <si>
    <t>20087 20232</t>
  </si>
  <si>
    <t>Jorge Mario Beuth Alvarez</t>
  </si>
  <si>
    <t>Sergio Iván Arboleda Betancur</t>
  </si>
  <si>
    <t>Suministrar Envase de Vidrio</t>
  </si>
  <si>
    <t>Suministrar Envases Tetra</t>
  </si>
  <si>
    <t>Suministrar Envase PET</t>
  </si>
  <si>
    <t>Suministrar Cajas de Cartón</t>
  </si>
  <si>
    <t>Erika Rothstein Gutierrez - Giovanny López</t>
  </si>
  <si>
    <t>55121502; 55125604</t>
  </si>
  <si>
    <t>Suministrar Etiquetas, Contraetiquetas, Collarines</t>
  </si>
  <si>
    <t>VIAPPIANI - UNION TEMPORAL CADENA ETIQUETAS 2018 CONFORMADA POR: CADENA S.A. Y CADENA COURRIER S.A.S</t>
  </si>
  <si>
    <t>Suministro Tafia Ron un año</t>
  </si>
  <si>
    <t>Erika Rothstein Gutierrez - Juan Francisco Acevedo</t>
  </si>
  <si>
    <t xml:space="preserve">24121513; 24121513
</t>
  </si>
  <si>
    <t xml:space="preserve">Suministrar Estuches </t>
  </si>
  <si>
    <t>78181507</t>
  </si>
  <si>
    <t>Contratar el servicio de Mantenimiento del carro de golf de la brigada</t>
  </si>
  <si>
    <t>Contratar el servicio de Mantenimientos correctivos y preventivo incluye repuestos Tetrapak</t>
  </si>
  <si>
    <t>Fernando Gómez Ochoa</t>
  </si>
  <si>
    <t>81101600; 81101700</t>
  </si>
  <si>
    <t>Contratar la compra de Repuestos para mantenimientos correctivos y preventivo lineas de envasado (contratos directos) - krones</t>
  </si>
  <si>
    <t>Jorge Humberto Baena Davila</t>
  </si>
  <si>
    <t>40141600  40171500</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</si>
  <si>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</si>
  <si>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</si>
  <si>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</si>
  <si>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</si>
  <si>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</si>
  <si>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</si>
  <si>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6  meses</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</si>
  <si>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</si>
  <si>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</si>
  <si>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</si>
  <si>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</si>
  <si>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</si>
  <si>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20371 - 21242</t>
  </si>
  <si>
    <t>Contratar el servicio de Calibraciones equipos (Metrología) Nevera</t>
  </si>
  <si>
    <t>3837022</t>
  </si>
  <si>
    <t>Servicio de mantenimiento y calibración de equipos del plan metrologico de acuerdo con la especificaciones técnicas requeridas por la FLA</t>
  </si>
  <si>
    <t>AUTOMATIZACION Y PESO S.A.S.</t>
  </si>
  <si>
    <t>Contratar la compra de rodamientos y retenedores y seelos metalicos</t>
  </si>
  <si>
    <t>Contratar la compra de cauchos y plásticos</t>
  </si>
  <si>
    <t>39131709; 39121529; 39121528; 39111603; 39101600</t>
  </si>
  <si>
    <t>Contratar la compra de Repuestos para iluminación y potencia</t>
  </si>
  <si>
    <t xml:space="preserve">26121600; </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</si>
  <si>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</si>
  <si>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</si>
  <si>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</si>
  <si>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</si>
  <si>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</si>
  <si>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 xml:space="preserve"> 4 meses</t>
  </si>
  <si>
    <t>Contratar el Servicio de mantenimiento correctivo para montacargas (Incluye repuestos)</t>
  </si>
  <si>
    <t>Contratar la compra de Elementos e insumos para aseo de los equipos de planta</t>
  </si>
  <si>
    <t>21182 - 21216</t>
  </si>
  <si>
    <t>NOVASEO  S.A.S.</t>
  </si>
  <si>
    <t>Contratar la compra de tornillería para los mantenimientos de la Fla</t>
  </si>
  <si>
    <t>39131709; 39121529; 39121528</t>
  </si>
  <si>
    <t>Contratar el servicio de Mantenimiento iluminacion periferica</t>
  </si>
  <si>
    <t>Contratar el servicio de Mantenimiento UPS FLA</t>
  </si>
  <si>
    <t>81101600, 81101700</t>
  </si>
  <si>
    <t>Contratar la compra de Mantenimiento linea 1 y  3 - Omega</t>
  </si>
  <si>
    <t>20696 -20907</t>
  </si>
  <si>
    <t>Contratar la compra de Placas Filtrante de Agte y Ron</t>
  </si>
  <si>
    <t>MULTIPAK S.A.S.</t>
  </si>
  <si>
    <t>COMBUSTIBLES LIQUIDOS DE COLOMBIA S.A. E.S.P.</t>
  </si>
  <si>
    <t>85151701</t>
  </si>
  <si>
    <t>Contratar la compra de normas técnicas</t>
  </si>
  <si>
    <t>Contratar la compra de Vidrieria para Laboratorio</t>
  </si>
  <si>
    <t>Contratar la compra de gases industriales y  especiales para la FLA</t>
  </si>
  <si>
    <t>SUMINISTRAR GASES PARA CROMATOGRAFÍA,ABSORCIÓN ATÓMICA Y GASES INDUSTRIALES DE ACUERDO CON LAS ESPECIFICACIONES TÉCNICAS REQUERIDAS POR LA FLA</t>
  </si>
  <si>
    <t>18/04/2018 - 24/04/2018</t>
  </si>
  <si>
    <t xml:space="preserve">4600008085 - 4600008087 </t>
  </si>
  <si>
    <t>GASES INDUSTRIALES DE COLOMBIA S.A. / OXIGENOS DE COLOMBIA LDTA.</t>
  </si>
  <si>
    <t>Calos Mario Durango  Yepes</t>
  </si>
  <si>
    <t>SUMINISTRAR AIRE CERO PARA CROMATOGRAFIA DE ACUERDO CON LAS ESPECIFICACIONES TECNICAS REQUERIDAS POR LA FABRICA DE LICORES Y ALCOHOLES DE ANTIOQUIA</t>
  </si>
  <si>
    <t xml:space="preserve">GASES INDUSTRIALES DE COLOMBIA S.A. </t>
  </si>
  <si>
    <t>12161500 / 41121510</t>
  </si>
  <si>
    <t>Contratar la compra de Reactivos y consumibles para laboratorio</t>
  </si>
  <si>
    <t>Contratar el servicio de Ensayos de aptitud interlaboratorios</t>
  </si>
  <si>
    <t>Contratar la compra de  materiales para el control ambiental</t>
  </si>
  <si>
    <t>Contratar el servicio de Afiliacion al ICONTEC</t>
  </si>
  <si>
    <t>12 mes</t>
  </si>
  <si>
    <t>Contratar el servicio de Afiliacion a la Asociación Colombiana de Industrias Licoresras - ACIL</t>
  </si>
  <si>
    <t>Johnairo Mena Ocampo</t>
  </si>
  <si>
    <t>78131802   78131702</t>
  </si>
  <si>
    <t>Contratar el servicio de Transporte de producto terminado a puertos de embarque y mensajeria internal.</t>
  </si>
  <si>
    <t>20005  20007</t>
  </si>
  <si>
    <t>UNION TEMPORAL ELITECOINTER FLA 2018</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</si>
  <si>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</si>
  <si>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</si>
  <si>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</si>
  <si>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</si>
  <si>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20705-20906-20909-20910-20911-20912-20913</t>
  </si>
  <si>
    <t>Juliana Giraldo Macias</t>
  </si>
  <si>
    <t>Contratar el servicio de  Plan de Medios Marcas</t>
  </si>
  <si>
    <t>Luisa María Pérez Zuluaga - Juliana Giraldo Macía</t>
  </si>
  <si>
    <t>Contratar el servicio de  Mercaderistas en  almacenes de la ciudad de Medellin y Area Metrpolitana (40 Mercad.)</t>
  </si>
  <si>
    <t>Contratar la compra bonos redimibles para Utiles y Textos Escolares</t>
  </si>
  <si>
    <t>20130-20131-20688-20689</t>
  </si>
  <si>
    <t>BIG PASS</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</si>
  <si>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</si>
  <si>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</si>
  <si>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</si>
  <si>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</si>
  <si>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 xml:space="preserve">Compra de equipos Audiovisuales para el área de comunicaciones </t>
  </si>
  <si>
    <t>Compra de 1 Alcoholimetro</t>
  </si>
  <si>
    <t>Apoyo Administartivos FLA</t>
  </si>
  <si>
    <t>Adquisicon de equipos de oficina</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</si>
  <si>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</si>
  <si>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</si>
  <si>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</si>
  <si>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</si>
  <si>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</si>
  <si>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</si>
  <si>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32152002; 32152000</t>
  </si>
  <si>
    <t>Suministrar, instalar y poner en funcionamiento, un sistema de registro y pesaje  de producto terminado.</t>
  </si>
  <si>
    <t>Contratar la compra de triblock para linea 2</t>
  </si>
  <si>
    <t>22102 / 22106</t>
  </si>
  <si>
    <t>Contratar el servicio de Modernización proceso de fabricación de rones (automatización de vaciado y siembra de rones )</t>
  </si>
  <si>
    <t>20121907; 81102700</t>
  </si>
  <si>
    <t>Suministrar, instalar y poner en funcionamiento dos sistemas de inspección de nivel, tapa y etiqueta</t>
  </si>
  <si>
    <t xml:space="preserve">Contratar la compra de elementos para las Etiquetadoras y Empacadora de las líneas 1 y 4 marca Kosme y Krones </t>
  </si>
  <si>
    <t>Krones Andina Ltda.</t>
  </si>
  <si>
    <t>Contratar la compra de Tanques para ampliacion zona preparacion de aguardientes</t>
  </si>
  <si>
    <t>Juan Francisco Acevedo Medina - Diana Hincapié Osorno</t>
  </si>
  <si>
    <t> 81101500</t>
  </si>
  <si>
    <t>Contratar el Mejoramiento y Adecuacion infraestructura fisica FLA</t>
  </si>
  <si>
    <t>Mejoramiento y adecuación de la infraestructura física de la FLA Itagui departamento Antioquia</t>
  </si>
  <si>
    <t>21702 /  21705</t>
  </si>
  <si>
    <t>Contratar la interventoría para el mejoramiento y Adecuacion infraestructura fisica FLA</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</si>
  <si>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</si>
  <si>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</si>
  <si>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</si>
  <si>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</si>
  <si>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</si>
  <si>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</si>
  <si>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</si>
  <si>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</si>
  <si>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 xml:space="preserve">46181504 ;46181509; 46181902; 46181802 </t>
  </si>
  <si>
    <t>Contratar la Elementos de Protección Personal</t>
  </si>
  <si>
    <t>Contratar el servicio del Area protegida</t>
  </si>
  <si>
    <t>11 mes</t>
  </si>
  <si>
    <t xml:space="preserve">Contratar el servicio de Vacunacion </t>
  </si>
  <si>
    <t>46181504 ; 46181509 ; 46181902 ; 46181802</t>
  </si>
  <si>
    <t xml:space="preserve">Contratar la Compra equipos brigada </t>
  </si>
  <si>
    <t>Contratar el servicio de Implementacion de Sistemas de Gestion Visual,  Manejo de: energias Peligrosas, Riesgo quimico, Altura y ergonomia</t>
  </si>
  <si>
    <t>42171917 - 42172001</t>
  </si>
  <si>
    <t>Contratar la compra de Botiquín</t>
  </si>
  <si>
    <t>Contratar la compra de Gafas con lente recetado</t>
  </si>
  <si>
    <t>Contratar la implementacion de lineas de vida</t>
  </si>
  <si>
    <t>Implementación de líneas de vida</t>
  </si>
  <si>
    <t>93141506 - 49201611</t>
  </si>
  <si>
    <t>Contratar el servicio de Mantenimiento y Mejoras Gimnasio</t>
  </si>
  <si>
    <t>Construcción y ejecución de programas de Bienestar Social en la FLA Itagui, Antioquia, Occidente</t>
  </si>
  <si>
    <t>Concertación, ejecuc prog bienest social</t>
  </si>
  <si>
    <t>SUMEC SUMINISTROS ESPECIALES DE COLOMBIA SAS</t>
  </si>
  <si>
    <t>Contratar el servicio de Convenio Gimnasios</t>
  </si>
  <si>
    <t>Contratar el servicio de Aprovechamiento Tiempo Libre</t>
  </si>
  <si>
    <t>Contratar el servicio de Asesoria Sicologica</t>
  </si>
  <si>
    <t>20108 20122 20124 20126</t>
  </si>
  <si>
    <t>Caja de Compensación Familiar de Antioquia - COMFAMA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</si>
  <si>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</si>
  <si>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</si>
  <si>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53102700</t>
  </si>
  <si>
    <t xml:space="preserve">Contratar la compra de Uniformes e Implementos deportivos </t>
  </si>
  <si>
    <t>Contratar el servicio de Operador Logistico para actividades recreativas de los servidores públicos de la FLA y su grupo familiar.</t>
  </si>
  <si>
    <t>21230 -21233 -21234 - 21235</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</si>
  <si>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</si>
  <si>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</si>
  <si>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</si>
  <si>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21229 - 21236 - 21237 - 21238</t>
  </si>
  <si>
    <t>Contratar el servicio de cursos de capacitacion No Formal</t>
  </si>
  <si>
    <t>Curso de capacitación no formal</t>
  </si>
  <si>
    <t>20091  20093  20097 20100</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</si>
  <si>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</si>
  <si>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</si>
  <si>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</si>
  <si>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</si>
  <si>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</si>
  <si>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</si>
  <si>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</si>
  <si>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</si>
  <si>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31151804; 31152305</t>
  </si>
  <si>
    <t>Suminisrtar alambre para cosedora de cajas de cartón</t>
  </si>
  <si>
    <t>COMERCILIZADORA INDUSTRIAL S.A.S.</t>
  </si>
  <si>
    <t>PRESTACIÓN DE SERVICIOS PARA LA REALIZACIÓN DE LA MEDICIÓN RETAIL INDEX DE AGUARDIENTES, RONES E INDUSTRIA DE LICORES HASTA A</t>
  </si>
  <si>
    <t>Contratación Directa Servicios profesionales y de Apoyo a la Gestón)</t>
  </si>
  <si>
    <t>CD 2018SS330001</t>
  </si>
  <si>
    <t>2018SS330001</t>
  </si>
  <si>
    <t>AC NIELSEN DE COLOMBIA LTDA.</t>
  </si>
  <si>
    <t>Ana María Martinez López</t>
  </si>
  <si>
    <t>Contratar la migracion de los programas de los PLC" S de preparación y añejamiento, mejorar el sistema de control de niveles y adicionar un sistema de medición de flujos</t>
  </si>
  <si>
    <t>selección Abrevida - menor cuantia</t>
  </si>
  <si>
    <t xml:space="preserve">SUMINISTRAR ESENCIAS DEL HUILA 1, 2, Y 3 PARA LA PRODUCCION DE AGUARDIENTE DOBLE ANIS DEL DEPARTAMENTO DEL HUILA </t>
  </si>
  <si>
    <t>SUNINISTRAR CARAMELO TIPO A, PARA EL DESARROLLO DE UN NUEVO PRODUCTO DE LA FABRICA DE LICORES Y ALCOHOLES DE ANTIOQUIA</t>
  </si>
  <si>
    <t>CONTRATACIÓN DIRECTA</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</si>
  <si>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</si>
  <si>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</si>
  <si>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</si>
  <si>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</si>
  <si>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</si>
  <si>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</si>
  <si>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</si>
  <si>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</si>
  <si>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</si>
  <si>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</si>
  <si>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</si>
  <si>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Técnica,administrativa, contable y/o financiera y juridica</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</si>
  <si>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</si>
  <si>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</si>
  <si>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</si>
  <si>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</si>
  <si>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</si>
  <si>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</si>
  <si>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</si>
  <si>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</si>
  <si>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</si>
  <si>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</si>
  <si>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</si>
  <si>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Acompañamiento logistico para la visualizacion de la genrencia de paz en los municipios antioqueños</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</si>
  <si>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</si>
  <si>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</si>
  <si>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</si>
  <si>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</si>
  <si>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</si>
  <si>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</si>
  <si>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Designar estudiantes de las universidades publicas y privadas para la realización de la practica academica, con el fin de brindar apoyo a la gestion del Departamento de Antioquiay sus regiones durante el segundo semestre</t>
  </si>
  <si>
    <t>Construccion, formulacion e implementacion del Consejo departamental de Paz enel Departamento de Antioquia</t>
  </si>
  <si>
    <t>22-0174</t>
  </si>
  <si>
    <t>implemetacion del Consejo departamental de paz, Promocion y sencibilizacion del proceso, ejercicios masivos de cualificacion, herramientas eficientes y eficaces en uso, proceso y generacion de entregables y precticantes de excelencia</t>
  </si>
  <si>
    <t>Talento Humano</t>
  </si>
  <si>
    <t>Es competencia de Gestión Humana, Desarrollo Organizacional.</t>
  </si>
  <si>
    <t>Designar estudiantes de las universidades publicas y privadas para la realización de la practica academica, con el fin de brindar apoyo a la gestion del Departamento de Antioquiay sus regiones durante el primer semestre</t>
  </si>
  <si>
    <t>Practicantes de excelencia Universidades Privadas, este proceso se realiza con el apoyo de Gestión Humana</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</si>
  <si>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</si>
  <si>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</si>
  <si>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</si>
  <si>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</si>
  <si>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</si>
  <si>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Gerencia de Paz</t>
  </si>
  <si>
    <t>93142100
93141500
92112003</t>
  </si>
  <si>
    <t>Apoyar la Gerencia de paz en la identificación, analisis, contribución y fortalecimiento de las nuevas dinamicas del macrocrimen. Urbano - Rural en el Departamento de Antioquia la cual permitira implementar estrategias de convivencia y paz</t>
  </si>
  <si>
    <t>Régimen Especial - Decreto 092 de 2017</t>
  </si>
  <si>
    <t>Identificación  de las nuevas dinamicas del Macrocrimen Urbano y Rural</t>
  </si>
  <si>
    <t>Secretaría de Gobierno</t>
  </si>
  <si>
    <t xml:space="preserve">SOPORTE TÉCNICO Y ACTUALIZACIÓN  SOFTWARE </t>
  </si>
  <si>
    <t>CARLOS MARIO MARIN MARIN</t>
  </si>
  <si>
    <t>GERENTE</t>
  </si>
  <si>
    <t>3838190</t>
  </si>
  <si>
    <t>carlosalberto.marin@antioquia.gov.co</t>
  </si>
  <si>
    <t>Movilidad segura en el Departamento de Antioquia</t>
  </si>
  <si>
    <t>Municipios adscritos al convenio de regulación y control.</t>
  </si>
  <si>
    <t>Fortalecimiento Institucional en Transporte y Tránsito en el Departamento de Antioquia</t>
  </si>
  <si>
    <t>08-0003</t>
  </si>
  <si>
    <t>2017060053416</t>
  </si>
  <si>
    <t>QUIPUX S.A.S</t>
  </si>
  <si>
    <t>ADQUISISCION DE TIQUETES AEREOS VF 600002262</t>
  </si>
  <si>
    <t>VICTORIA E RAMIREZ VELEZ</t>
  </si>
  <si>
    <t>SECRETARIA DE GOBIERNO</t>
  </si>
  <si>
    <t>3838301</t>
  </si>
  <si>
    <t>victoria.ramirez@antioquia.gov.co</t>
  </si>
  <si>
    <t>Recursos de Funcionamiento</t>
  </si>
  <si>
    <t>ABORDO VIAJES Y TURISMO</t>
  </si>
  <si>
    <t>Se traslada CDP a la Secretaría General por un valor de $ 30000000</t>
  </si>
  <si>
    <t>ADQUISISCION DE TIQUETES AEREOS</t>
  </si>
  <si>
    <t>Se traslada CDP a la Secretaría General-Subsecretaría Logistica, por un valor de $ 60000000</t>
  </si>
  <si>
    <t>SUMINISTRO DE VIVERES CARCEL YARUMITO VF 600002270</t>
  </si>
  <si>
    <t>Mínima cuantía</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</si>
  <si>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</si>
  <si>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</si>
  <si>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</si>
  <si>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</si>
  <si>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</si>
  <si>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</si>
  <si>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</si>
  <si>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</si>
  <si>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</si>
  <si>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</si>
  <si>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</si>
  <si>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</si>
  <si>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</si>
  <si>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</si>
  <si>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</si>
  <si>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</si>
  <si>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</si>
  <si>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3839336</t>
  </si>
  <si>
    <t>Municipios sin organismos de tránsito con Programas Integrales en Seguridad Vial</t>
  </si>
  <si>
    <t>Apoyo en su logistica e inteligencia a la fuerza pública y organismos de seguridad en
Antioquia</t>
  </si>
  <si>
    <t>22-0173</t>
  </si>
  <si>
    <t>POLICIA NACIONAL</t>
  </si>
  <si>
    <t>72121400</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</si>
  <si>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</si>
  <si>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</si>
  <si>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</si>
  <si>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</si>
  <si>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</si>
  <si>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</si>
  <si>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</si>
  <si>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</si>
  <si>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</si>
  <si>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</si>
  <si>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</si>
  <si>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</si>
  <si>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</si>
  <si>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</si>
  <si>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</si>
  <si>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</si>
  <si>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</si>
  <si>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</si>
  <si>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</si>
  <si>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</si>
  <si>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</si>
  <si>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</si>
  <si>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Selección Abreviada</t>
  </si>
  <si>
    <t>CONSTRUCCION MANTENIMIENTO DE SEDES VF 600002423</t>
  </si>
  <si>
    <t>2017060053415</t>
  </si>
  <si>
    <t>EMPRESA DE VIVIENDA DE ANTIOQUIA</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</si>
  <si>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</si>
  <si>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</si>
  <si>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</si>
  <si>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</si>
  <si>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</si>
  <si>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</si>
  <si>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</si>
  <si>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</si>
  <si>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</si>
  <si>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Otro tipo de contrato</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</si>
  <si>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</si>
  <si>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</si>
  <si>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</si>
  <si>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</si>
  <si>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</si>
  <si>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</si>
  <si>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</si>
  <si>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</si>
  <si>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</si>
  <si>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</si>
  <si>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</si>
  <si>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</si>
  <si>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</si>
  <si>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</si>
  <si>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</si>
  <si>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 xml:space="preserve">SUMINISTRO DE VIVERES CARCEL YARUMITO </t>
  </si>
  <si>
    <t>FORTALECIMIENTO (CAPACITACIÓN Y ASISTENCIA TÉCNICA) BOMBEROS</t>
  </si>
  <si>
    <t>Sistema Departamental de Bomberos</t>
  </si>
  <si>
    <t xml:space="preserve">Cuerpos de Bomberos tecnificados y capacitados </t>
  </si>
  <si>
    <t>23-00007</t>
  </si>
  <si>
    <t>FORTALECIMIENTIO TECNOLOGICO ORGANISMO DE TRANSITO</t>
  </si>
  <si>
    <t>10 Meses</t>
  </si>
  <si>
    <t>Fortalecimiento Institucional en Transporte y Transito en el Departamento de Antioquia</t>
  </si>
  <si>
    <t>Sedes operativas de Movilidad dotadas y operando</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</si>
  <si>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</si>
  <si>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</si>
  <si>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</si>
  <si>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</si>
  <si>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</si>
  <si>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10 meses y 15 días</t>
  </si>
  <si>
    <t>2017060089213</t>
  </si>
  <si>
    <t>EMPRESA SOCIAL DEL ESTADO HOSPITAL MENTAL DE ANTIOQUIA</t>
  </si>
  <si>
    <t>ATENCION VICTIMAS Y DERECHOS HUMANOS VF 6000002425</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</si>
  <si>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</si>
  <si>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</si>
  <si>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</si>
  <si>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</si>
  <si>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</si>
  <si>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</si>
  <si>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</si>
  <si>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</si>
  <si>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</si>
  <si>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</si>
  <si>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</si>
  <si>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 xml:space="preserve">Traslado de CDP  a la Oficina de comunicaciones para la adición del contrato para el operador logistico </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</si>
  <si>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</si>
  <si>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</si>
  <si>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</si>
  <si>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</si>
  <si>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</si>
  <si>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</si>
  <si>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</si>
  <si>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Traslado de CDP  a la Oficina de comunicaciones para la adición del contrato para central de medios</t>
  </si>
  <si>
    <t>VF 6000002265 OPERADOR TELEFONIA MOVIL</t>
  </si>
  <si>
    <t xml:space="preserve">
*Organismos de Seguridad y Fuerza Pública, Fortalecidos y Dotados.</t>
  </si>
  <si>
    <t>2017060108105</t>
  </si>
  <si>
    <t>COMCEL S.A.</t>
  </si>
  <si>
    <t xml:space="preserve">OPERADOR TELEFONIA CELULAR </t>
  </si>
  <si>
    <t>4 meses y 15 días</t>
  </si>
  <si>
    <t>ELEMENTOS OFICINA</t>
  </si>
  <si>
    <t>OPERADOR LOGISTICO  VF600002354</t>
  </si>
  <si>
    <t>MEDIOS DE  COMUNICACION VF600002366</t>
  </si>
  <si>
    <t>SERVICIO COMUNICACIÓN MOVIL PDA VF6000002459</t>
  </si>
  <si>
    <t>2016060099711</t>
  </si>
  <si>
    <t xml:space="preserve">SERVICIO COMUNICACIÓN MOVIL PDA </t>
  </si>
  <si>
    <t>6 meses y 15 días</t>
  </si>
  <si>
    <t>APOYO E IMPLEMENTACION DE PROGRAMAS MPALES PAZES</t>
  </si>
  <si>
    <t>SUMINISTRO DE VÍVERES FUERZA PÚBLICA, ORGANISMOS DE SEGURIDAD Y JUSTICIA</t>
  </si>
  <si>
    <t>suministro de viveres  para la fuerza publica organismos de seguridady justicia en el departa,mento de antioquia</t>
  </si>
  <si>
    <t>2018060030124</t>
  </si>
  <si>
    <t>C.I PROCOLPA</t>
  </si>
  <si>
    <t>Aun no se ha asignado contratista esta en espuesta a abservaiones</t>
  </si>
  <si>
    <t>78101800</t>
  </si>
  <si>
    <t>TRANSPORTE REGISTRADURIA</t>
  </si>
  <si>
    <t>Suministro de Viveres para la Secretaria de Gobierno, Fuerza Publica y Organismos de Seguridad y Justicia en el Departamento de Antioquia</t>
  </si>
  <si>
    <t>Suministro de Viveres y Abarrotes para la Secretaria de Gobierno</t>
  </si>
  <si>
    <t>UNION TEMPORAL AC GOBERNACION</t>
  </si>
  <si>
    <t>20102301</t>
  </si>
  <si>
    <t>PRESTACIÓN DE SERVICIO DE COORDINADOR BOMBEROS</t>
  </si>
  <si>
    <t>Prestar servicios como coordinador ejecutivo de los bomberos de Antioquia en cumplimiento a la Ley 1575 del 2012, la resolucion 0661 del 2014 y la Resolucion 384 del 2017 y la resolucion 429 del 2017</t>
  </si>
  <si>
    <t>Prestar servicios como Coordinador Ejecutivo de los bomberos de Antioquia en cumplimiento a la Ley 1575</t>
  </si>
  <si>
    <t>NELSON ANTONIO ZULUAICA PATIÑO</t>
  </si>
  <si>
    <t>EN ejecución</t>
  </si>
  <si>
    <t>90101600</t>
  </si>
  <si>
    <t>ALIMENTACIÓN  REGISTRADURIA</t>
  </si>
  <si>
    <t>Suministro de viceres y abarrotes en el Depto de Antioquia sgun las necesidades presentadas por la dependencia</t>
  </si>
  <si>
    <t>2018060060025</t>
  </si>
  <si>
    <t>SAN AGUSTIN EVENTOS Y TURISMO S.A.S.</t>
  </si>
  <si>
    <t>AICARDO URREGO USUGA Y OLGA LUCIA MEJIA RESTREPO</t>
  </si>
  <si>
    <t>ALIMENTACIÓN  FONDO DE SEGURIDAD</t>
  </si>
  <si>
    <t>43211500</t>
  </si>
  <si>
    <t>DOTACIÓN  REGISTRADURIA</t>
  </si>
  <si>
    <t>5meses</t>
  </si>
  <si>
    <t>80131500</t>
  </si>
  <si>
    <t>ARRENDAMIENTO REGISTRADURIA</t>
  </si>
  <si>
    <t>20 DIAS CALENDARIO</t>
  </si>
  <si>
    <t>Recursos de Funcionamiento.</t>
  </si>
  <si>
    <t>1.2.2.9</t>
  </si>
  <si>
    <t>Arrendamiento de un inmueble para el apoyo logístico a la Registraduría Nacional del Estado Civil en los escrutinios de los comicios electorales 2018, de acuerdo a la Resolución 2201 de 2017 en jurisdicción del Departamento de Antioquia</t>
  </si>
  <si>
    <t>ATENEO PORFIRIO BARBA JACOB</t>
  </si>
  <si>
    <t>80131501</t>
  </si>
  <si>
    <t>ARRENDAMIENTOBODEGA</t>
  </si>
  <si>
    <t>9 MESES Y 22 DIAS</t>
  </si>
  <si>
    <t>90121500</t>
  </si>
  <si>
    <t>TIQUETES AEREOS</t>
  </si>
  <si>
    <t>PROYECTO INTRUDER PARA LA CONECTIVIDAD Y LICENCIAMIENTO</t>
  </si>
  <si>
    <t>15 DIAS</t>
  </si>
  <si>
    <t>Adquisición de elementos técnicos y de licenciamiento para ejecución del proyecto "proyecto intruder" presentado por el departamento de la policía antioquia.</t>
  </si>
  <si>
    <t>DAR SOSTENIBILIDAD Y SEGUIMIENTO A LOS PROYECTOS Y PROGRAMAS EN LOS COMPONENTES DE “SEGURIDAD, JUSTICIA Y DERECHOS HUMANOS”.</t>
  </si>
  <si>
    <t>Asistencia DH y DIH</t>
  </si>
  <si>
    <t>Dar sostenibilidad y seguimiento a los proyectos y programas en los componentes de “seguridad, justicia y derechos humanos”, por medio de una intervención integral con énfasis psicosocial en el departamento de antioquia.</t>
  </si>
  <si>
    <t>HOSPITAL MENTAL DE ANTIOQUIA (HOMO)</t>
  </si>
  <si>
    <t>DIOSELINA CORREA</t>
  </si>
  <si>
    <t>ADQUISICIÓN DE ELEMENTOS DE TECNOLOGÍA PARA LA FUERZA PÚBLICA ORGANISMO DE SEGURIDAD Y JUSTICIA, EN EL DEPARTAMENTO DE ANTIOQUIA.</t>
  </si>
  <si>
    <t>3 MESES</t>
  </si>
  <si>
    <t>                                                     1.351.997.619 </t>
  </si>
  <si>
    <t>3838329</t>
  </si>
  <si>
    <t>REALIZAR LA ENCUESTA DE PERCEPCIÓN SOBRE LA SEGURIDAD, LA CONVIVENCIA CIUDADANA Y LOS NIVELES DE VICTIMIZACIÓN DE LOS HABITANTES EN EL DEPARTAMENTO DE ANTIOQUIA</t>
  </si>
  <si>
    <t>4 MESES</t>
  </si>
  <si>
    <t>Contratación directa</t>
  </si>
  <si>
    <t>ADQUISICIÓN DE CIRCO COMO APOYO A LAS ACTIVIDADES REALIZADAS POR EL EJERCITO NACIONAL EN EL DEPARTAMENTO DE ANTIOQUIA.</t>
  </si>
  <si>
    <t>3838331</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</si>
  <si>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</si>
  <si>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</si>
  <si>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</si>
  <si>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 xml:space="preserve">Funcionamiento </t>
  </si>
  <si>
    <t>Norman Harry Posada</t>
  </si>
  <si>
    <t>Director de Rentas</t>
  </si>
  <si>
    <t>3835152</t>
  </si>
  <si>
    <t>norman.harry@antioquia.gov.co</t>
  </si>
  <si>
    <t>6306 de 2017</t>
  </si>
  <si>
    <t>SISTEMAS Y COMPUTADORES S.A</t>
  </si>
  <si>
    <t>SE PRORROGO HASTA EL 31 DE MARZO DE 2018</t>
  </si>
  <si>
    <t>Ivon Stella Hernandez Gonzalez y Cesar Cordoba</t>
  </si>
  <si>
    <t xml:space="preserve">Tecnica, Administrativa, Financiera, juridca y contable </t>
  </si>
  <si>
    <t>8107 de 2018</t>
  </si>
  <si>
    <t>SE ADJUDICO EL 28 DE MARZO DE 2018</t>
  </si>
  <si>
    <t>Silvia Elena  Ramirez, Cesar Cordoba</t>
  </si>
  <si>
    <t>El arrendador entrega a título de arrendamiento a El arrendatario módulos de seguridad para depositar mercancía decomisada por la dirección de  Rentas  Departamentales</t>
  </si>
  <si>
    <t>13 Meses</t>
  </si>
  <si>
    <t>ALMAVIVA S.A</t>
  </si>
  <si>
    <t>SE PRORROGO HASTA EL 31 DE ENERO DE 2018</t>
  </si>
  <si>
    <t>Nini Johana Hernandez Moreno</t>
  </si>
  <si>
    <t>En ejecucion</t>
  </si>
  <si>
    <t>80111620</t>
  </si>
  <si>
    <t>Contrato interadministrativo para apoyar, en el desarrollo y ejecución de la Estrategia Integral del Control a las Rentas Ilícitas para el Fortalecimiento de las Rentas Oficiales como Fuente de Inversión social en el Departamento de Antioquia.</t>
  </si>
  <si>
    <t>Inversión</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</si>
  <si>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</si>
  <si>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</si>
  <si>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</si>
  <si>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</si>
  <si>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</si>
  <si>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</si>
  <si>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</si>
  <si>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</si>
  <si>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</si>
  <si>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</si>
  <si>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</si>
  <si>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</si>
  <si>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</si>
  <si>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</si>
  <si>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</si>
  <si>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</si>
  <si>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</si>
  <si>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POLITECNICO JAIME ISAZA CADAVID</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</si>
  <si>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</si>
  <si>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</si>
  <si>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 xml:space="preserve"> 7 meses</t>
  </si>
  <si>
    <t>Adriana Marcela Fontalvo</t>
  </si>
  <si>
    <t xml:space="preserve">Director financiero </t>
  </si>
  <si>
    <t>3838131</t>
  </si>
  <si>
    <t>adriana.fontalvo@antioquia.gov.co</t>
  </si>
  <si>
    <t>FITCH RATINGS</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</si>
  <si>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</si>
  <si>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</si>
  <si>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EGM INGENIERIA SIN FRONTERAS S.A</t>
  </si>
  <si>
    <t>Juan Diego Blandon Restrepo</t>
  </si>
  <si>
    <t xml:space="preserve"> Adriana Marcela Fontalvo Restrepo</t>
  </si>
  <si>
    <t xml:space="preserve">En ejecucion </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</si>
  <si>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</si>
  <si>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</si>
  <si>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</si>
  <si>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</si>
  <si>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</si>
  <si>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</si>
  <si>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</si>
  <si>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</si>
  <si>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</si>
  <si>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</si>
  <si>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</si>
  <si>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</si>
  <si>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</si>
  <si>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</si>
  <si>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</si>
  <si>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</si>
  <si>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</si>
  <si>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</si>
  <si>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</si>
  <si>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</si>
  <si>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</si>
  <si>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</si>
  <si>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 xml:space="preserve"> </t>
  </si>
  <si>
    <t>Fortalecer y dar continuidad a la gestión tributarias del impuesto de registro y estampilla prodesarrollo- C.C Magdalena</t>
  </si>
  <si>
    <t xml:space="preserve">28 meses </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</si>
  <si>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</si>
  <si>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</si>
  <si>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</si>
  <si>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</si>
  <si>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</si>
  <si>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</si>
  <si>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</si>
  <si>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</si>
  <si>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</si>
  <si>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</si>
  <si>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</si>
  <si>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Minima Cuantia</t>
  </si>
  <si>
    <t>No solicitadas</t>
  </si>
  <si>
    <t>Mantenimiento y Adecuación de Bienes Inmuebles propiedad del Departamento de Antioquia</t>
  </si>
  <si>
    <t>Adquisición de tiquetes aéreos para la Gobernación de Antioquia-Secretaria de Hacienda</t>
  </si>
  <si>
    <t>Melissa Urrego Mejia</t>
  </si>
  <si>
    <t>Profesional Universitaria</t>
  </si>
  <si>
    <t>melissa.urrego@antioquia,gov.co</t>
  </si>
  <si>
    <t>SATENA</t>
  </si>
  <si>
    <t>SE LE ENVIO EL CDP A LA SECRETARIA GENERAL LA CUAL ADELANTA EL PROCESO</t>
  </si>
  <si>
    <t>PRESTACION DE SERVICIOS DE OPERADOR DE TELEFONIA CELULAR PARA LA GOBERNACIÓN DE ANTIOQUIA</t>
  </si>
  <si>
    <t>28 Meses</t>
  </si>
  <si>
    <t>3839371</t>
  </si>
  <si>
    <t>Comunicación celular S.A. COMCEL S.A.</t>
  </si>
  <si>
    <t>SERVICIO DE CONECTIVIDAD DE INTERNET PARA LA GOBERNACION DE ANTIOQUIA Y SUS SEDES EXTERNAS</t>
  </si>
  <si>
    <t>16 Meses</t>
  </si>
  <si>
    <t>VALOR + SAS</t>
  </si>
  <si>
    <t>Alexandar Arias Ocampo</t>
  </si>
  <si>
    <t xml:space="preserve">Prestación de servicios de transporte terrestre automotor para apoyar la gestión de la Secretaría de Hacienda </t>
  </si>
  <si>
    <t>Director Rentas</t>
  </si>
  <si>
    <t xml:space="preserve">U.T . GOBERNACION DE ANTIOQUIA </t>
  </si>
  <si>
    <t>ESTE CONTRATO ESTA EN CABEZ DE LA SECRETARIA GENERAL</t>
  </si>
  <si>
    <t xml:space="preserve">Javier Gelvez Albarracin </t>
  </si>
  <si>
    <t>Contrato Interadministrativo de mandato para la promoción, creación, elaboración, desarrollo y conceptualización de las campañas, estrategias y necesidades comunicacionales de la Gobernación de Antioquia</t>
  </si>
  <si>
    <t>3838171</t>
  </si>
  <si>
    <t>TELEANTIOQUIA</t>
  </si>
  <si>
    <t>SE REALIZO PRORROGA POR 6 MESES  Y SE LE ENVIO CDP DE VF A LA OFICINA DE COMUNICACIONES</t>
  </si>
  <si>
    <t>Ines Elvira Arango Valencia</t>
  </si>
  <si>
    <t>Gerencia Indígena</t>
  </si>
  <si>
    <t>43212111</t>
  </si>
  <si>
    <t>Tiquetes Aereos</t>
  </si>
  <si>
    <t>APROBADA</t>
  </si>
  <si>
    <t>Gloria María Múnera Velásquez</t>
  </si>
  <si>
    <t>3835591</t>
  </si>
  <si>
    <t>gloria.munera@antioquia.gov.co</t>
  </si>
  <si>
    <t>Indígenas con Calidad de Vida</t>
  </si>
  <si>
    <t>Funcionamiento</t>
  </si>
  <si>
    <t>FUNCIONAMIENTO</t>
  </si>
  <si>
    <t>Proceso Adelantado por la Secretaría General</t>
  </si>
  <si>
    <t>Gloria María Múnera Velasquez</t>
  </si>
  <si>
    <t>COMPRA DE SILLAS PARA AUDITORIO DE LA GERENCIA INDIGENA</t>
  </si>
  <si>
    <t>3839075</t>
  </si>
  <si>
    <t>Se trasladarán los recursos para que el Proceso sea Adelantado por la Secretaría General</t>
  </si>
  <si>
    <t>Prestar servicio para la atención de diferentes eventos capacitación y atención politcas públicas  indígena del Departamento de Antioquia.</t>
  </si>
  <si>
    <t>9meses</t>
  </si>
  <si>
    <t>Fortalecimiento de la gobernabilidad, administración y jurisdicción de los pueblos indígenas</t>
  </si>
  <si>
    <t>Fortalecimiento de la gobernabilidad,administración y Jurisdiccion indigena Antioquia</t>
  </si>
  <si>
    <t>Apoyo a talleres de capacitacion</t>
  </si>
  <si>
    <t>Apoyo talleres de capacitación</t>
  </si>
  <si>
    <t>Empro Evento Organización y Logística</t>
  </si>
  <si>
    <t>Suministrar elementos de dotacion y logistica para atención social en comunidades indígenas de acuerdo a sus planes de vida</t>
  </si>
  <si>
    <t>Ana Isabel Cruz Gaviria</t>
  </si>
  <si>
    <t>3838663</t>
  </si>
  <si>
    <t>ana.cruz@antioquia.gov.co</t>
  </si>
  <si>
    <t>Planes de vida para comunidades indigenas del Departamento de Antioquia</t>
  </si>
  <si>
    <t>Suministro de bienes sociales</t>
  </si>
  <si>
    <t>Planes de Vida</t>
  </si>
  <si>
    <t xml:space="preserve">Grecia María Morales </t>
  </si>
  <si>
    <t>Adicion  al  convenio:  Adelantar actividades necesarias para  la realización de procedimientos de constitución, ampliación, saneamiento y reestructuración de los resguardos  indígenas priorizados en el Departamento de Antioquia</t>
  </si>
  <si>
    <t>Régimen Especial - Organismos Internacionales</t>
  </si>
  <si>
    <t>Berta Inés Ochoa Zapata</t>
  </si>
  <si>
    <t>3838662</t>
  </si>
  <si>
    <t>berta.ochoa@antioquia.gov.co</t>
  </si>
  <si>
    <t>070051001</t>
  </si>
  <si>
    <t>Tener la claridad de los territorios que se gobiernan, genera un fortalecimiento en el gobierno propio</t>
  </si>
  <si>
    <t>Tramites para la constitución de Resguardos indígenas</t>
  </si>
  <si>
    <t>AMAZON CONSERVATION TEAM</t>
  </si>
  <si>
    <t>FORTALECIMIENTO DEL SECTOR ARTESANAL POR MEDIO DEL ALISTAMIENTO PARA EL ACCESO A MERCADOS MEDIANTE LA PARTICIPACIÓN EN LA FERIA EXPOARTESANO 2018.</t>
  </si>
  <si>
    <t>Grecia María Morales</t>
  </si>
  <si>
    <t>3835588</t>
  </si>
  <si>
    <t>grecia.morales@antioquia.gov.co</t>
  </si>
  <si>
    <t>Elaboración de estudios de ordenamiento territorial indigena en Antioquia</t>
  </si>
  <si>
    <t>Apoyar Planes de Vida indígena</t>
  </si>
  <si>
    <t>Palacio de expocisiones</t>
  </si>
  <si>
    <t>Este proceso será adelantado por la Secretaria de Productividad</t>
  </si>
  <si>
    <t>Contrato interadministrativo de prestación de servicios como operador logístico para diseñar, producir, organizar y operar  integralmentente los eventos institucionales de la Goberancion de Antiquia</t>
  </si>
  <si>
    <t>3838664</t>
  </si>
  <si>
    <t>070051002</t>
  </si>
  <si>
    <t>Apoyo actividades que mejoren la gobernabilidad</t>
  </si>
  <si>
    <t>Este proceso será adelantado por la Oficina de Comunicaciones</t>
  </si>
  <si>
    <t>Andrea Vesga Wagner</t>
  </si>
  <si>
    <t>ARTICULAR ESTRATEGIAS PARA LA IMPLEMENTACIÓN DE CONVITES CIUDADANOS
PARTICIPATIVOS EN EL MUNICIPIO DE URRAO, BUSCANDO EL FORTALECIMIENTO Y
DINAMIZACIÓN DE LA PARTICIPACION CIUDADANA</t>
  </si>
  <si>
    <t xml:space="preserve">4 meses </t>
  </si>
  <si>
    <t>3838665</t>
  </si>
  <si>
    <t>070051003</t>
  </si>
  <si>
    <t>Municipio de Urrao</t>
  </si>
  <si>
    <t>Este proceso será adelantado por la Secretaria de Participación Ciudadana</t>
  </si>
  <si>
    <t>John Jairo Guerra A</t>
  </si>
  <si>
    <t>Apoyar la guardia indígena a través de la dotación de implementos para el desarrollo de sus funciones en el Departamento de Antioquia</t>
  </si>
  <si>
    <t>John Jairo Guerra Acosta</t>
  </si>
  <si>
    <t>johnjairo.guerra@antioquia.gov.co</t>
  </si>
  <si>
    <t>Mejorar la capacidad de la Guardia indígena</t>
  </si>
  <si>
    <t>Capacitación y dotación de Guardia indígena</t>
  </si>
  <si>
    <t xml:space="preserve">Mejoramiento de Casas de Paso </t>
  </si>
  <si>
    <t>Mejorar los centros de paso para autoridades indígenas</t>
  </si>
  <si>
    <t>Mejoramiento de Casas de paso</t>
  </si>
  <si>
    <t xml:space="preserve">John Jairo Guerra Acosta
Grecia María Morales </t>
  </si>
  <si>
    <t>Tipo B2: Supervisión colegiada</t>
  </si>
  <si>
    <t>Apoyo iniciativas de emprendimiento  indígena</t>
  </si>
  <si>
    <t>Programa de emprendimiento para asociaciones indígenas</t>
  </si>
  <si>
    <t>Emprendimiento empresas indigenas</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</si>
  <si>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</si>
  <si>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</si>
  <si>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</si>
  <si>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</si>
  <si>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Fortalecer la implementación de los planes de Ordenamiento Territorial y ambiental, por medio de acciones concertadas con las comunidades indígenas de Urabá y Occidente.</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</si>
  <si>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</si>
  <si>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</si>
  <si>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</si>
  <si>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</si>
  <si>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</si>
  <si>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Gerencia de Infancia, Adolescencia y Juventud</t>
  </si>
  <si>
    <t>Integrar esfuerzos para la promoción del desarrollo integral temprano de la primera infancia bajo la modalidad Familiar, en el municipio de La Pintada.</t>
  </si>
  <si>
    <t>Recursos Nacionales</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</si>
  <si>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</si>
  <si>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</si>
  <si>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</si>
  <si>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</si>
  <si>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</si>
  <si>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</si>
  <si>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</si>
  <si>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</si>
  <si>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</si>
  <si>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</si>
  <si>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</si>
  <si>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Consorcio Interventor BCA 2018</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</si>
  <si>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</si>
  <si>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</si>
  <si>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</si>
  <si>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</si>
  <si>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</si>
  <si>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</si>
  <si>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</si>
  <si>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</si>
  <si>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</si>
  <si>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</si>
  <si>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</si>
  <si>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</si>
  <si>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</si>
  <si>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</si>
  <si>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</si>
  <si>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</si>
  <si>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</si>
  <si>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</si>
  <si>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</si>
  <si>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</si>
  <si>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</si>
  <si>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</si>
  <si>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</si>
  <si>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</si>
  <si>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</si>
  <si>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</si>
  <si>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</si>
  <si>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</si>
  <si>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</si>
  <si>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Integrar esfuerzos para la promoción del desarrollo integral temprano de la primera infancia bajo la modalidad Familiar, en el municipio de Guadalupe.</t>
  </si>
  <si>
    <t>ESE Hospital Nuestra Señora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</si>
  <si>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</si>
  <si>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</si>
  <si>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</si>
  <si>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</si>
  <si>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</si>
  <si>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</si>
  <si>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</si>
  <si>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</si>
  <si>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</si>
  <si>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</si>
  <si>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</si>
  <si>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</si>
  <si>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</si>
  <si>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</si>
  <si>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</si>
  <si>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</si>
  <si>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</si>
  <si>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</si>
  <si>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</si>
  <si>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</si>
  <si>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</si>
  <si>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</si>
  <si>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</si>
  <si>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</si>
  <si>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</si>
  <si>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</si>
  <si>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</si>
  <si>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</si>
  <si>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</si>
  <si>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</si>
  <si>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</si>
  <si>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</si>
  <si>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</si>
  <si>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</si>
  <si>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</si>
  <si>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</si>
  <si>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</si>
  <si>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</si>
  <si>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</si>
  <si>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</si>
  <si>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</si>
  <si>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</si>
  <si>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</si>
  <si>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</si>
  <si>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</si>
  <si>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</si>
  <si>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</si>
  <si>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</si>
  <si>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</si>
  <si>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</si>
  <si>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</si>
  <si>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</si>
  <si>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</si>
  <si>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</si>
  <si>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</si>
  <si>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</si>
  <si>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</si>
  <si>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</si>
  <si>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</si>
  <si>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</si>
  <si>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</si>
  <si>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</si>
  <si>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</si>
  <si>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</si>
  <si>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</si>
  <si>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</si>
  <si>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</si>
  <si>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</si>
  <si>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</si>
  <si>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</si>
  <si>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</si>
  <si>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</si>
  <si>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</si>
  <si>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</si>
  <si>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</si>
  <si>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</si>
  <si>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</si>
  <si>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</si>
  <si>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</si>
  <si>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</si>
  <si>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</si>
  <si>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</si>
  <si>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</si>
  <si>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</si>
  <si>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</si>
  <si>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</si>
  <si>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Adicionado en $492.282.681. Se solicita prórroga de 23 dias calendario</t>
  </si>
  <si>
    <t>Davis Isaza Martínez</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</si>
  <si>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</si>
  <si>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</si>
  <si>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</si>
  <si>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</si>
  <si>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Se solicita adición de 256.937.008 y prórroga de 46 días calendario</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</si>
  <si>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</si>
  <si>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</si>
  <si>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</si>
  <si>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</si>
  <si>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</si>
  <si>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</si>
  <si>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2017SS380002</t>
  </si>
  <si>
    <t>Gopher Group</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</si>
  <si>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</si>
  <si>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Hasta el 31 de Julio de 2018</t>
  </si>
  <si>
    <t>Régimen Especial - Artículo 95 Ley 489 de 1999</t>
  </si>
  <si>
    <t>Recursos nacionales</t>
  </si>
  <si>
    <t>*Atención integral de calidad
*Encuentros regionales de agentes educativos
*Cualificación de agentes educativos</t>
  </si>
  <si>
    <t>Instituto Colombiano de Bienestar Familiar - ICBF</t>
  </si>
  <si>
    <t>Consiste en un convenio marco suscrito con el ICBF, en el cual se apropian los recursos para ejecutarse en los convenios derivados.</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</si>
  <si>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</si>
  <si>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</si>
  <si>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S2017060112156</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</si>
  <si>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</si>
  <si>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</si>
  <si>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</si>
  <si>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</si>
  <si>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</si>
  <si>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</si>
  <si>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</si>
  <si>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</si>
  <si>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</si>
  <si>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Adquisición de tiquetes aéreos para los funcionarios adscritos a la Gerencia de Infancia, Adolescencia y juventud</t>
  </si>
  <si>
    <t>Proceso que realizará la secretaría general. Se aportará CDP para la contratación</t>
  </si>
  <si>
    <t>Steven Cortina Yarce</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</si>
  <si>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</si>
  <si>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Corporación Dignificar</t>
  </si>
  <si>
    <t>Cualificar a agentes educativos y actores corresponsables de primera infancia, para el desarrollo de la política departamental Buen Comienzo Antioquia.</t>
  </si>
  <si>
    <t>3.2 meses</t>
  </si>
  <si>
    <t>*Niños y niñas de cero a cinco años de áreas rurales y atendidos integralmente con enfoque diferencial anual
*Niños y niñas de cero a cinco años de áreas urbanas atendidos integralmente con enfoque diferencial anual</t>
  </si>
  <si>
    <t>3 procesos de cualificación</t>
  </si>
  <si>
    <t>Cualificación de agentes educativos</t>
  </si>
  <si>
    <t>Centro de Sistemas de Antioquia S.A.S</t>
  </si>
  <si>
    <t>Pilar Álvarez Acosta</t>
  </si>
  <si>
    <t>Luz Edilma Jiménez Arias</t>
  </si>
  <si>
    <t>Trassusrisas S.A.S</t>
  </si>
  <si>
    <t>Alejandra Carvajal Román</t>
  </si>
  <si>
    <t>Realizar la interventoría integral a los procesos contractuales de la estrategia de atención integral a  la primera infancia “Buen Comienzo Antioquia”.</t>
  </si>
  <si>
    <t xml:space="preserve"> 8 meses</t>
  </si>
  <si>
    <t>2017CN380002</t>
  </si>
  <si>
    <t>Neida Elena García Pulgarín</t>
  </si>
  <si>
    <t>Secretaría de Infraestructura Física</t>
  </si>
  <si>
    <t>72141003 72141104 72141106</t>
  </si>
  <si>
    <t>22 meses</t>
  </si>
  <si>
    <t>Rodrigo Echeverry Ochoa</t>
  </si>
  <si>
    <t>3837980
3837981</t>
  </si>
  <si>
    <t xml:space="preserve">rodrigo.echeverry@antioquia.gov.co
</t>
  </si>
  <si>
    <t>Pavimentación de la Red Vial Secundaria (RVS)</t>
  </si>
  <si>
    <t>Kilómetros de Vías de la RVS pavimentadas (31050101)</t>
  </si>
  <si>
    <t>Construcción y pavimentación de vías en la Red Vial Secundaria RVS de Antioquia</t>
  </si>
  <si>
    <t>Red Vial Secundaria pavimentada</t>
  </si>
  <si>
    <t xml:space="preserve">Pavimentación El Limón-Anorí
</t>
  </si>
  <si>
    <t>5970-LIC-20-08-2016</t>
  </si>
  <si>
    <t>14703 de 23/08/2016
20511 de 11/01/2018
21449 de 03/05/2018</t>
  </si>
  <si>
    <t>S2016060093628 de 18/11/2016</t>
  </si>
  <si>
    <t xml:space="preserve">CONSORCIO DESARROLLO VIAL ANORI </t>
  </si>
  <si>
    <t xml:space="preserve">Fecha de Firma del Contrato  29 de diciembre de 2016  
Fecha de Inicio de Ejecución del Contrato  23 de enero de 2017  
Plazo de Ejecución del Contrato  22 Meses  
</t>
  </si>
  <si>
    <t xml:space="preserve">Jorge Mauricio Morales/Interventoría Externa_VELNEC S.A </t>
  </si>
  <si>
    <t>Interventoría técnica, ambiental, jurídica, administrativa, contable y/o financiera</t>
  </si>
  <si>
    <t>24 meses</t>
  </si>
  <si>
    <t>3837980 3837981</t>
  </si>
  <si>
    <t>Construcción y pavimentación de vías en la Red Vial Secundaria RVS en el Departamento de Antioquia</t>
  </si>
  <si>
    <t>Pavimentación El Limón-Anorí</t>
  </si>
  <si>
    <t>6052-CON-20-14-2016</t>
  </si>
  <si>
    <t>14704 de 23/08/2016
20512 de 11/01/2018</t>
  </si>
  <si>
    <t>S2016060100254 de 26/12/2016</t>
  </si>
  <si>
    <t xml:space="preserve">VELNEC S.A </t>
  </si>
  <si>
    <t xml:space="preserve">Fecha de Firma del Contrato  28 de diciembre de 2016  
Fecha de Inicio de Ejecución del Contrato  23 de enero de 2017  
Plazo de Ejecución del Contrato  23 Meses 
</t>
  </si>
  <si>
    <t>Jorge Mauricio Morales</t>
  </si>
  <si>
    <t>Supervisión técnica, ambiental, jurídica, administrativa, contable y/o financiera</t>
  </si>
  <si>
    <t>MEJORAMIENTO, REHABILITACION Y MANTENIMIENTO DE LAS VÍAS DE LAS SUBREGIONES DE OCCIDENTE  Y URABÁ DEL DEPARTAMENTO DE ANTIOQUIA</t>
  </si>
  <si>
    <t>Mantenimiento, mejoramiento y/o rehabilitación de la RVS</t>
  </si>
  <si>
    <t>km de vías de la RVS mantenidas, mejoradas y/o rehabilitadas en afirmado  (31050305)
km de vías de la RVS mantenidas, mejoradas y/o rehabilitadas en pavimento (31050306)
Puntos críticos de la RVS intervenidos
(31050303)</t>
  </si>
  <si>
    <t>Mantenimiento y Mejoramiento de la RVS en Antioquia</t>
  </si>
  <si>
    <t>Red vial secundaria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</si>
  <si>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</si>
  <si>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</si>
  <si>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</si>
  <si>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</si>
  <si>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2018-OO-20-0005</t>
  </si>
  <si>
    <t>CONSORCIO OCCIDENTE VIAL 02 (IKON GROUP SAS - 75% - RHINO INFRAESTRUCTURE SAS 25%)</t>
  </si>
  <si>
    <t>Fecha de Firma del Contrato 30 de enero de 2018
Fecha de Inicio de Ejecución del Contrato 01 de marzo de 2018
Plazo de Ejecución del Contrato 7 Meses
En trámite RPC a 17/01/2018 del contrato 2018-OO-20-0005
RESOLUCION DE ADJUDICACION LIC 20-02-2017
17-01-2018 04:35 PM 
INFORME EVALUACION LIC-20-02-2017
07-12-2017 03:58 PM
ACTA ADUDIENCIA CIERRE LIC-20-02-2017
20-11-2017 04:22 PM</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</si>
  <si>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</si>
  <si>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</si>
  <si>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</si>
  <si>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t>S2018060000518 de 09/01/2018</t>
  </si>
  <si>
    <t>2018-SS-20-0007</t>
  </si>
  <si>
    <t>CONSOCIO BRAAVOS 03 (GRUPO POSSO SAS 70% - HUGO ALFREDO POSSO PRADO 30%)
CONSORCIO BRAAVOS 03 INTEGRADO POR GRUPO POSSO SAS. 70% Y HUGO ALFREDO POSSO PRADO 30% representado por HUGO ALFREDO POSSO MONCADA, identificado con cédula de ciudadanía No. 88.197.628, el contrato derivado del Concurso de Méritos No. CON-20-03-2017</t>
  </si>
  <si>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</si>
  <si>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</si>
  <si>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</si>
  <si>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</si>
  <si>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</si>
  <si>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2018-OO-20-0006</t>
  </si>
  <si>
    <t>INGENIERIA Y VIAS S.A.S - INGEVIAS SAS
INGEVIAS SAS;  NIT 8000298992 ;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</si>
  <si>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2018-OO-20-0006
INFORME DE EVALUACION LIC-20-03-2017
07-12-2017 03:52 PM
ACTA DE CIERRE Y APERTURA DE PROPUESTAS LIC 20-03
20-11-2017 04:29 PM</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</si>
  <si>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</si>
  <si>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</si>
  <si>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</si>
  <si>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</si>
  <si>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</si>
  <si>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2018-SS-20-0008</t>
  </si>
  <si>
    <t xml:space="preserve"> CONSORCIO BRAAVOS 04 NIT 9011452480 (GRUPO POSSO SAS, NIT 800007208-9 70% - HUGO ALFREDO POSSO PRADO C.C. 4610382 30%); 
NOMBRE REPRESENTANTE LEGAL: HUGO ALFREDO POSSO MONCADA</t>
  </si>
  <si>
    <t>Fecha de Firma del Contrato 29 de enero de 2018
Fecha de Inicio de Ejecución del Contrato 29 de enero de 2018
Plazo de Ejecución del Contrato 8 Meses
En trámite RPC a 17/01/2017 del contrato 2018-SS-20-0008
ACTA CIERRE Y APERTURA
30-11-2017 04:27 PM
Recursos de vigencias futuras EXCEPCIONALES 2018
ACTA AUDIENCIA RIESGOS Y LISTADO
15-11-2017 05:13 PM</t>
  </si>
  <si>
    <t xml:space="preserve">Gladys Estella Hernandez S. </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</si>
  <si>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</si>
  <si>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</si>
  <si>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</si>
  <si>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</si>
  <si>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2018-OO-20-0001</t>
  </si>
  <si>
    <t>EXPLANAN S.A.; NIT 8909105915 
NOMBRE REPRESENTANTE LEGAL: DAVID ARISTIZABAL ZULUAGA</t>
  </si>
  <si>
    <t>echa de Firma del Contrato 30 de enero de 2018
Fecha de Inicio de Ejecución del Contrato 13 de marzo de 2018
Plazo de Ejecución del Contrato 7 Meses
En trámite RPC a 17/01/2018 del contrato 2018-OO-20-0001
INFORME DE EVALUACION
07-12-2017 06:05 PM
ACTA DE CIERRE Y APERTURA DE PROPUESTAS LIC 20-05-2017
21-11-2017 05:28 PM</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</si>
  <si>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</si>
  <si>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</si>
  <si>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</si>
  <si>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</si>
  <si>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</si>
  <si>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2018-SS-20-0003</t>
  </si>
  <si>
    <t>CONSORCIO DM O6 (DIEGO FONSECA CHAVEZ SAS 50% MEDINA Y RIVERA INGENIERO ASOCIADOS SAS 50%)</t>
  </si>
  <si>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</si>
  <si>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</si>
  <si>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</si>
  <si>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</si>
  <si>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</si>
  <si>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2018-OO-20-0004</t>
  </si>
  <si>
    <t>INGENIERIA Y VIAS S.A.S - INGEVIAS SAS, NIT 8000298992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</si>
  <si>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2018-OO-20-0004
INFORME DE EVALUACION
07-12-2017 06:13 PM
ACTA DE CIERRE CON ANEXOS
23-11-2017 01:30 PM
RESPUESTA A OBSERVACION EXTEMPORANEA No 2
17-11-2017 06:16 PM
RESPUESTA A OBSERVACION EXTEMPORANEA AL PLIEGO
15-11-2017 02:35 PM</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</si>
  <si>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</si>
  <si>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</si>
  <si>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</si>
  <si>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</si>
  <si>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</si>
  <si>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2018-SS-20-0004</t>
  </si>
  <si>
    <t xml:space="preserve">CONSORCIO VFR; NIT 9011449974 (VICTOR GUILLERMO RODRIGUEZ RAMIREZ 50%, FLAVIO RICARDO JIMENEZ MEJIA 25% Y B&amp;H INGENIERIA LTDA BRYAN &amp; HODGSON INGENIERIA LIMITADA 25%)
NOMBRE REPRESENTANTE LEGAL: VICTOR GUILLERMO RODRIGUEZ  </t>
  </si>
  <si>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</si>
  <si>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</si>
  <si>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</si>
  <si>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</si>
  <si>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</si>
  <si>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2018-OO-20-0002</t>
  </si>
  <si>
    <t>EXPLANACIONES DEL SUR S.A., con NIT 890921363-1
NOMBRE REPRESENTANTE LEGAL: JAVIER URREGO HERRERA</t>
  </si>
  <si>
    <t xml:space="preserve">
Fecha de Firma del Contrato 30 de enero de 2018
Fecha de Inicio de Ejecución del Contrato 03 de abril de 2018
Plazo de Ejecución del Contrato 7 Meses
En trámite RPC a 17/01/2018 del contrato 2018-OO-20-0002 
INFORME EVALUACION LIC-20-07-2017
 07-12-2017 04:07 PM
ACTA DE CIERRE Y APERTURA PROPUESTAS
23-11-2017 01:28 PM
RESPUESTA A OBSERVACION EXTEMPORANEA No 2
17-11-2017 06:17 PM
RESPUESTA A OBSERVACION EXTEMPORANEA AL PLIEGO
15-11-2017 02:38 PM</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</si>
  <si>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</si>
  <si>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</si>
  <si>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</si>
  <si>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</si>
  <si>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</si>
  <si>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2018-SS-20-0005</t>
  </si>
  <si>
    <t>CONSORCIO INTEC BAJO CAUCA (Ingeniería y Consultoría INGECON S.A.S con un 50% y ESTUTEC S.A.S con un 50%)</t>
  </si>
  <si>
    <t>Jaime Arturo Ospina Giraldo</t>
  </si>
  <si>
    <t xml:space="preserve">MEJORAMIENTO, REHABILITACIÓN Y MANTENIMIENTO DE LAS VÍAS  DE INFLUENCIA DEL PEAJE DE PAJARITO DE LA SUBREGIÓN NORTE DEL DEPARTAMENTO DE ANTIOQUIA
</t>
  </si>
  <si>
    <t>Rehabilitación y mantenimiento de vías específicas con recursos del peaje Pajarito en la subregión Norte del departamento de Antioquia</t>
  </si>
  <si>
    <t>LIC-20-04-2017</t>
  </si>
  <si>
    <t>19987 de 03/01/2018</t>
  </si>
  <si>
    <t>S2018060000141 de 03/01/2018</t>
  </si>
  <si>
    <t>2018-OO-20-0003</t>
  </si>
  <si>
    <t>EXPLANAN S.A. ; NIT 8909105915
NOMBRE REPRESENTANTE LEGAL: DAVID ARISTIZABAL ZULUAGA</t>
  </si>
  <si>
    <t>Fecha de Firma del Contrato 30 de enero de 2018
Fecha de Inicio de Ejecución del Contrato 06 de marzo de 2018
Plazo de Ejecución del Contrato 7 Meses
En trámite RPC a 17/01/2018 del contrato 2018-OO-20-0003
INFORME DE EVALUACION
07-12-2017 05:28 PM
ACTA DE CIERRE Y APERTURA DE PROPUESTAS LISTADO DE ASISTENCIA HORA LEGAL ACTA DE RECIBO
21-11-2017 03:43 PM</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</si>
  <si>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</si>
  <si>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</si>
  <si>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</si>
  <si>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</si>
  <si>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</si>
  <si>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2018-SS-20-0006</t>
  </si>
  <si>
    <t>HACE INGENIEROS S.A.S.; NIT 8001297891
NOMBRE REPRESENTANTE LEGAL: ANTONIO ESTEBAN SANCHEZ</t>
  </si>
  <si>
    <t>Fecha de Firma del Contrato 29 de enero de 2018
Fecha de Inicio de Ejecución del Contrato 06 de marzo de 2018
Plazo de Ejecución del Contrato 8 Meses
En trámite RPC a 17/01/2018 del contrato 2018-SS-20-0006
ACTA DE CIERRE Y APERTURA DE PROPUESTA
30-11-2017 03:51 PM
Recursos de vigencias futuras EXCEPCIONALES 2018
ACTA DE AUDIENCIA PARA PACTAR RIESGOS Y ACLARAR PLIEGOS
15-11-2017 05:01 PM</t>
  </si>
  <si>
    <t>Hernan Giraldo Atheortua</t>
  </si>
  <si>
    <t>MEJORAMIENTO, REHABILITACIÓN Y MANTENIMIENTO DE LAS VÍAS  DE INFLUENCIA DEL PEAJE DE PAJARITO DE LA SUBREGIÓN NORTE DEL DEPARTAMENTO DE ANTIOQUIA.</t>
  </si>
  <si>
    <t>Saldo disponible para adicion de contratos de pajarito</t>
  </si>
  <si>
    <t>Edir Amparo Graciano Gómez</t>
  </si>
  <si>
    <t xml:space="preserve">81101510
</t>
  </si>
  <si>
    <t>Estudios y seguimientos para la planeación y desarrollo de la Infraestructura de transporte</t>
  </si>
  <si>
    <t>Estudios de infraestructura en la Red Vial Secundaria</t>
  </si>
  <si>
    <t>Estudios y diseños realizados</t>
  </si>
  <si>
    <t>Estudios y diseños técnicos</t>
  </si>
  <si>
    <t>S2017060178050 de 21/12/2017</t>
  </si>
  <si>
    <t>ESTRUCTURAS, INTERVENTORÍAS Y PROYECTOS S.A.S.., representado por Jaider Eugenio Sepúlveda García, mayor de edad, identificado con la Cedula de Ciudadanía N° 71.661.365, el Contrato derivado del concurso de méritos 7705</t>
  </si>
  <si>
    <t>Pendiente contratacion de la Interventoría a 13/07/2018
Fecha de Firma del Contrato 03 de mayo de 2018
Fecha de Inicio de Ejecución del Contrato 03 de mayo de 2018
Plazo de Ejecución del Contrato 3 Meses
A 27/12/2017 en trámite RPC del contrato 4600007991 
Estado del Proceso Adjudicado
RESOLUCIÓN ADJUDICACIÓN 7705 22-12-2017 12:28 PM
INFORME DE EVALUACION 7705
24-11-2017 04:52 PM
SOLICITUD DE SUBSANACIONES Y ACLARACIONES
21-11-2017 05:13 PM
ACTA DE CIERRE 7705 CON ANEXOS
15-11-2017 02:55 PM</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</si>
  <si>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</si>
  <si>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</si>
  <si>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</si>
  <si>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3.5 meses</t>
  </si>
  <si>
    <t>Estudios de infraestructura en la red vial secundaria</t>
  </si>
  <si>
    <t>21817 de 07/06/2018
21818 de 07/06/2018</t>
  </si>
  <si>
    <t>Viene del Proceso 7968 de 2017 declarado desierto en noviembre de 2017:
Estado del Proceso  Terminado Anormalmente después de Convocado
Motivo de Terminación Anormal Después de Convocado:  NO SE PRESENTARON OFERENTES (28-11-2017 05:28 PM)</t>
  </si>
  <si>
    <t>PRESTAR EL SERVICIO DE ADMINISTRACIÓN Y OPERACIÓN DE MAQUINARIA PARA EL DEPARTAMENTO DE ANTIOQUIA</t>
  </si>
  <si>
    <t>11,5 meses</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</si>
  <si>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</si>
  <si>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</si>
  <si>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</si>
  <si>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</si>
  <si>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</si>
  <si>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</si>
  <si>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</si>
  <si>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</si>
  <si>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</si>
  <si>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Fecha de Firma del Contrato 10 de noviembre de 2017
Fecha de Inicio de Ejecución del Contrato 02 de enero de 2018
Plazo de Ejecución del Contrato 345 Dí­as
Recursos de vigencias futuras EXCEPCIONALES 2018</t>
  </si>
  <si>
    <t>Henry Alzate Aguirre</t>
  </si>
  <si>
    <t xml:space="preserve">95121634; 72141108; 72141103
</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</si>
  <si>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</si>
  <si>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</si>
  <si>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</si>
  <si>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</si>
  <si>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</si>
  <si>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</si>
  <si>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</si>
  <si>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</si>
  <si>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</si>
  <si>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</si>
  <si>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 xml:space="preserve">Fecha de Firma del Contrato  11 de diciembre de 2015  
Fecha de Inicio de Ejecución del Contrato  24 de diciembre de 2015  
Plazo de Ejecución del Contrato  120 Meses  
</t>
  </si>
  <si>
    <t>CONSORCIO INTEGRAL TÚNEL EL TOYO integrado por INTEGRAL INGENIERÍA DE SUPERVISIÓN S.A.S 49% e INTEGRAL DISEÑOS E INTERVENTORÍA S.A.S. 51%./Luis Eduardo Tobón Cardona</t>
  </si>
  <si>
    <t xml:space="preserve">Actualización vigencia futura 6000001756 Contrucción del Proyecto Túnel del Toyo y sus Vías de Acceso en sus fases de Preconstrucción, Construcción, Operación y Mantenimiento
</t>
  </si>
  <si>
    <t>Recursos del crédito</t>
  </si>
  <si>
    <t>21147 de 15/02/2018</t>
  </si>
  <si>
    <t>201500300434 de 14/10/2015</t>
  </si>
  <si>
    <t>Fecha de Firma del Contrato  11 de diciembre de 2015  
Fecha de Inicio de Ejecución del Contrato  24 de diciembre de 2015  
Plazo de Ejecución del Contrato  120 Meses  
Vigencia 2018: Actualización vigencia futura 6000001756  
A-F.9.1/1120/0-8115/310504000/183023001 $80.515.439.350 Necesidad 21147 de 15/02/2018</t>
  </si>
  <si>
    <t>CONSORCIO INTEGRAL TÚNEL EL TOYO
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</si>
  <si>
    <t>Actualización vigencia futura 6000001756 Interventorìa Técnica, Administrativa, Financiera, Ambiental, Social, Predial Y Legal Para La Construcción Del Proyecto Túnel Del Toyo Y Sus Vías De Acceso En Sus Fases De Preconstrucciòn, Construcción, Operación Y Mantenimiento</t>
  </si>
  <si>
    <t>4752-CON-20-16-2015</t>
  </si>
  <si>
    <t>21148 de 15/02/2018</t>
  </si>
  <si>
    <t>2015000305149 de  17/11/2015</t>
  </si>
  <si>
    <t>Fecha de Firma del Contrato 11 de diciembre de 2015
Fecha de Inicio de Ejecución del Contrato 23 de diciembre de 2015
Plazo de Ejecución del Contrato 126 Meses
Vigencia 2018: Actualización vigencia futura 6000001756
A-F.9.1/1120/0-8115/310504000/183023001 $4.149.836.066 Necesidad 21148 de 15/02/2018</t>
  </si>
  <si>
    <t>CONSORCIO GERENCIA TÚNEL DEL TOYO
Integrado por COMPAÑÍA COLOMBIANA DE CONSULTORES S.A. (CCC) en un (50%) y RESTREPO Y URIBE S.A.S en un (50%).</t>
  </si>
  <si>
    <t xml:space="preserve">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
</t>
  </si>
  <si>
    <t>4793-CON-20-17-2015</t>
  </si>
  <si>
    <t>21149 de 15/02/2018</t>
  </si>
  <si>
    <t>201500357156 de 24/12/2015</t>
  </si>
  <si>
    <t>Fecha de Firma del Contrato 30 de diciembre de 2015
Fecha de Inicio de Ejecución del Contrato 19 de diciembre de 2016
Plazo de Ejecución del Contrato 132 Meses
Vigencia 2018: Actualización vigencia futura 6000001756
A-F.9.1/1120/0-8115/310504000/183023001 $ 1.856.720.917  Necesidad 21149 de 15/02/2018</t>
  </si>
  <si>
    <t>Luis Eduardo Tobón Cardona</t>
  </si>
  <si>
    <t>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t>
  </si>
  <si>
    <t>21150 de 15/02/2018</t>
  </si>
  <si>
    <t>INSTITUTO PARA EL DESARROLLO DE ANTIOQUIA (IDEA)</t>
  </si>
  <si>
    <t>Fecha de Firma del Contrato 29 de abril de 2015
Fecha de Inicio de Ejecución del Contrato 29 de abril de 2015
Plazo de Ejecución del Contrato 132 Meses
Vigencia 2018: Actualización vigencia futura 6000001756 
A-F.9.1/1120/0-8115/310504000/183023001 $97.500.000  Necesidad 21150 de 15/02/2018</t>
  </si>
  <si>
    <t>RODRIGO ECHEVERRY OCHOA</t>
  </si>
  <si>
    <t>Actualización vigencia futura 6000001756 Construcción del Proyecto Túnel del Toyo y sus Vías de Acceso en sus fases de Preconstrucción, Construcción, Operación y Mantenimiento - IMPREVISTOS</t>
  </si>
  <si>
    <t>21151 de 15/02/2018</t>
  </si>
  <si>
    <t>Fecha de Firma del Contrato  11 de diciembre de 2015  
Fecha de Inicio de Ejecución del Contrato  24 de diciembre de 2015  
Plazo de Ejecución del Contrato  120 Meses  
Vigencia 2018: Actualización vigencia futura 6000001756 - IMPREVISTOS
A-F.9.1/1120/0-8115/310504000/183023001 $2.152.729.000  Necesidad 21151 de 15/02/2018</t>
  </si>
  <si>
    <t>Actualización vigencia futura 6000001756 Construcción del Proyecto Túnel del Toyo y sus Vías de Acceso en sus fases de Preconstrucción, Construcción, Operación y Mantenimiento -PROVISION CONTINGENTES</t>
  </si>
  <si>
    <t>21152  de 15/02/2018</t>
  </si>
  <si>
    <t>Fecha de Firma del Contrato  11 de diciembre de 2015  
Fecha de Inicio de Ejecución del Contrato  24 de diciembre de 2015  
Plazo de Ejecución del Contrato  120 Meses  
Vigencia 2018: Actualización vigencia futura 6000001756 -PROVISION CONTINGENTES
A-F.9.1/1120/0-8115/310504000/183023001 $8.727.774.667  Necesidad 21152  de 15/02/2018</t>
  </si>
  <si>
    <t>EL DEPARTAMENTO DE ANTIOQUIA COLABORA AL MUNICIPIO DE YOLOMBO CON RECURSOS ECONOMICOS PARA QUE ESTE LLEVE A CABO LA PAVIMENTACION DE VIAS TERCIARIAS.</t>
  </si>
  <si>
    <t>Infraestructura de vías terciarias como apoyo a la comercialización de productos agropecuarios, pesqueros y forestales</t>
  </si>
  <si>
    <t>Vías con placa huella intervenidas (32040205)
320402000</t>
  </si>
  <si>
    <t>Construcción de Placa Huella en la Red Víal Terciaria de Antioquia</t>
  </si>
  <si>
    <t>Red vial terciaria construída</t>
  </si>
  <si>
    <t>Pavimentación Placa Huella,
Interventoría.</t>
  </si>
  <si>
    <t>RE-20-12-2017</t>
  </si>
  <si>
    <t>19939 de 03/01/2018</t>
  </si>
  <si>
    <t>S2017060108702 de 08/11/2017</t>
  </si>
  <si>
    <t>2017-AS-20-0012</t>
  </si>
  <si>
    <t>MUNICIPIO DE YOLOMBO</t>
  </si>
  <si>
    <t xml:space="preserve">Fecha de Firma del Contrato  09 de noviembre de 2017  
Fecha de Inicio de Ejecución del Contrato  20 de noviembre de 2017  
Plazo de Ejecución del Contrato  14 Meses
</t>
  </si>
  <si>
    <t>Luis Alberto Correa Ossa</t>
  </si>
  <si>
    <t>EL DEPARTAMENTO DE ANTIOQUIA COLABORA AL MUNICIPIO DE BRICEÑO CON RECURSOS ECONOMICOS PARA QUE ESTE LLEVE A CABO LA PAVIMENTACION DE VIAS TERCIARIAS. BRICEÑO LAS AURAS</t>
  </si>
  <si>
    <t>RE-20-13-2017</t>
  </si>
  <si>
    <t>19942 de 03/01/2018</t>
  </si>
  <si>
    <t>S2017060109249 de 10/11/2017</t>
  </si>
  <si>
    <t>2017-AS-20-0013</t>
  </si>
  <si>
    <t>MUNICIPIO DE BRICEÑO</t>
  </si>
  <si>
    <t>Fecha de Firma del Contrato 10 de noviembre de 2017
Fecha de Inicio de Ejecución del Contrato 26 de diciembre de 2017
Plazo de Ejecución del Contrato 13 Meses
Recursos de vigencias futuras EXCEPCIONALES 2018</t>
  </si>
  <si>
    <t xml:space="preserve">Margarita Rosa Lopera Duque
</t>
  </si>
  <si>
    <t>EL DEPARTAMENTO DE ANTIOQUIA COLABORA AL MUNICIPIO DE EL CARMEN DE VIBORAL CON RECURSOS ECONOMICOS PARA QUE ESTE LLEVE A CABO LA PAVIMENTACION DE VIAS TERCIARIAS.</t>
  </si>
  <si>
    <t>RE-20-14-2017</t>
  </si>
  <si>
    <t>19943 de 03/01/2018</t>
  </si>
  <si>
    <t>S2017060108691 de 08/11/2017</t>
  </si>
  <si>
    <t>2017-AS-20-0014</t>
  </si>
  <si>
    <t>MUNICIPIO DE EL CARMEN DE VIBORAL</t>
  </si>
  <si>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</si>
  <si>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</si>
  <si>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</si>
  <si>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</si>
  <si>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</si>
  <si>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</si>
  <si>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</si>
  <si>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</si>
  <si>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</si>
  <si>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</si>
  <si>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</si>
  <si>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</si>
  <si>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</si>
  <si>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Fecha de Firma del Contrato 09 de noviembre de 2017
Fecha de Inicio de Ejecución del Contrato 13 de diciembre de 2017
Plazo de Ejecución del Contrato 14 Meses
Recursos de vigencias futuras EXCEPCIONALES 2018</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</si>
  <si>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</si>
  <si>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</si>
  <si>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</si>
  <si>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</si>
  <si>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</si>
  <si>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</si>
  <si>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</si>
  <si>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</si>
  <si>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</si>
  <si>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</si>
  <si>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</si>
  <si>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</si>
  <si>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Fecha de Firma del Contrato 09 de noviembre de 2017
Fecha de Inicio de Ejecución del Contrato 04 de diciembre de 2017
Plazo de Ejecución del Contrato 14 Meses
Recursos de vigencias futuras EXCEPCIONALES 2018</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</si>
  <si>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</si>
  <si>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</si>
  <si>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</si>
  <si>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</si>
  <si>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</si>
  <si>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</si>
  <si>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Fecha de Firma del Contrato 09 de noviembre de 2017
Fecha de Inicio de Ejecución del Contrato 19 de enero de 2018
Plazo de Ejecución del Contrato 14 Meses
Recursos de vigencias futuras EXCEPCIONALES 2018</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</si>
  <si>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</si>
  <si>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</si>
  <si>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</si>
  <si>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</si>
  <si>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</si>
  <si>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</si>
  <si>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</si>
  <si>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Fecha de Firma del Contrato 09 de noviembre de 2017
Fecha de Inicio de Ejecución del Contrato 21 de diciembre de 2017
Plazo de Ejecución del Contrato 13 Meses
Recursos de vigencias futuras EXCEPCIONALES 2018</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</si>
  <si>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</si>
  <si>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</si>
  <si>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</si>
  <si>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</si>
  <si>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</si>
  <si>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</si>
  <si>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Fecha de Firma del Contrato 09 de noviembre de 2017
Fecha de Inicio de Ejecución del Contrato 30 de noviembre de 2017
Plazo de Ejecución del Contrato 13 Meses
Recursos de vigencias futuras EXCEPCIONALES 2018</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</si>
  <si>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</si>
  <si>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</si>
  <si>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</si>
  <si>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</si>
  <si>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</si>
  <si>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</si>
  <si>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</si>
  <si>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</si>
  <si>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</si>
  <si>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</si>
  <si>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</si>
  <si>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</si>
  <si>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</si>
  <si>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t xml:space="preserve">
Fecha de Firma del Contrato 10 de noviembre de 2017
Fecha de Inicio de Ejecución del Contrato 10 de abril de 2018
Plazo de Ejecución del Contrato 12 Meses
Recursos de vigencias futuras EXCEPCIONALES 2018
Secretaría de Infraestructura $1.000.000.000 y Secretaría de Gobierno $70.000.000</t>
  </si>
  <si>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</si>
  <si>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</si>
  <si>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</si>
  <si>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</si>
  <si>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</si>
  <si>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</si>
  <si>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Fecha de Firma del Contrato 10 de noviembre de 2017
Fecha de Inicio de Ejecución del Contrato 18 de diciembre de 2017
Plazo de Ejecución del Contrato 14 Meses
Recursos de vigencias futuras EXCEPCIONALES 2018</t>
  </si>
  <si>
    <t xml:space="preserve">FORMULACIÓN TITULACIÓN DE PREDIOS RELACIONADOS CON LA INFRAESTRUCTURA DE TRANSPORTE DE ANTIOQUIA. LA GESTIÓN PREDIAL DE PROYECTOS VIALES ENTRE ELLOS EL PROYECTO ANORÍ-LIMON.
</t>
  </si>
  <si>
    <t xml:space="preserve">Régimen Especial - Artículo 14 Ley 9 de 1989, Ley 388 de 1997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</si>
  <si>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</si>
  <si>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</si>
  <si>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</si>
  <si>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</si>
  <si>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</si>
  <si>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t>Estudios de infraestructura elaborados (31050212)</t>
  </si>
  <si>
    <t>Estudios de infraestructura en la red vial secundaria en Antioqua</t>
  </si>
  <si>
    <t>CONSULTORÍA PARA EFECTUAR ESTUDIOS Y DISEÑOS DE VIAS EN LA RED VIAL A CARGO DEL DEPARTAMENTO DE ANTIOQUIA</t>
  </si>
  <si>
    <t>ADICION 1 AL CONTRATO INTERADMINISTRATIVO 2017-SS-20-0003 - PRESTAR EL SERVICIO DE ADMINISTRACIÓN Y OPERACIÓN DE MAQUINARIA PARA EL DEPARTAMENTO DE ANTIOQUIA
Conservación de la transitabilidad en vías en el Departamento
NOTA: Recursos para adicionar en el año 2018 el contrato 2017-SS-20-0003-PRESTAR EL SERVICIO DE ADMINISTRACIÓN Y OPERACIÓN DE MAQUINARIA PARA EL DEPARTAMENTO DE ANTIOQUIA</t>
  </si>
  <si>
    <t>21261 de 03/04/2018</t>
  </si>
  <si>
    <t>ADICION 1 en trámite a 03/04/2018
Fecha de Firma del Contrato 10 de noviembre de 2017
Fecha de Inicio de Ejecución del Contrato 02 de enero de 2018
Plazo de Ejecución del Contrato 345 Dí­as
Recursos de vigencias futuras EXCEPCIONALES 2018</t>
  </si>
  <si>
    <t>PAVIMENTACIÓN DE LA VÍA PUERTO NARE-PUERTO TRIUNFO DEL DEPARTAMENTO DE ANTIOQUIA</t>
  </si>
  <si>
    <t xml:space="preserve">Edir Amparo Graciano Gómez </t>
  </si>
  <si>
    <t>INTERVENTORÍA TECNICA, ADMINISTRATIVA, AMBIENTAL, FINANCIERA Y LEGAL PARA LA  PAVIMENTACIÓN DE LA VÍA PUERTO NARE-PUERTO TRIUNFO DEL DEPARTAMENTO DE ANTIOQUIA</t>
  </si>
  <si>
    <t>95111603 95121909 95121645 95111500</t>
  </si>
  <si>
    <t>Aportes al Contrato de Concesión O97-CO-20-1738 "Desarrollo Vial del Aburrá Norte" de acuerdo a compromiso adquirido en el Otrosí 21 a través del mecanismo de valorización.
NOTA: pago a realizar al concesionario a traves del recaudo de la valorizacion de la via</t>
  </si>
  <si>
    <t>km de vías en el desarrollo vial Aburrá-Norte construidas, operadas, mantenidas y rehabilitadas 31050403</t>
  </si>
  <si>
    <t>Mejoramiento Conexión Vial Aburrá Norte</t>
  </si>
  <si>
    <t>Red vial operada y mantenida</t>
  </si>
  <si>
    <t>Mantenimiento y operación de vías</t>
  </si>
  <si>
    <t>Contrato de Concesión 97-CO-20-1738</t>
  </si>
  <si>
    <t>21437 de 26/04/2018
21438 de 26/04/2018</t>
  </si>
  <si>
    <t>97-CO-20-1738</t>
  </si>
  <si>
    <t>HATOVIAL S.A.S.</t>
  </si>
  <si>
    <t xml:space="preserve">Aportes al Contrato de Concesión O97-CO-20-1738 "Desarrollo Vial del Aburrá Norte" de acuerdo a compromiso adquirido en el Otrosí 21 a través del mecanismo de valorización
</t>
  </si>
  <si>
    <t>Gilberto Quintero Zapata/Interventoría Externa</t>
  </si>
  <si>
    <t>81101510
81102201</t>
  </si>
  <si>
    <t>SUMINISTRO E INSTALACIÓN DE LA SEÑALIZACIÓN VERTICAL INFORMATIVA ELEVADA EN LA RED VIAL A CARGO DEL DEPARTAMENTO DE ANTIOQUIA, SUBREGIÓN DEL SUROESTE Y ORIENTE</t>
  </si>
  <si>
    <t>4,5 meses</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</si>
  <si>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</si>
  <si>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</si>
  <si>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</si>
  <si>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</si>
  <si>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</si>
  <si>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Estado del Proceso Borrador
ESTUDIOS Y DOCUMENTOS PREVIOS 8224 (26-06-2018 07:46 AM)
EP creado 16 de mayo de 2018 9:41 a. m.</t>
  </si>
  <si>
    <t>Paulo Andrés Pérez Giraldo/Interventoría Externa</t>
  </si>
  <si>
    <t>INTERVENTORIA TÉCNICA, ADMINISTRATIVA, FINANCIERA, AMBIENTAL Y LEGAL PARA EL SUMINISTRO E INSTALACIÓN DE LA SEÑALIZACIÓN VERTICAL INFORMATIVA ELEVADA EN LA RED VIAL A CARGO DEL DEPARTAMENTO DE ANTIOQUIA, SUBREGIÓN DEL SUROESTE Y ORIENTE.</t>
  </si>
  <si>
    <t>Paulo Andrés Pérez Giraldo</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</si>
  <si>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</si>
  <si>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</si>
  <si>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</si>
  <si>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</si>
  <si>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</si>
  <si>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</si>
  <si>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72141107 72141109 81101505</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</si>
  <si>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</si>
  <si>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</si>
  <si>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</si>
  <si>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</si>
  <si>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</si>
  <si>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</si>
  <si>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</si>
  <si>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Proyectos de infraestructura cofinanciados en los municipios</t>
  </si>
  <si>
    <t>Espacios públicos municipales intervenidos (31050602)</t>
  </si>
  <si>
    <t>Apoyo a la intervención de espacios públicos Municipales</t>
  </si>
  <si>
    <t>Espacios de diálogo social fortalecidos</t>
  </si>
  <si>
    <t>Intervención de espacios públicos</t>
  </si>
  <si>
    <t>Jaime Alejandro Gomez Restrepo</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</si>
  <si>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</si>
  <si>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</si>
  <si>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</si>
  <si>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</si>
  <si>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</si>
  <si>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</si>
  <si>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</si>
  <si>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</si>
  <si>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</si>
  <si>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72141107 72141109</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</si>
  <si>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</si>
  <si>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</si>
  <si>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</si>
  <si>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</si>
  <si>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</si>
  <si>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</si>
  <si>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</si>
  <si>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</si>
  <si>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</si>
  <si>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</si>
  <si>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</si>
  <si>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</si>
  <si>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</si>
  <si>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</si>
  <si>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</si>
  <si>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</si>
  <si>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</si>
  <si>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t>81112501 81122000 81111500 43232100 43232200</t>
  </si>
  <si>
    <t xml:space="preserve">ADQUIRIR LA SUSCRIPCIÓN DE ADOBE CREATIVE CLOUD FOR TEAMS PARA LAS DIFERENTES DEPENDENCIAS DE LA GOBERNACIÓN DE ANTIOQUIA, INCLUYENDO SOPORTE TÉCNICO. 
Nota: La competencia para la contratación de este objeto es de la Dirección de Informática, el proceso de contratación será adelantado por la Secretaría General y entregado el CDP respectivo para su contratación (Centro de Costos 112000G222)
</t>
  </si>
  <si>
    <t>1 meses</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</si>
  <si>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</si>
  <si>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</si>
  <si>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</si>
  <si>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</si>
  <si>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 xml:space="preserve">Nota: La competencia para la contratación de este objeto es de la Dirección de Informática, el proceso de contratación será adelantado por la Secretaría General y entregado el CDP respectivo para su contratación (Centro de Costos 112000G222)
</t>
  </si>
  <si>
    <t>Cristian Alberto Quiceno Gutierrez</t>
  </si>
  <si>
    <t>81112501 43231500</t>
  </si>
  <si>
    <t>SUSCRIPCIÓN DE OFFICE 365 (SERVICIO DE CORREO ELECTRONICO)
Nota: La competencia para la contratación de este objeto es de la Dirección de Informática, el proceso de contratación será adelantado por la Secretaría General y entregado el CDP respectivo para su contratación (Centro de Costos 112000G222)</t>
  </si>
  <si>
    <t>Estudios de Sistemas viales subregionales elaborados (31050205)
310502000</t>
  </si>
  <si>
    <t>81112501 81110000</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</si>
  <si>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de contratación será adelantado por la Secretaría General y entregado el CDP respectivo para su contratación (Centro de Costos 112000G222)</t>
  </si>
  <si>
    <t>Nota: La competencia para la contratación de este objeto es de la Dirección de Informática, el proceso de contratación será adelantado por la Secretaría General y entregado el CDP respectivo para su contratación (Centro de Costos 112000G222)</t>
  </si>
  <si>
    <t>43211903</t>
  </si>
  <si>
    <t>SUMINISTRO DE Pantalla táctil multiclass touch screen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</si>
  <si>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</si>
  <si>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Blanca Margarita Granda Cortes/Supervisión del contrato realizada por de la Secretaría General</t>
  </si>
  <si>
    <t>SUMINISTRO DE Pantalla táctil multiclass touch screen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</si>
  <si>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52161505</t>
  </si>
  <si>
    <t>SUMINISTRO DE TV UHD 4K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</si>
  <si>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43221503</t>
  </si>
  <si>
    <t>SUMINISTRO DE Parlante con tripode todo en uno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</si>
  <si>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52161520</t>
  </si>
  <si>
    <t>SUMINISTRO DE Micrófono profesional UHF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</si>
  <si>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Micrófono profesional  UHD, 2 auriculares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</si>
  <si>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SUSCRIPCION POR UN AÑO DE LICENCIAMIENTO EN RED AUTOCAD COLECTION 
Nota: La competencia para la contratación de este objeto es de la Dirección de Informática, el proceso de contratación será adelantado por la Secretaría General y entregado el CDP respectivo para su contratación (Centro de Costos 112000G222)</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</si>
  <si>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</si>
  <si>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</si>
  <si>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</si>
  <si>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</si>
  <si>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</si>
  <si>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</si>
  <si>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</si>
  <si>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Mantenimiento, mejoramiento y/o rehabilitación de la RVS
Infraestructura de vías terciarias como apoyo a la comercialización de productos agropecuarios, pesqueros y forestales</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</si>
  <si>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</si>
  <si>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</si>
  <si>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</si>
  <si>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Red vial secundaria y terciaria rehabilitada y mantenida</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</si>
  <si>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</si>
  <si>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</si>
  <si>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Fecha de Firma del Contrato 10 de marzo de 2017
Fecha de Inicio de Ejecución del Contrato 16 de marzo de 2017
Plazo de Ejecución del Contrato 9 Meses, sin sobrepasar el 15/12/2017
Prórroga 1: 5 meses más con nueva fecha de terminación 14/05/2018
Prórroga 2: Nueva fecha de terminación 06/07/2018
26/01/2018: ACTUALIZACION VIGENCIA FUTURA 6000002370, 6000002371  ADICIÓN 1 Y PRORROGA 1 AL CONTRATO INTERADMINISTRATIVO 4600006343 DE 2017
Se realizó modificación al CDP y al RPC del contato por sustitución de FONDOS.</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</si>
  <si>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</si>
  <si>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</si>
  <si>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SECRETARÍA DE INFRAESTRUCTURA FÍSICA DEL DEPARTAMENTO DE ANTIOQUIA</t>
  </si>
  <si>
    <t>Solicitadas</t>
  </si>
  <si>
    <t>Puntos críticos de la RVS intervenidos (31050303),
km de vías de la RVS mantenidas, mejoradas y/o rehabilitadas en afirmado  (31050305), 
km de vías de la RVS mantenidas, mejoradas y/o rehabilitadas en pavimento (31050306)
Espacios públicos municipales intervenidos (31050602)
Otros espacios públicos (muelles, malecones, entre otros) construidos y/o mantenidos (31050603)</t>
  </si>
  <si>
    <t>Mantenimiento y Mejoramiento de la RVS en Antioquia
Apoyo a la intervención de espacios públicos Municipales
Apoyo a otros espacios públicos (muelles, malecones, entre otros) en Antioquia</t>
  </si>
  <si>
    <t>180035001
180043001
180114001</t>
  </si>
  <si>
    <t>Red vial secundaria rehabilitada y mantenida
Espacios de diálogo social fortalecidos</t>
  </si>
  <si>
    <t>Mantenimiento rutinario,
Intervención de puntos críticos,
Fortalecimiento Institucional
Intervención de espacios públicos
Construcción de espacios públicos,
Mantenimiento de espacios públicos,
Estudios otros espacios.</t>
  </si>
  <si>
    <t>22207 de 25/06/2018 
22208 de 25/06/2018 
22209 de 25/06/2018</t>
  </si>
  <si>
    <t>EP creado 29/06/2018</t>
  </si>
  <si>
    <t>Puntos críticos de la RVS intervenidos (31050303)
km de vías de la RVS mantenidas, mejoradas y/o rehabilitadas en afirmado (31050305)
km de vías de la RVS mantenidas, mejoradas y/o rehabilitadas en pavimento (31050306)
310503000</t>
  </si>
  <si>
    <t>20336 de 10/01/2018</t>
  </si>
  <si>
    <t>21914 de 18/06/2018</t>
  </si>
  <si>
    <t xml:space="preserve">CONTRATO DE MANDATO PARA LA CONTRATACION DE UNA CENTRAL DE MEDIOS QUE PRESTE LOS SERVICIOS DE COMUNICACIÓN PUBLICA PARA LA PROMOCION Y DIVULGACION DE LOS PROYECTOS, PROGRAMAS Y ATIENDA LAS DEMAS NECESIDADES COMUNICACIONALES DE LA GOBERNACION DE ANTIOQUIA
Nota: La competencia para la contratación de este objeto es de la Gerencia de Comunicaciones, el proceso será adelantado por dicha dependencia y entregado el CDP respectivo para su contratación (Centro Costos 112000A311).  </t>
  </si>
  <si>
    <t>21741 de 29/05/2018
21742 de 29/05/2018
21743 de 29/05/2018</t>
  </si>
  <si>
    <t xml:space="preserve">Blanca Margarita Granda Cortes/ La supervisión del contrato la realiza la Gerencia de Comunicaciones de la Gobernación de Antioquia </t>
  </si>
  <si>
    <t xml:space="preserve">CONTRATO INTERADMINISTRATIVO DE MANDATO PARA LA CONTRATACIÓN DE UN OPERADOR LOGÍSTICO QUE PRESTE LOS SERVICIOS DE DISEÑAR, PRODUCIR, ORGANIZAR Y OPERAR INTEGRALMENTE LOS EVENTOS INSTITUCIONALES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</si>
  <si>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Camila Alexandra Zapata-La supervisión del contrato la realiza la Gerencia de Comunicaciones de la Gobernación de Antioquia </t>
  </si>
  <si>
    <t>95121634 72141108 72141103 72141003</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</si>
  <si>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</si>
  <si>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</si>
  <si>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</si>
  <si>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</si>
  <si>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</si>
  <si>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</si>
  <si>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</si>
  <si>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</si>
  <si>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</si>
  <si>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21192 de 02/03/2018</t>
  </si>
  <si>
    <t>S2017060109204 de 10/11/2017</t>
  </si>
  <si>
    <t>2017-SS-20-0004</t>
  </si>
  <si>
    <t>Fecha de Firma del Contrato 10 de noviembre de 2017
Fecha de Inicio de Ejecución del Contrato  2 de abril de 2018
Plazo de Ejecución del Contrato 12 Meses
Cuantía Definitiva del Contrato $3,499,118,895.00
Vigencia Futura 2018 se aprueban el martes  07/11/2017
Valor total $3.499.073.988 Aportes DAPARD+Infraestructura</t>
  </si>
  <si>
    <t>ADQUISICIÓN DE MAQUINARIA Y VEHÍCULOS NUEVOS, PARA LA CONSERVACIÓN Y EL MANTENIMIENTO DE LA RED VIAL TERCIARIA Y OTRAS OBRAS DE INFRAESTRUCTURA MUNICIPALES EN EL DEPARTAMENTO DE ANTIOQUIA (32 RETROEXCAVADORAS).LA MAQUINARIA Y LOS VEHICULOS COMPRADOS PASARAN A SER ACTIVOS DE LOS MUNICIPIOS.LOTE 1</t>
  </si>
  <si>
    <t>Vías de la RVT mantenidas, mejoradas, rehabilitadas y/o pavimentadas (32040201)</t>
  </si>
  <si>
    <t>Apoyo al mejoramiento y/o mantenimiento de la RVT en Antioquia</t>
  </si>
  <si>
    <t>Vías mantenidas con mantenimiento rutinario</t>
  </si>
  <si>
    <t>Mantenimiento rutinario</t>
  </si>
  <si>
    <t>SA-20-01-2018; LOTE No 1: RETROEXCAVADORAS 4X4 (32 UNIDADES)</t>
  </si>
  <si>
    <t>21231 de 16/03/2018
21232 de 16/03/2018
21241 de 20/03/2018</t>
  </si>
  <si>
    <t>S2018060227511 de 08/06/2018
S2018060228347 de 18/06/2018</t>
  </si>
  <si>
    <t>NAVITRANS S.A.S</t>
  </si>
  <si>
    <t>En trámite RPC del Contrato 2018-SS-20-0010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</si>
  <si>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Santiago Diaz Marin</t>
  </si>
  <si>
    <t>ADQUISICIÓN DE MAQUINARIA Y VEHÍCULOS NUEVOS, PARA LA CONSERVACIÓN Y EL MANTENIMIENTO DE LA RED VIAL TERCIARIA Y OTRAS OBRAS DE INFRAESTRUCTURA MUNICIPALES EN EL DEPARTAMENTO DE ANTIOQUIA (23 VOLQUETAS).LA MAQUINARIA Y LOS VEHICULOS COMPRADOS PASARAN A SER ACTIVOS DE LOS MUNICIPIOS. LOTE 4</t>
  </si>
  <si>
    <t>SA-20-01-2018; LOTE No 4: VOLQUETAS (23 UNIDADES)</t>
  </si>
  <si>
    <t>PRACO DIDACOL S.A.S</t>
  </si>
  <si>
    <t>En trámite RPC del Contrato 2018-SS-20-0011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</si>
  <si>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22101511; 22101502</t>
  </si>
  <si>
    <t>ADQUISICIÓN DE MAQUINARIA Y VEHÍCULOS NUEVOS, PARA LA CONSERVACIÓN Y EL MANTENIMIENTO DE LA RED VIAL TERCIARIA Y OTRAS OBRAS DE INFRAESTRUCTURA MUNICIPALES EN EL DEPARTAMENTO DE ANTIOQUIA (MOTONIVELADORAS).LA MAQUINARIA Y LOS VEHICULOS COMPRADOS PASARAN A SER ACTIVOS DE LOS MUNICIPIOS.LOTE 3
ADQUISICIÓN DE MAQUINARIA Y VEHÍCULOS NUEVOS, PARA LA CONSERVACIÓN Y EL MANTENIMIENTO DE LA RED VIAL TERCIARIA Y OTRAS OBRAS DE INFRAESTRUCTURA MUNICIPALES EN EL DEPARTAMENTO DE ANTIOQUIA (VIBROCOMPACTADORES).LA MAQUINARIA Y LOS VEHICULOS COMPRADOS PASARAN A SER ACTIVOS DE LOS MUNICIPIOS. LOTE 2</t>
  </si>
  <si>
    <t>SA-20-01-2018; LOTE No 2: VIBROCOMPACTADORES (3 UNIDADES); LOTE No 3: MOTONIVELADORAS (3 UNIDADES)</t>
  </si>
  <si>
    <t>GECOLSA S.A</t>
  </si>
  <si>
    <t>En trámite RPC del Contrato 2018-SS-20-0012 creado 21/06/2018 
Estado del Proceso Adjudicado
LOTE 1: NAVITRANS S.A.S. LOTE 2: GENERAL DE EQUIPOS DE COLOMBIA S.A (GECOLSA) LOTE 3: GENERAL DE EQUIPOS DE COLOMBIA S.A (GECOLSA) LOTE 4: PRACO DIDACOL S.A
RESOLUCION SA-20-01-2018 (18-06-2018 05:38 PM)
RESOLUCION DE ADJUDICACION (08-06-2018 03:39 PM)
En trámite RPC del contrato 2018-SS-20-0010 creado el 06/06/2018 
PROCESO DE SELECCION SUBASTA INVERSA (09-05-2018 05:15 PM)
RESOLUCION DE APERTURA (17-04-2018 05:29 PM)
Rubro: VI.9.4/1120/4-1010/320402000/000050  Vigencia:2018  Valor  $10,000,000,000
Con recursos de DEPARTAMENTO Y 55 MUNICIPIOS DE ANTIOQUIA</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</si>
  <si>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</si>
  <si>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N.A.</t>
  </si>
  <si>
    <t>20969 de 26/01/2018
18643 de 29/08/2017</t>
  </si>
  <si>
    <t>S2017060102139 de 22/09/2017</t>
  </si>
  <si>
    <t xml:space="preserve">Fecha de Firma del Contrato  03 de octubre de 2017  
Fecha de Inicio de Ejecución del Contrato  03 de octubre de 2017  
Plazo de Ejecución del Contrato  15 Meses
Fecha de terminación 31 de Diciembre de 2018 
NOTA: ACTUALIZACION VIGENCIA FUTURA 6000002254 de 02/08/2017 CONTRATO 4600007506 DE 2017 por $120.000.000  Necesidad 20969 de 26/01/2018 con CDP 3700010395 de 30/01/2018
</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</si>
  <si>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</si>
  <si>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</si>
  <si>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</si>
  <si>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</si>
  <si>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</si>
  <si>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Estado del Proceso Liquidado
Fecha de Firma del Contrato 27 de marzo de 2017
Fecha de Inicio de Ejecución del Contrato 01 de abril de 2017
Plazo de Ejecución del Contrato 9 Meses
Fecha de Terminación del Contrato 30 de abril de 2018
Fecha de Liquidación del Contrato 10 de julio de 2018
ADICIÓN 1 con VF de 2018 Y PRORROGA 1  con fecha de 17/11/2017
Fecha de Firma de Adición 1 y Prorroga 1:  17 de noviembre de 2017. 
Valor Adicionado por $432,128,476.00
Tiempo Adicionado: 4 meses 
Nueva Fecha de terminación: 30 de abril de 2018</t>
  </si>
  <si>
    <t>Jesus Dairo Restrepo Restrepo</t>
  </si>
  <si>
    <t>93151610
93151600
93151500
80161500</t>
  </si>
  <si>
    <t>ADMINISTRACIÓN Y OPERACIÓN DE LA ESTACIÓN DE PEAJE PAJARITO EN LA VÍA PAJARITO - SAN PEDRO DE LOS MILAGROS - LA YE -  ENTRERRÍOS - SANTA ROSA DE OSOS EN EL DEPARTAMENTO DE ANTIOQUIA</t>
  </si>
  <si>
    <t>19938 de 03/01/2018</t>
  </si>
  <si>
    <t>2018060034378 de 12/04/2018</t>
  </si>
  <si>
    <t>Contratista REGENCY S.A.S.
Identificación del Contratista Nit de Persona Jurídica No. 8050099083
País y Departamento/Provincia de ubicación del Contratista Colombia : Antioquia
Nombre del Representante Legal del Contratista JOSE FERNANDO OROZCO SADOVNIK
Identificación del Representante Legal Cédula de Ciudadanía No. 6105742</t>
  </si>
  <si>
    <t xml:space="preserve">
Fecha de Firma del Contrato 18 de abril de 2018
Fecha de Inicio de Ejecución del Contrato 18 de abril de 2018
Plazo de Ejecución del Contrato 8 Meses
AUDIENCIA DE RIESGOS 8041 
01-03-2018 04:54 PM
RESOLUCION APERTURA 2018060024493 
23-02-2018 03:50 PM
EP creado, 17 de enero de 2018 5:06 p. m.</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</si>
  <si>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</si>
  <si>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</si>
  <si>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</si>
  <si>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</si>
  <si>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PRESTACIÓN DE SERVICIO DE MANTENIMIENTO INTEGRAL, SUMINISTRO DE CONSUMIBLES Y REPUESTOS PARA PLOTTER, ESCANER, CÁMARAS, IMPRESORAS Y MULTIFUNCIONAL PROPIEDAD DEL DEPARTAMENTO DE ANTIOQUIA Y SUS SEDES EXTERNAS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</si>
  <si>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5,5 mes</t>
  </si>
  <si>
    <t xml:space="preserve">22269 de 04/07/2018 </t>
  </si>
  <si>
    <t>Blanca Margarita Granda Cortes/Supervisión del contrato realizada por Carlos Giraldo Cardona de la Dirección de Informática de la Secretaría Gestion Humana</t>
  </si>
  <si>
    <t>MEJORAMIENTO Y CONSTRUCCIÓN DE OBRAS COMPLEMENTARIAS SOBRE EL CORREDOR VIAL CONCEPCIÓN-ALEJANDRIA (CODIGO 62AN19-1), DE LA SUBREGION ORIENTE</t>
  </si>
  <si>
    <t>Recursos de Regalías-Recursos Propios</t>
  </si>
  <si>
    <t xml:space="preserve">km de vías de la RVS mantenidas, mejoradas y/o rehabilitadas en afirmado  (31050305)
310503000
</t>
  </si>
  <si>
    <t>Aplicación de tratamiento superficial para el mantenimiento de vías de la Red Vial Secundaria en Antioquia.
Mantenimiento y mejoramiento de la RVS Antiquia</t>
  </si>
  <si>
    <t xml:space="preserve">180119001
180035001
</t>
  </si>
  <si>
    <t>Vía secundaria mejorada</t>
  </si>
  <si>
    <t>Mejoramiento de la capa de rodadura y obras de drenaje</t>
  </si>
  <si>
    <t>2018060034377 de 12/04/2018</t>
  </si>
  <si>
    <t>UNIÓN TEMPORAL SAN MARCOS - LUIS GUILLERMO RUIZ MACHADO 70%, GERMAN
VILLANUEVA CALDERÓN 30%</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</si>
  <si>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</si>
  <si>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</si>
  <si>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5,5 meses</t>
  </si>
  <si>
    <t>S2018060228881 de 22/06/2018</t>
  </si>
  <si>
    <t>ICONSULTING SAS, representado legalmente por Silvana Vergara Hernández, identificada con cédula de ciudadanía No. 43.153.541, el contrato derivado del Concurso de Méritos No. 8213,</t>
  </si>
  <si>
    <t>Estado del Proceso Celebrado
Fecha de Firma del Contrato 06 de julio de 2018
Fecha de Inicio de Ejecución del Contrato 06 de julio de 2018
Plazo de Ejecución del Contrato 165 Dí­as
En trámite RPC del contrato 4600008178 creado lunes, 25 de junio de 2018 4:38 p. m.
Estado del Proceso Adjudicado
RESOLUCION ADJUDICACION 8213 (22-06-2018 03:33 PM)
ACTA DE CIERRE 8213 (28-05-2018 04:41 PM)
RESOLUCION DE APERTURA 8213 (15-05-2018 04:40 PM)
Creación de Proceso 04 de May de 2018 06:51 P.M.
 AVISO DE CONVOCATORIA 8213 04-05-2018 06:51 PM
NOTA: Proceso 8002: Estado del Proceso Terminado Anormalmente después de Convocado - Resolucion de declaratoria de Desierto el pasado 24 de abril de 2018</t>
  </si>
  <si>
    <t>LINA MARÍA CÓRDOBA DÍAZ</t>
  </si>
  <si>
    <t xml:space="preserve">MEJORAMIENTO Y CONSTRUCCIÓN DE OBRAS COMPLEMENTARIAS SOBRE EL CORREDOR VIAL SAN JERÓNIMO-POLEAL (62AN16), DE LA SUBREGION OCCIDENTE
</t>
  </si>
  <si>
    <t>S 2018060224774 16/05/2018</t>
  </si>
  <si>
    <t>Adjudicar al proponente CONSTRUCCIONES AP S.A.S representado legalmente por SERGIO ANDRES ACERO ALVAREZ, identificado con cédula de ciudadanía No 71.696.543 de Medellín , el Contrato derivado de la Licitación Pública No. 7985,</t>
  </si>
  <si>
    <t>Estado del Proceso Celebrado
Fecha de Firma del Contrato 26 de junio de 2018
Fecha de Inicio de Ejecución del Contrato 26 de junio de 2018
Plazo de Ejecución del Contrato 5 Meses
En trámite RPC del contrato 4600008160 creado el 14/06/2018
RESOLUCION ADJUDICACION 7985 2018060224774 (16-05-2018 11:20 AM)
ACTA DE CIERRE Y APERTURA PTAS 22-03-2018 05:30 PM
RESOLUCION DE APERTURA 19-02-2018 05:47 PM
EP de 29 de noviembre de 2017 05:13 p.m.
Recursos de Regalías-Recursos Propios</t>
  </si>
  <si>
    <t>Santiago Marín Diaz/Interventoría Externa</t>
  </si>
  <si>
    <t>INTERVENTORIA TECNICA, ADMINISTRATIVA, AMBIENTAL, FINANCIERA Y LEGAL PARA EL MEJORAMIENTO Y CONSTRUCCIÓN DE OBRAS COMPLEMENTARIAS SOBRE EL CORREDOR VIAL SAN JERÓNIMO-POLEAL (62AN16), DE LA SUBREGION OCCIDENTE</t>
  </si>
  <si>
    <t>S2018060227889 de 13/06/2018</t>
  </si>
  <si>
    <t>Adjudicar al proponente GERARDO DIAZ MANJARRES GERARDO DIAZ MANJARRES identificado con cédula de ciudadanía No 70.077.994 el contrato derivado del Concurso de Méritos No. CON 8000,</t>
  </si>
  <si>
    <t>Estado del Proceso Celebrado
echa de Firma del Contrato 27 de junio de 2018
Fecha de Inicio de Ejecución del Contrato 27 de junio de 2018
Plazo de Ejecución del Contrato 165 Dí­as
En trámite RPC del contrato 4600008172 lunes, 25 de junio de 2018 4:38 p. m.
Estado del Proceso Adjudicado
RESOLUCION DE ADJUDICACION 8000 MANJARRES 2018060227889 (21-06-2018 02:28 PM)
ACTA CIERRE PROCESO 8000 (05-04-2018 06:31 PM)
Recursos de Regalías-Recursos Propios</t>
  </si>
  <si>
    <t>MEJORAMIENTO Y CONSTRUCCIÓN DE OBRAS COMPLEMENTARIAS SOBRE EL CORREDOR VIAL ALTO DEL CHUSCAL-ARMENIA (60AN08-1), DE LA SUBREGION OCCIDENTE</t>
  </si>
  <si>
    <t>S2018060224385 de 10/05/2018</t>
  </si>
  <si>
    <t>CONSORCIO INFRAESTRUYCTURA VIAL ARMENIA integrando por INFRACO SAS 75% Y KHB INGENIERIA SAS 25% representado por Alexander Barreneche Mejía, identificado con la Cedula de Ciudadanía N° 98.642.053, el Contrato derivado de la Licitación Pública No. 7991</t>
  </si>
  <si>
    <t xml:space="preserve">
Estado del Proceso Celebrado
Fecha de Firma del Contrato 07 de junio de 2018
Fecha de Inicio de Ejecución del Contrato 07 de junio de 2018
Plazo de Ejecución del Contrato 5 Meses
En trámite RPC del contrato 4600008127 creado el 29/05/2018
2018060224385 RES ADJUDICACION 7991 (11-05-2018 03:35 PM)
ACTA DE CIERRE CON ANEXOS (2) 15-03-2018 11:48 AM
ACTA DE AUDIENCIA CON ANEXOS 05-03-2018 03:58 PM
EP de , 01 de diciembre de 2017 01:02 p.m.
Recursos de Regalías-Recursos Propios</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</si>
  <si>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</si>
  <si>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</si>
  <si>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t>S 2018060225693 de 23/05/2018</t>
  </si>
  <si>
    <t>CONSORCIO CHUSCAL – ARMENIA 03 integrado por ARENAS DE LA HOZ INGENIERIA SAS 50%, JORGE ERNESTO MENDEZ PACHON 25% Y RAUL ARIEL CASTAÑO ABUFHELE 25% representado por JUAN DIEGO ARENAS DE LA HOZ mayor de edad, identificado con la Cedula de Ciudadanía N° 1.020.720.226, el Contrato derivado del concurso de méritos No. 8003</t>
  </si>
  <si>
    <t>MEJORAMIENTO Y CONSTRUCCIÓN DE OBRAS COMPLEMENTARIAS SOBRE EL CORREDOR VIAL SAN FERMIN-BRICEÑO (25AN13), DE LA SUBREGION NORTE</t>
  </si>
  <si>
    <t>S 2018060224337 de 09/05/2018</t>
  </si>
  <si>
    <t>Adjudicar al proponente CONSORCIO VIAL SAN JOSÉ INTEGRADO POR AGUIDEL SAS 50% Y CUBIDES Y MUÑOZ LTDA 50%, Consorcio representado legalmente por JUAN MANUEL DELGADO VILLEGAS, identificado con cédula de ciudadanía No.2.775.951 de Medellín , el Contrato derivado de la Licitación Pública No. 798</t>
  </si>
  <si>
    <t>MARIA YANET VALENCIA CEBALLOS/Interventoría Externa</t>
  </si>
  <si>
    <t>INTERVENTORIA TECNICA, ADMINISTRATIVA, AMBIENTAL, FINANCIERA Y LEGAL PARA EL MEJORAMIENTO Y CONSTRUCCIÓN DE OBRAS COMPLEMENTARIAS SOBRE EL CORREDOR VIAL SAN FERMIN-BRICEÑO (25AN13), DE LA SUBREGION NORTE</t>
  </si>
  <si>
    <t>S2018060227061 de 05/06/2018</t>
  </si>
  <si>
    <t>CONSORCIO VIAL GC 2018 integrado por GERARDO DIAZ MANJARRES 70% - CASTORES CONSTRUCTORES 30% consorcio representado legalmente por el señor GERARDO DIAZ MANJARRES identificado con cédula de ciudadanía No. 70.077.994, el contrato derivado del Concurso de Méritos No. CON 8005.</t>
  </si>
  <si>
    <t>Estado del Proceso Celebrado
Fecha de Firma del Contrato 29 de junio de 2018
Fecha de Inicio de Ejecución del Contrato 29 de junio de 2017
Plazo de Ejecución del Contrato 165 Dí­as
REOLUCION ADJUDICACION 8005 INTERVENTORIA 2018060227061 (06-06-2018 11:57 AM)
RESOLUCION APERTURA 08-03-2018 05:28 PM
Recursos de Regalías-Recursos Propios</t>
  </si>
  <si>
    <t>MEJORAMIENTO Y CONSTRUCCIÓN DE OBRAS COMPLEMENTARIAS SOBRE EL CORREDOR VIAL SALGAR-LA CÁMARA-LA QUIEBRA (60AN05-1), DE LA SUBREGION SUROESTE</t>
  </si>
  <si>
    <t>S2018060223826 04/05/2018</t>
  </si>
  <si>
    <t>Adjudicar al proponente Nro. 26, CONSORCIO VIAS GM4, integrado por: ING GAMMA S.A.S., con NIT. 900350972-1, con participación de 50% y CONSTRUCCIONES MAC LTDA., con NIT 830090667-8, con participación de 50%; representado el CONSORCIO VIAS GM4 por la ingeniera civil, ANGELA MARIA MANTILLA PRADA, identificada con cedula de ciudadanía No. 37.751.331 de Bucaramanga, el Contrato derivado de la Licitación Pública No. 7990.</t>
  </si>
  <si>
    <t>Estado del Proceso Celebrado
Fecha de Firma del Contrato 12 de junio de 2018
Fecha de Inicio de Ejecución del Contrato 03 de julio de 2018
Plazo de Ejecución del Contrato 3 Meses
En trámite  RPC del contrato 4600008148 creado el 5 de junio de 2018 4:19 p. m.
Estado del Proceso Adjudicado
RESOLUCIÓN ADJUDICACIÓN LIC 7990 2018060223826 (04-05-2018 03:54 PM)
ACTA CIERRE Y APERTURA PROPUESTAS 7990 (16-03-2018 06:01 PM)
ACTA DE AUDIENCIA RIESGOS LIC 7990 (02-03-2018 03:54 PM)
Estado del Proceso Borrador
EP de 01 de diciembre de 2017 11:16 a.m.
Recursos de Regalías-Recursos Propios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</si>
  <si>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</si>
  <si>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</si>
  <si>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t>S 2018060225456 del 21/05/2018</t>
  </si>
  <si>
    <t>CONSORCIO INTERANTIOQUIA IDJ, integrado por INGESCOR LTDA 50%, DONALD BOGOTA BAUTISTA 25%, JUAN CUARLOS RIOS URUETA 25%, representado por DONAL BOGOTA BAUTISTA, mayor de edad, identificado con la Cedula de Ciudadanía N° 79.557.205, el Contrato derivado del Concurso de Méritos 7997.</t>
  </si>
  <si>
    <t xml:space="preserve">
Estado del Proceso Celebrado
Fecha de Firma del Contrato 07 de junio de 2018
Fecha de Inicio de Ejecución del Contrato 03 de julio de 2018
Plazo de Ejecución del Contrato 105 Dí­as
RESOLUCIÓN ADJUDICACIÓN CON 7997 2018060225456 (21-05-2018 04:52 PM)
RESOLUCION APERTURA PROCESO 7997 09-03-2018 04:10 PM
Recursos de Regalías-Recursos Propios</t>
  </si>
  <si>
    <t>MABEL EMILCE GARCIA BUITRAGO</t>
  </si>
  <si>
    <t>MEJORAMIENTO Y CONSTRUCCIÓN DE OBRAS COMPLEMENTARIAS SOBRE EL CORREDOR VIAL SONSÓN-LA QUIEBRA-NARIÑO (56AN10), DE LA SUBREGION ORIENTE</t>
  </si>
  <si>
    <t>2018060034380 de 12/04/2018</t>
  </si>
  <si>
    <t>EXCARVAR SAS con NIT 890.942.985-0, representando por JOSE IGNACIO CARVAJAL SOSA, identificado con cedula de ciudadanía No. 15.255.515 de Caldas</t>
  </si>
  <si>
    <t>Estado del Proceso Celebrado
Fecha de Firma del Contrato 04 de mayo de 2018
Fecha de Inicio de Ejecución del Contrato 08 de junio de 2018
Plazo de Ejecución del Contrato 5 Meses
En trámite RPC 23 de abril de 2018 3:34 p. m.  de contrato 4600008090 
Estado del Proceso Adjudicado
RESOLUCION ADJUDICACION 7992 2018060034380 de 12/04/2018 13-04-2018 01:48 PM
ACTA DE CIERRE Y APERTURA DE PROPUESTAS 7992  02-03-2018 03:56 PM
RESOLUCION DE APERTURA 7992 14-02-2018 06:18 PM
Estado del Proceso Borrador
EP de , 04 de diciembre de 2017 03:32 p.m
Recursos de Regalías-Recursos Propios</t>
  </si>
  <si>
    <t>MARCO ALFONSO GOMEZ PUCHE/Interventoría Externa</t>
  </si>
  <si>
    <t xml:space="preserve">INTERVENTORIA TECNICA, ADMINISTRATIVA, AMBIENTAL, FINANCIERA Y LEGAL PARA EL MEJORAMIENTO Y CONSTRUCCIÓN DE OBRAS COMPLEMENTARIAS SOBRE EL CORREDOR VIAL SONSÓN-LA QUIEBRA-NARIÑO (56AN10), DE LA SUBREGION ORIENTE
</t>
  </si>
  <si>
    <t>S2018060222851 de 24/04/2018
S2018060223270 de 27/04/2018</t>
  </si>
  <si>
    <t>CONSORCIO CC SONSON (CONSTRUCCIONES INTERVENTORIAS ISAZA SAS COINZA 50%, CONSULTORIA, INGENIERIA ESTUDIOS ECONOMICOS LIMITADA CITEC LTDA 50%), representante del coinsorcio RUBEN ISAZA PALACIO identificado con cedula de ciudadanía No. 1.128.269.284</t>
  </si>
  <si>
    <t xml:space="preserve">
Estado del Proceso Celebrado
Fecha de Firma del Contrato 17 de mayo de 2018
Fecha de Inicio de Ejecución del Contrato 08 de junio de 2018
Plazo de Ejecución del Contrato 165 Dí­as
En tramite RPC del contrato marco 4600008102 de viernes, 4 de mayo de 2018 10:26 a. m.
Estado del Proceso Adjudicado
CORRECCION RESOLUCION APERTURA DE SOBRE ECONOMICO 7998 2018060223270 (27-04-2018 03:36 PM)
2018060222851 RESOLUCION APERTURA SOBRE ECONOMICO CON 7998 (24-04-2018 03:41 PM)
ACTA DE CIERRE 7998 05-03-2018 11:42 AM
RESOLUCION DE APERTURA 2018060023871 19-02-2018 05:55 PM
Recursos de Regalías-Recursos Propios</t>
  </si>
  <si>
    <t>MARCO ALFONSO GOMEZ PUCHE</t>
  </si>
  <si>
    <t xml:space="preserve">MEJORAMIENTO Y CONSTRUCCIÓN DE OBRAS COMPLEMENTARIAS SOBRE EL CORREDOR VIAL LA QUIEBRA-ARGELIA (56AN10-1), DE LA SUBREGION ORIENTE
</t>
  </si>
  <si>
    <t>S2018060229498 de 27/06/2018</t>
  </si>
  <si>
    <t>CONSORCIO SUBREGION ORIENTE 7983-CONFORMADO POR INGENIERIA Y CONSTRUCCIONES PALACIO BAENA 75%; GRUPO S Y C S.A.S 25%, con Nit.811.015.828-9; 811.031.728-8 representado legalmente por JUAN JOSE BAENA CORREA, identificado con cedula de ciudadanía No. 71.686.063, el Contrato derivado de la Licitación Pública No. 7983, cuyo</t>
  </si>
  <si>
    <t>DAVID CALLEJAS SAULE/Interventoría Externa</t>
  </si>
  <si>
    <t>INTERVENTORIA TECNICA, ADMINISTRATIVA, AMBIENTAL, FINANCIERA Y LEGAL PARA EL MEJORAMIENTO Y CONSTRUCCIÓN DE OBRAS COMPLEMENTARIAS SOBRE EL CORREDOR VIAL LA QUIEBRA-ARGELIA (56AN10-1), DE LA SUBREGION ORIENTE</t>
  </si>
  <si>
    <t>Estado del Proceso Convocado
RESOLUCION REANUDACION 8001 (27-06-2018 05:17 PM)
RESOLUCION DE SUSPENSIÓN CONCURSO DE MERITOS 8001 NRO 2018060034727 de 16/04/2018  INTERV LA QUIEBRA ARGELIA 17-04-2018 10:54 AM
ACTAPERTURA (06-03-2018 03:36 PM)
ACTAPERTURA 06-03-2018 03:36 PM
RESOLUCION DE APERTURA 19-02-2018 05:40 PM
Estado del Proceso Borrador
Recursos de Regalías-Recursos Propios</t>
  </si>
  <si>
    <t>DAVID CALLEJAS SAULE</t>
  </si>
  <si>
    <t xml:space="preserve">MEJORAMIENTO Y CONSTRUCCIÓN DE OBRAS COMPLEMENTARIAS SOBRE EL CORREDOR VIAL COCORNÁ - EL RAMAL (GRANADA)(60AN17-1), DE LA SUBREGION ORIENTE
</t>
  </si>
  <si>
    <t>S2018060224235 de 08/05/2018</t>
  </si>
  <si>
    <t>Adjudicar al proponente Consorcio GMC-GL (Conformado por GMC Ingeniería y Construcciones S.A.S. 50% y Grupo G L S.A.S. 50%), el Contrato derivado del proceso de Licitación Pública No. 7993 cuyo objeto consiste en el “MEJORAMIENTO Y CONSTRUCCIÓN DE OBRAS COMPLEMENTARIAS SOBRE EL CORREDOR VIAL COCORNÁ – EL RAMAL (60AN17-1), DE LA SUBREGION ORIENTE DEL DEPARTAMENTO DE ANTIOQUIA.</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</si>
  <si>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</si>
  <si>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</si>
  <si>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t>S2018060225816 de 24/05/2018</t>
  </si>
  <si>
    <t>Adjudicar al proponente CONSORCIO INTER-VIAL COCORNÁ CONFORMADO POR ARENAS DE LA HOZ INGENIERÍA S.A.S. (50%) Y LUIS HUMBERTO JAUREGUI (50%) representado por el señor JUAN DIEGO ARENAS DE LA HOZ, identificado con cédula de ciudadanía No. 1.020’720.226, el contrato derivado del Concurso de Méritos No. CON 8004.</t>
  </si>
  <si>
    <t>IVAN DARIO DE VARGAS CABARCAS</t>
  </si>
  <si>
    <t>MEJORAMIENTO Y CONSTRUCCIÓN DE OBRAS COMPLEMENTARIAS SOBRE EL CORREDOR VIAL SOFIA-YOLOMBÓ (62AN23), DE LA SUBREGION NORDESTE</t>
  </si>
  <si>
    <t>2018060034399 de 12/04/2018</t>
  </si>
  <si>
    <t>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t>
  </si>
  <si>
    <t>Estado del Proceso Celebrado
Fecha de Firma del Contrato 16 de mayo de 2018
Fecha de Inicio de Ejecución del Contrato 16 de mayo de 2018
Plazo de Ejecución del Contrato 5 Meses
Estado del Proceso Celebrado
Estado del Proceso Adjudicado
RESOLUCION ADJUDICA 2018060034399 de 12/04/2018 13-04-2018 12:47 PM
ACTA DE CIERRE 7982 05-03-2018 11:29 AM
RESOLUCION DE APERTURA 14-02-2018 06:03 PM
Estado del Proceso Borrador
E.P. de 28 de noviembre de 2017 11:07 a.m.
Recursos de Regalías-Recursos Propios</t>
  </si>
  <si>
    <t>OSCAR IVAN OSORIO PELAEZ/Interventoría Externa</t>
  </si>
  <si>
    <t>INTERVENTORIA TECNICA, ADMINISTRATIVA, AMBIENTAL, FINANCIERA Y LEGAL PARA EL MEJORAMIENTO Y CONSTRUCCIÓN DE OBRAS COMPLEMENTARIAS SOBRE EL CORREDOR VIAL SOFIA-YOLOMBÓ (62AN23), DE LA SUBREGION NORDESTE</t>
  </si>
  <si>
    <t>S2018060223152 de 26/04/2018</t>
  </si>
  <si>
    <t>Adjudicar al proponente CONSORCIO SOFÍA-YOLOMBÓ (ICONSULTING SAS 50% - CEAS SAS 50%) representado por la señora Silvia Vergara Hernández, identificada con cédula de ciudadanía No. 43.153.541, el contrato derivado del Concurso de Méritos No. CON 7999</t>
  </si>
  <si>
    <t xml:space="preserve">
Estado del Proceso Celebrado
Fecha de Firma del Contrato 07 de junio de 2018
Fecha de Inicio de Ejecución del Contrato 07 de junio de 2018
Plazo de Ejecución del Contrato 165 Dí­as
En trámite RPC del contrato 4600008111  de jueves, 17 de mayo de 2018 9:00 a. m.
Estado del Proceso Adjudicado
RESOLUCION ADJUDICACION 7999 26-04-2018 04:22 PM
ACTA DE CIERRE Y APERTURA DE PROPUESTAS 7999 06-03-2018 03:33 PM
RESOLUCION APERTURA 2018060023870 19-02-2018 06:04 PM
Estado del Proceso Borrador
Recursos de Regalías-Recursos Propios</t>
  </si>
  <si>
    <t> 95111601</t>
  </si>
  <si>
    <t>Recursos de Isagen</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</si>
  <si>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</si>
  <si>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</si>
  <si>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</si>
  <si>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</si>
  <si>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</si>
  <si>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</si>
  <si>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t>S2017060109419 de 10/11/2017</t>
  </si>
  <si>
    <t>2017-AS-20-0025</t>
  </si>
  <si>
    <t>INSTITUTO DEPARTAMENTAL DE DEPORTES DE ANTIOQUIA
Indeportes Antioquia</t>
  </si>
  <si>
    <t>Fecha de Firma del Contrato 10 de noviembre de 2017
Fecha de Inicio de Ejecución del Contrato 01 de febrero de 2018
Plazo de Ejecución del Contrato 13 Meses</t>
  </si>
  <si>
    <t>Leticia Omaira Hoyos Zuluaga</t>
  </si>
  <si>
    <t xml:space="preserve">CONVENIO DE COOPERACIÓN PARA LA ENTREGA DE RECURSOS PROVENIENTES DE LA VENTA DE ISAGEN PARA REALIZAR LA CONSTRUCCION DE PASEOS URBANOS DE MALECON TURISTICO ETAPA 1 EN LOS BARRIOS SANTAFE Y LA PLAYA DEL MUNICIPIO DE TURBO
</t>
  </si>
  <si>
    <t>otros espacios públicos (muelles, malecones, entre otros) construidos y/o mantenidos (31050603)</t>
  </si>
  <si>
    <t>Construcción de paseos urbanos de malecón, Etapa 1 en los Barrios Santafe y La Playa de Turbo Antioquia</t>
  </si>
  <si>
    <t>180128
BPIN 2017003050012</t>
  </si>
  <si>
    <t>Malecón construido
Vía urbana pavimentada</t>
  </si>
  <si>
    <t>Construcción de andenes, obras de drenaje, pavimentación de vía y obras urbanisticas.</t>
  </si>
  <si>
    <t>RE-20-27-2017</t>
  </si>
  <si>
    <t>2017-AS-20-0026</t>
  </si>
  <si>
    <t>Resciliado</t>
  </si>
  <si>
    <t>ACTA DE TERMINACION ANTICIPADA Y LIQUIDACION DE MUTUO ACUERDO de 12/03/2018
Se anula CDP 
Fecha de Firma del Contrato 10 de noviembre de 2017
Fecha de Inicio de Ejecución del Contrato 01 de febrero de 2018
Plazo de Ejecución del Contrato 13 Meses</t>
  </si>
  <si>
    <t>MEJORAMIENTO DE VIAS SECUNDARIAS EN LA SUBREGION ORIENTE DE ANTIOQUIA CON RECURSOS PROVENIENTES DE LA ENAJENACION DE ISAGEN PARA LA VIA  LA AURORA - SONADORA DEL MUNICIPIO DE GUATAPE</t>
  </si>
  <si>
    <t xml:space="preserve">5 MESES </t>
  </si>
  <si>
    <t>km de vías de la RVS mantenidas, mejoradas y/o rehabilitadas en afirmado 
(31050305)
310503000</t>
  </si>
  <si>
    <t>Mejoramiento de vías secundarias en la subregión Oriente de Antioquia</t>
  </si>
  <si>
    <t>Vías secundarias mejoradas</t>
  </si>
  <si>
    <t>Construcción de obras de drenaje
Mejoramiento de la capa de rodadura
Señalización de los tramos a intervenir</t>
  </si>
  <si>
    <t>S2018060228827 de 21/06/2018</t>
  </si>
  <si>
    <t>Adjudicar al proponente CALCULOS Y CONSTRUCCIONES SAS Consorcio representado legalmente por ANGELA MARIA HOYOS CASTRO identificada con cedula de ciudadanía Nro 42.881.386 el Contrato derivado de la Licitación Pública No. 8118</t>
  </si>
  <si>
    <t>Luis Eduardo Tobón Cardona/Interventoría Externa contratada por INVIAS</t>
  </si>
  <si>
    <t>72141003
72141104
72141106</t>
  </si>
  <si>
    <t>MEJORAMIENTO DE VIAS SECUNDARIAS EN LA SUBREGION ORIENTE DE ANTIOQUIA CON RECURSOS PROVENIENTES DE LA ENAJENACION DE ISAGEN EN LA VIA  EL PEÑOL- SAN VICENTE DEL MUNICIPIO DE EL PEÑOL</t>
  </si>
  <si>
    <t>7 MESES</t>
  </si>
  <si>
    <t>3837980 3837982</t>
  </si>
  <si>
    <t>km de vías de la RVS mantenidas, mejoradas y/o rehabilitadas en afirmado 
(31050305)
310503001</t>
  </si>
  <si>
    <t>21083 de 12/02/2018</t>
  </si>
  <si>
    <t>S2018060225240 de 18/05/2018</t>
  </si>
  <si>
    <t>Adjudicar al proponente CONSORCIO VIAL 8111 INTEGRADO POR ROCALES Y CONCRETO CON EL 25% ANGAR CONSTRUCCIONES SAS CON 25% INGEOCIVIL INGENIERAIA SAS CON 35% E IMPROING CON 15% Consorcio representado legalmente por CLAUDIA INÉS PABÓN MOSQUERA identificado con cedula de ciudadanía Nro 31.953.797 de Cali el Contrato derivado de la Licitación Pública No. 8111</t>
  </si>
  <si>
    <t>MEJORAMIENTO DE VIAS SECUNDARIAS EN LA SUBREGION ORIENTE DE ANTIOQUIA CON RECURSOS PROVENIENTES DE LA ENAJENACION DE ISAGEN EN LAS VIAS  ALEJANDRIA- EL BIZCOCHO  Y LA PALMA - EL VERTEDERO DEL MUNICIPIO DE SAN RAFAEL</t>
  </si>
  <si>
    <t>3837980 3837983</t>
  </si>
  <si>
    <t>km de vías de la RVS mantenidas, mejoradas y/o rehabilitadas en afirmado 
(31050305)
310503002</t>
  </si>
  <si>
    <t>21084 de 12/02/2018</t>
  </si>
  <si>
    <t>S2018060228518 de 19/06/2018</t>
  </si>
  <si>
    <t>Adjudicar al proponente CONSORCIO SAN JUAN 1 integrando por (CONSTRUCCIONES RAMIREZ BARON SAS 50% - FERNANDO AUGUSTO RAMIREZ RESTREPO 25% - JUAN CARLOS RAMIREZ OSPINA 25%)representado por MANUEL FELIPE RAMIREZ BARON identificado con la Cedula de Ciudadanía N° 80.773.283 el Contrato derivado de la Licitación Pública No. 8110</t>
  </si>
  <si>
    <t>En trámite RPC del contrato 4600008203 creado miércoles, 11 de julio de 2018 8:16 a. m.
Estado del Proceso Adjudicado
RESOLUCIÓN DE ADJUDICACIÓN (21-06-2018 07:18 PM)
ACTA DE CIERRE (17-04-2018 09:30 AM) 
3 RESOLUCIÓN DE APERTURA 16-03-2018 05:46 PM</t>
  </si>
  <si>
    <t xml:space="preserve">MEJORAMIENTO DE VIAS SECUNDARIAS EN LA SUBREGION ORIENTE DE ANTIOQUIA CON RECURSOS PROVENIENTES DE LA ENAJENACION DE ISAGEN PARA LA VIA  MARINILLA- EL SANTUARIO DEL MUNICIPIO DE EL SANTUARIO
</t>
  </si>
  <si>
    <t>21033 de 06/02/2018</t>
  </si>
  <si>
    <t>S2018060229215 de 25/06/2018</t>
  </si>
  <si>
    <t>Adjudicar al proponente N° 57 CALCULO Y CONSTRUCCIONES SAS representado por ANGELA MARIA HOYOS CASTRO identificada con la cédula de ciudadanía N° 42.881.386, el Contrato derivado de la Licitación Pública No. 8124</t>
  </si>
  <si>
    <t>A 11/07/2018 en trámite RPC del contrato 4600008205 creado martes, 10 de julio de 2018 4:51 p. m.
Estado del Proceso Adjudicado a 11/07/2018
 RESOLUCIÓN DE ADJUDICACIÓN 2018060229215 (25-06-2018 05:29 PM)
ACTA DE CIERRE Y APERTURA DE PROPUESTAS 8124 (17-04-2018 08:25 AM)
RESOLUCION DE APERTURA 8124 16-03-2018 05:14 PM</t>
  </si>
  <si>
    <t xml:space="preserve">MEJORAMIENTO DE VIAS SECUNDARIAS EN LA SUBREGION ORIENTE DE ANTIOQUIA CON RECURSOS PROVENIENTES DE LA ENAJENACION DE ISAGEN PARA LA VIA SAN ROQUE - EL VERTEDERO DEL MUNICIPIO DE SAN ROQUE
 </t>
  </si>
  <si>
    <t xml:space="preserve">7 MESES </t>
  </si>
  <si>
    <t>21035 de 06/02/2018</t>
  </si>
  <si>
    <t>S2018060224390 de 10/05/2018</t>
  </si>
  <si>
    <t>Adjudicar al proponente CONSORCIO SAN ROQUE C&amp;C, (INTEGRADO POR; COMPAÑÍA DE ASESORÍAS Y CONSTRUCCIONES SAS -CASCO SAS- 75% Y CONSTRUCTORA CARIBE SIGLO XXI SAS 25%), Consorcio representado legalmente por Andrés Felipe Restrepo Ángel identificado con la Cedula de Ciudadanía N° 8.025.797, el Contrato derivado de la Licitación Pública No. 8125.</t>
  </si>
  <si>
    <t>MEJORAMIENTO DE VIAS SECUNDARIAS EN VARIAS SUBREGIONES DE ANTIOQUIA CON RECURSOS PROVENIENTES DE LA ENAJENACION DE ISAGEN PARA LA  VIA  ARMENIA - ALTO EL CHUSCAL DEL MUNICIPIO DE ARMENIA EN LA SUBREGION OCCIDENTE DE ANTIOQUIA</t>
  </si>
  <si>
    <t>Mejoramiento de vías secundarias en varias subregiones de Antioquia</t>
  </si>
  <si>
    <t>21037 de 06/02/2018</t>
  </si>
  <si>
    <t>S2018060224500 de 10/05/2018</t>
  </si>
  <si>
    <t>ASFALTEMOS S.A.S., identificado con NIT 900.278.276-4 representado legalmente por ANDRES EDUARDO TRUJILLO ARANGO identificado con la Cedula de Ciudadanía N° 79.689.814,el Contrato derivado de la Licitación Pública No. 8114</t>
  </si>
  <si>
    <t>MEJORAMIENTO DE VIAS SECUNDARIAS EN VARIAS SUBREGIONES DE ANTIOQUIA CON RECURSOS PROVENIENTES DE LA ENAJENACION DE ISAGEN PARA LA  VIA  CAICEDO - LA USA  DEL MUNICIPIO DE CAICEDO EN LA SUBREGION OCCIDENTE DE ANTIOQUIA</t>
  </si>
  <si>
    <t>21038 de 06/02/2018</t>
  </si>
  <si>
    <t>S2018060228089 de 15/06/2018</t>
  </si>
  <si>
    <t>Proponente No.25 CONSORCIO GAMA – VYC (GAMA INGENIEROS ARQUITECTOS SAS 50% - VIAS Y CANALES SAS 50%), representado por Ana Carolina Galán Ramírez, identificado con la cédula de ciudadanía N° 52.862.258</t>
  </si>
  <si>
    <t xml:space="preserve">7 meses </t>
  </si>
  <si>
    <t xml:space="preserve">Estado del Proceso Convocado
RESOLUCION DE APERTURA PROCESO 8101 (26-06-2018 05:30 PM)
AVISO DE REANUDACION DEL PROCESO SUSPENDIDO (14-06-2018 04:47 PM)
 AVISO SUSPENSIÓN (22-02-2018 02:17 PM)
De: MARYI YAMILE ZULUAGA GARCES 
Enviado el: jueves, 22 de febrero de 2018 10:15 a. m.
Para: DIANA VELEZ BETANCUR &lt;Diana.Velez@antioquia.gov.co&gt;
CC: RODRIGO ECHEVERRY OCHOA &lt;rodrigo.echeverry@antioquia.gov.co&gt;
Asunto: INFORMACION PARA CREACION DE NECESIDAD
Envio archivo adjunto con informacion para creacion de necesidad convenio Municipio de Concepcion y la anulacion de CDP 3500039455 convenio Municipio de Frontino
</t>
  </si>
  <si>
    <t>MEJORAMIENTO DE VIAS SECUNDARIAS EN VARIAS SUBREGIONES DE ANTIOQUIA CON RECURSOS PROVENIENTES DE LA ENAJENACION DE ISAGEN PARA LA VIA  HELICONIA - ALTO EL CHUSCAL DEL MUNICIPIO DE HELICONIA EN LA SUBREGION OCCIDENTE DE ANTIOQUIA</t>
  </si>
  <si>
    <t>21040 de 06/02/2018</t>
  </si>
  <si>
    <t>S 2018060224590 de 11/05/2018</t>
  </si>
  <si>
    <t>CONSORCIO CONSTRUCCIONES ARVAL SAS, integrado por ARMANDO VALENCIA VALENCIA con 25 % DE PARTICIPACIÓN Y CONSTRUCCIONES ARVAL SAS NIT 900.873.929 con 75 % DE PARTICIPACIÓN representado legalmente por ARMANDO VALENCIA VALENCIA, identificado con la cédula de ciudadanía N° 70.078.877, el Contrato derivado de la Licitación Pública No. 8122</t>
  </si>
  <si>
    <t>MEJORAMIENTO DE VIAS SECUNDARIAS EN VARIAS SUBREGIONES DE ANTIOQUIA CON RECURSOS PROVENIENTES DE LA ENAJENACION DE ISAGEN PARA LA VIA   ABRIAQUI - FRONTINO DEL MUNICIPIO DE FRONTINO EN LA SUBREGION OCCIDENTE DE ANTIOQUIA</t>
  </si>
  <si>
    <t>21036 de 06/02/2018</t>
  </si>
  <si>
    <t>S2018060229135 de 25/06/2018</t>
  </si>
  <si>
    <t>Adjudicar al proponente CONSORCIO INFRA - INGENIERÍA 8121 (INFRACO S.A.S. 75% - KHB INGENIERIA SAS 25%), Consorcio representado legalmente por ALEXANDER BARRENECHE MEJÍA C.C. 98.642.053, el Contrato derivado de la Licitación Pública No. 8121</t>
  </si>
  <si>
    <t>MEJORAMIENTO DE VIAS TERCIARIAS CON RECURSOS PROVENIENTES DE LA ENAJENACION DE ISAGEN EN LA SUBREGIÓN ORIENTE DE ANTIOQUIA PARA LAS VIAS CHAPARRAL - JUAN XXIII  Y  LAS HOJAS - RIO ABAJO, Y EN VARIAS SUBREGIONES DE ANTIOQUIA PARA LA VÍA CORAL - SANTA RITA CHAPARRAL DEL MUNICIPIO DE SAN VICENTE</t>
  </si>
  <si>
    <t xml:space="preserve">Vías de la RVT mantenidas, mejoradas, rehabilitadas y/o pavimentadas
(32040201)
320402000 </t>
  </si>
  <si>
    <t>Mejoramiento de vías terciarias en la subregión Oriente de Antioquia
Mejoramiento de vías terciarias en varias subregiones de Antioquia</t>
  </si>
  <si>
    <t xml:space="preserve">180124
180129
</t>
  </si>
  <si>
    <t>Vías terciarias mejoradas</t>
  </si>
  <si>
    <t>21042 de 06/02/2018
21061 de 07/02/2018</t>
  </si>
  <si>
    <t>S2018060228411 de 19/06/2018</t>
  </si>
  <si>
    <t>Adjudicar al proponente CONASFALTOS S.A representado por YHONY QUINTO VANEGAS identificado con la Cedula de Ciudadanía N° 71.758.158 el Contrato derivado de la Licitación Pública No. 8117</t>
  </si>
  <si>
    <t>MEJORAMIENTO DE VIAS TERCIARIAS EN LA SUBREGION DE ORIENTE DE ANTIOQUIA CON RECURSOS PROVENIENTES DE LA ENAJENACION DE ISAGEN PARA LAS LAS VIAS GARRIDO - TOLDAS Y MOSQUITA - CARMIN - TOLDAS DEL MUNICIPIO DE GUARNE</t>
  </si>
  <si>
    <t>Mejoramiento de vías terciarias en la subregión Oriente de Antioquia</t>
  </si>
  <si>
    <t>21043 de 06/02/2018</t>
  </si>
  <si>
    <t>S2018060229611 de 28/06/2018</t>
  </si>
  <si>
    <t>Adjudicar al proponente N°7,CONSORCIO ANTIOQUIA 1 integrado por: OLMEDA SAS 33% - GILBERTO ACERO ROMERO 34%, HENRY ACERO ROMERO 33%; representado legalmente por GILBERTO ACERO ROMERO, identificado con la Cédula de Ciudadanía N° 79.141.349, el Contrato derivado de la Licitación Pública No. 8119.</t>
  </si>
  <si>
    <t>21044 de 06/02/2018</t>
  </si>
  <si>
    <t>S2018060230231 de 05/07/2018</t>
  </si>
  <si>
    <t>Adjudicar al proponente CONSORCIO 03 GJE ANTIOQUIA, INTEGRADO POR: GERMAN TORRES SALGADO 40%, JAIME ALBERTO GIL 30% Y ERNESTO URREA GIRALDO 30%, y representado legalmente por JAIME ALBERTO OSORIO GIL con cedula 15.906.738, el Contrato derivado de la Licitación Pública No. 8123</t>
  </si>
  <si>
    <t>MEJORAMIENTO DE VIAS TERCIARIAS EN LA SUBREGION DE ORIENTE DE ANTIOQUIA CON RECURSOS PROVENIENTES DE LA ENAJENACION DE ISAGEN EN LAS VIAS  RANCHO TRISTE-SAN JOSE, SAN JOSE-NAZARETH, TABACAL ALTO - SAN JOSE Y LA LUCHA-SAN NICOLAS DEL MUNICIPIO DE LA CEJA</t>
  </si>
  <si>
    <t>Vías de la RVT mantenidas, mejoradas, rehabilitadas y/o pavimentadas
(32040201)
320402001</t>
  </si>
  <si>
    <t>21085 de 12/02/2018</t>
  </si>
  <si>
    <t>S2018060229662 de 28/06/2018</t>
  </si>
  <si>
    <t>Adjudicar al proponente número 64, ICPB, representado legalmente por JUAN JOSE BAENA CORREA identificado con la cédula de ciudadanía N°71.686.063 de Medellín, el Contrato derivado de la Licitación Pública No. 8108.</t>
  </si>
  <si>
    <t>MEJORAMIENTO DE VIAS TERCIARIAS EN LA SUBREGION DE ORIENTE DE ANTIOQUIA CON RECURSOS PROVENIENTES DE LA ENAJENACION DE ISAGEN EN LA VIA  EL SANTUARIO- EL PEÑOL  DEL MUNICIPIO DEL SANTUARIO</t>
  </si>
  <si>
    <t>Vías de la RVT mantenidas, mejoradas, rehabilitadas y/o pavimentadas
(32040201)
320402002</t>
  </si>
  <si>
    <t>21086 de 12/02/2018</t>
  </si>
  <si>
    <t>S 2018060225455 de 21/05/2018</t>
  </si>
  <si>
    <t>ADJUDICAR AL PROPONENTE CONSORCIO CONSTRUCCIONES ARVAL 8106 (ARMANDO VALENCIA VALENCIA 25% - CONSTRUCCIONES ARVAL SAS 75%), CONSORCIO REPRESENTADO LEGALMENTE POR ARMANDO VALENCIA VALENCIA IDENTIFICADO CON CEDULA DE CIUDADANÍA N°70.078.877 CONTRATO DERIVADO DE LA LICITACIÓN PUBLICA 8106</t>
  </si>
  <si>
    <t>Estado del Proceso Celebrado
Fecha de Firma del Contrato 26 de junio de 2018
Fecha de Inicio de Ejecución del Contrato 26 de junio de 2018
Plazo de Ejecución del Contrato 7 Meses
En trámite RPC del contrato 4600008164 creado 14/06/2018
RESOLUCION ADJUDICACION 8106 (31-05-2018 11:32 AM)
RESOLUCION APERTURA-8106- 2018060026416 05-03-2018 09:05 PM</t>
  </si>
  <si>
    <t>MEJORAMIENTO DE VIAS TERCIARIAS EN LA SUBREGION DE ORIENTE DE ANTIOQUIA CON RECURSOS PROVENIENTES DE LA ENAJENACION DE ISAGEN PARA  LA VIA GALILEA-SANTA ANA DEL MUNICIPIO DE GRANADA</t>
  </si>
  <si>
    <t>21045 de 06/02/2018</t>
  </si>
  <si>
    <t>S 2018060225683 de 23/05/2018</t>
  </si>
  <si>
    <t>Adjudicar al proponente CONSORCIO CG 2018, integrado por: JESUS ANCIZAR CALVO 50% - MARCO GAVIRIA 50%, Proponente N° 21; representado legalmente por JESUS ANCIZAR CALVO, identificado con la Cédula de Ciudadanía N° 10546096, el Contrato derivado de la Licitación Pública No. 8126.</t>
  </si>
  <si>
    <t xml:space="preserve">
Estado del Proceso Celebrado
Fecha de Firma del Contrato 06 de junio de 2018
Fecha de Inicio de Ejecución del Contrato 06 de junio de 2018
Plazo de Ejecución del Contrato 7 Meses
En trámite RPC del contrato 4600008144 creado el 31/05/2018
RESOLUCIÓN DE ADJUDICACIÓN%2C LIC 8126 (23-05-2018 03:50 PM)
Resolución Apertura LIC 8126 05-03-2018 09:29 PM</t>
  </si>
  <si>
    <t>MEJORAMIENTO DE VIAS TERCIARIAS EN LA SUBREGION DE ORIENTE DE ANTIOQUIA CON RECURSOS PROVENIENTES DE LA ENAJENACION DE ISAGEN PARA LAS VIAS LA PIEDRA-QUEBRADA ARRIBA Y CAZADIANA-LA PAVA DEL MUNICIPIO DE GUATAPE</t>
  </si>
  <si>
    <t>21046 de 06/02/2018</t>
  </si>
  <si>
    <t>S2018060229134 de 25/06/2018</t>
  </si>
  <si>
    <t>Adjudicar al proponente_Nro 39 CONSORCIO CPTC (integrado por PERFILAR CONSTRUCCIONES SA 33% NIT 800109032-8; CIMAG SAS 33% NIT 900392283-3; y CT INGENIERIA SAS 34% NIT 900079753-2), representado legalmente por CARLOS ERNESTO GÓMEZ VILLAMIL, identificado con la cédula de ciudadanía N° 15.444.518, el Contrato derivado de la Licitación Pública No. 8115</t>
  </si>
  <si>
    <t>MEJORAMIENTO DE VIAS TERCIARIAS EN VARIAS SUBREGIONES DE ANTIOQUIA CON RECURSOS PROVENIENTES DE LA ENAJENACION DE ISAGEN  PARA LA VIA  ANZA-GUINTAR DEL MUNICIPIO DE ANZA  EN LA SUBREGION OCCIDENTE DE ANTIOQUIA</t>
  </si>
  <si>
    <t>Mejoramiento de vías terciarias en varias subregiones de Antioquia</t>
  </si>
  <si>
    <t>21050 de 06/02/2018</t>
  </si>
  <si>
    <t>Estado del Proceso Convocado
ACTA DE AUDIENCIA DE ADJUDICACIÓN 8120 (25-06-2018 05:52 PM)
ACTA DE CIERRE Y APERTURA DE PROPUESTAS LIC 8120 (17-04-2018 09:43 AM)
RESOLUCION DE APERTURA PROCESO 8120 16-03-2018 04:34 PM</t>
  </si>
  <si>
    <t>MEJORAMIENTO DE VIAS TERCIARIAS EN VARIAS SUBREGIONES DE ANTIOQUIA CON RECURSOS PROVENIENTES DE LA ENAJENACION DE ISAGEN PARA LA VIA  URRAO-LA ENCARNACION  DEL MUNICIPIO DE URRAO  EN LA SUBREGION SUROESTE  DE ANTIOQUIA</t>
  </si>
  <si>
    <t>21051 de 06/02/2018</t>
  </si>
  <si>
    <t>S2018060228828 de 21/06/2018</t>
  </si>
  <si>
    <t>Adjudicar al proponente S&amp;S INGENIERIA CIVIL SAS representado legalmente por MARCO ANTONIO SARMIENTO OTALORA identificado con la cédula de ciudadanía N°7.948.7134, NIT 900.220.563-3, el Contrato derivado de la Licitación Pública No. 8113</t>
  </si>
  <si>
    <t>72141003 72141104 72141106 72141600</t>
  </si>
  <si>
    <t>MEJORAMIENTO DE VÍAS SECUNDARIAS EN LA SUBREGIÓN ORIENTE DE ANTIOQUIA CON RECURSOS PROVENIENTES DE LA ENAJENACIÓN DE ISAGEN EN LA VÍA SAN VICENTE - CONCEPCIÓN DEL MUNICIPIO DE SAN VICENTE</t>
  </si>
  <si>
    <t xml:space="preserve"> 21714 de 28/05/2018</t>
  </si>
  <si>
    <t xml:space="preserve">Estado del Proceso Borrador
ESTUDIOS PREVIOS 8361 (03-07-2018 06:50 PM)
EP creado jueves, 28 de junio de 2018 5:34 p. m.
CDP N°: 3500039818 fecha de creación 30.05.2018   
Valor $ 2.082.635.387 </t>
  </si>
  <si>
    <t>Mabel Emilce García Buitrago/Interventoría Externa contratada por INVIAS</t>
  </si>
  <si>
    <t xml:space="preserve">72141003 72141104 72141106
</t>
  </si>
  <si>
    <t>MEJORAMIENTO DE VIAS SECUNDARIAS EN LA SUBREGION ORIENTE DE ANTIOQUIA CON RECURSOS PROVENIENTES DE LA ENAJENACION DE ISAGEN, EN LA VIA CONCEPCION - SAN VICENTE DEL MUNICIPIO DE CONCEPCION</t>
  </si>
  <si>
    <t>21722 de 28/05/2018</t>
  </si>
  <si>
    <t>Estado del Proceso Borrador
ESTUDIO PREVIO 8362- CONCEPCIÓN-SAN VICENTE (03-07-2018 06:56 PM)</t>
  </si>
  <si>
    <t>MARCO ALFONSO GÓMEZ PUCHE/Interventoría Externa contratada por INVIAS</t>
  </si>
  <si>
    <t>MEJORAMIENTO DE VIAS SECUNDARIAS EN VARIAS SUBREGIONES DE ANTIOQUIA CON RECURSOS PROVENIENTES DE LA ENAJENACION DE ISAGEN PARA LA VIA CONCEPCION - BARBOSA DEL MUNICIPIO DE CONCEPCION</t>
  </si>
  <si>
    <t>21034 de 06/02/2018</t>
  </si>
  <si>
    <t>S2018060224388 de 10/05/2018</t>
  </si>
  <si>
    <t>Adjudicar al proponente EXPLANACIONES DEL SUR S.A identificada con NIT 890.921.363-1 representado legalmente por Javier de Jesús Urrego Herrera identificado con la Cedula de Ciudadanía N° 71.596.557 quien funge como gerente suplente de la firma, el Contrato derivado de la Licitación Pública No. 8137</t>
  </si>
  <si>
    <t>Estado del Proceso Celebrado
Fecha de Firma del Contrato 08 de junio de 2018
Fecha de Inicio de Ejecución del Contrato 08 de junio de 2018
Plazo de Ejecución del Contrato 7 Meses
En trámite RPC del contrato 4600008119 de jueves, 17 de mayo de 2018 2:46 p. m
2018060224388 RES ADJUDICACION 8137 (11-05-2018 03:39 PM)
RES APERTURA LIC 8137 No 2018060030216 16-03-2018 04:14 PM</t>
  </si>
  <si>
    <t>MEJORAMIENTO DE VIAS SECUNDARIAS EN VARIAS SUBREGIONES DE ANTIOQUIA CON RECURSOS PROVENIENTES DE LA ENAJENACION DE ISAGEN, EN LA VIA PUEBLORICO- JERICO DEL MUNICIPIO DE PUEBLORICO EN LA SUBREGION SUROESTE DE ANTIOQUIA</t>
  </si>
  <si>
    <t>Estado del Proceso Borrador 
DOCUMENTO DE ESTUDIOS PREVIOS 8377 (03-07-2018 06:49 PM)
EP creado miércoles, 4 de julio de 2018 10:17 a. m.</t>
  </si>
  <si>
    <t>Oscar Ivan Osorio Pelaez/Interventoría Externa contratada por INVIAS</t>
  </si>
  <si>
    <t>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t>
  </si>
  <si>
    <t xml:space="preserve">21728 de 28/05/2018
21730 de 28/05/2018
</t>
  </si>
  <si>
    <t>Estado del Proceso Borrador
ESTUDIO PREVIO - 8401 (05-07-2018 05:20 PM)
EP creado 4 de julio de 2018 5:40 p. m.</t>
  </si>
  <si>
    <t>MEJORAMIENTO DE VIAS TERCIARIAS EN LA SUBREGION DE ORIENTE DE ANTIOQUIA CON RECURSOS PROVENIENTES DE LA ENAJENACION DE ISAGEN, EN LAS VIAS EL CHUSCAL-PONTEZUELAS, EL CHUSCAL-PANTANILLO Y AMAPOLA-NAZARETH DEL MUNICIPIO DE EL RETIRO</t>
  </si>
  <si>
    <t>21723 de 28/05/2018</t>
  </si>
  <si>
    <t>Estado del Proceso Borrador
ESTUDIOS PREVIOS 8366 (03-07-2018 06:35 PM)</t>
  </si>
  <si>
    <t>MARCO ALONSO GOMEZ PUCHE/Interventoría Externa contratada por INVIAS</t>
  </si>
  <si>
    <t>MEJORAMIENTO DE VIAS TERCIARIAS CON RECURSOS PROVENIENTES DE LA ENAJENACION DE ISAGEN EN LA SUBREGIÓN ORIENTE DE ANTIOQUIA EN LA VIA CRISTO REY - EL ROSAL, Y EN VARIAS SUBREGIONES DE ANTIOQUIA PARA LAS VÍAS LA AMALITA - LAS DELICIAS, UDEM - CANAAN, COMPLEX - TORRES AEROPUERTO Y CAPIRO - PONTEZUELA DEL MUNICIPIO DE RIONEGRO</t>
  </si>
  <si>
    <t>3837980 3837984</t>
  </si>
  <si>
    <t>21726 de 28/05/2018
21727 de 28/05/2018</t>
  </si>
  <si>
    <t>Estado del Proceso Borrador
ESTUDIO Y DOCUMENTOS PREVIOS 8283 (03-07-2018 06:33 PM)
EP creado miércoles, 20 de junio de 2018 3:51 p. m.</t>
  </si>
  <si>
    <t>MABEL EMILCE GARCIA BUITRAGO/Interventoría Externa contratada por INVIAS</t>
  </si>
  <si>
    <t>MEJORAMIENTO DE VIAS TERCIARIAS EN VARIAS SUBREGIONES DE ANTIOQUIA CON RECURSOS PROVENIENTES DE LA ENAJENACION DE ISAGEN, EN LA VIA ANILLO VIAL LAS LOMAS-LA RAYA-EL PARAISO DE YONDO DEL MUNICIPIO DE YONDO EN LA SUBREGION MAGDALENA MEDIO DE ANTIOQUIA</t>
  </si>
  <si>
    <t>Estado del Proceso Borrador
ESTUDIO PREVIO 8369-YONDO (04-07-2018 11:26 AM)</t>
  </si>
  <si>
    <t>LINA MARÍA CÓRDOBA DÍAZ/Interventoría Externa contratada por INVIAS</t>
  </si>
  <si>
    <t>MEJORAMIENTO DE VIAS TERCIARIAS EN VARIAS SUBREGIONES DE ANTIOQUIA CON RECURSOS PROVENIENTES DE LA ENAJENACION DE ISAGEN, EN LA VIA AUTOPISTA-AQUITANIA DEL MUNICIPIO DE SAN FRANCISCO</t>
  </si>
  <si>
    <t>Estado del Proceso Borrador
ESTUDIOS PREVIOS LIC-8373 (03-07-2018 05:22 PM)
El 12/02/2018 se solicita la ANULACION DE CDP 3500039444 asociado a la necesidad 21047 de 06/02/2018, ya que el proyecto requiere VF 2019 porque el plazo de ejecución sobrepasa la vigencia 2018</t>
  </si>
  <si>
    <t>MABEL EMILSE GARCÍA BUITRAGO/Interventoría Externa contratada por INVIAS</t>
  </si>
  <si>
    <t>MEJORAMIENTO DE VIAS TERCIARIAS EN VARIAS SUBREGIONES DE ANTIOQUIA CON RECURSOS PROVENIENTES DE LA ENAJENACION DE ISAGEN, EN LA VIA RUBICON-CESTILLAL DEL MUNICIPIO DE CAÑASGORDAS EN LA SUBREGION OCCIDENTE DE ANTIOQUIA</t>
  </si>
  <si>
    <t>Estado del Proceso Borrador
ESTUDIO PREVIO (03-07-2018 06:34 PM)</t>
  </si>
  <si>
    <t>Mejoramiento y mantenimiento de vías terciarias para la paz PUERTO RAUDAL - RAUDAL en el Departamento de Antioquia</t>
  </si>
  <si>
    <t>Recursos de Fast Track</t>
  </si>
  <si>
    <t>Mejoramiento y mantenimiento de vías terciarias para la paz en el departamento de Antioquia</t>
  </si>
  <si>
    <t>Vías terciarias pavimentadas</t>
  </si>
  <si>
    <t>Pavimentación de vías - Mejoramiento</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</si>
  <si>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</si>
  <si>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</si>
  <si>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</si>
  <si>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</si>
  <si>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</si>
  <si>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</si>
  <si>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</si>
  <si>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</si>
  <si>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EL PESCADO  en el Departamento de Antioquia</t>
  </si>
  <si>
    <t>Interventoria técnica, administrativa, ambiental, financiera y legal para el Mejoramiento y mantenimiento de vías terciarias para la paz CAMPO ALEGRE - EL PESCADO  en el Departamento de Antioquia</t>
  </si>
  <si>
    <t>Mejoramiento y mantenimiento de vías terciarias para la paz PIAMONTE - LA REVERSA en el Departamento de Antioquia</t>
  </si>
  <si>
    <t>Interventoria técnica, administrativa, ambiental, financiera y legal para el Mejoramiento y mantenimiento de vías terciarias para la paz PIAMONTE - LA REVERSA en el Departamento de Antioquia</t>
  </si>
  <si>
    <t>Mejoramiento y mantenimiento de vías terciarias para la paz LA SOLITA - GUAYABITO A en el Departamento de Antioquia</t>
  </si>
  <si>
    <t>Interventoria técnica, administrativa, ambiental, financiera y legal para el Mejoramiento y mantenimiento de vías terciarias para la paz LA SOLITA - GUAYABITO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</si>
  <si>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</si>
  <si>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</si>
  <si>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</si>
  <si>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</si>
  <si>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</si>
  <si>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</si>
  <si>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</si>
  <si>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</si>
  <si>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</si>
  <si>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Cosntrucción de puente</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</si>
  <si>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</si>
  <si>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</si>
  <si>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</si>
  <si>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MANZANARES ABAJO en el Departamento de Antioquia</t>
  </si>
  <si>
    <t>Interventoria técnica, administrativa, ambiental, financiera y legal para el Mejoramiento y mantenimiento de vías terciarias para la paz TASAJO - MANZANARES ABAJO en el Departamento de Antioquia</t>
  </si>
  <si>
    <t>Mejoramiento y mantenimiento de vías terciarias para la paz COCORNA - LA PIÑUELA en el Departamento de Antioquia</t>
  </si>
  <si>
    <t>Vías terciarias mejoradadas</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</si>
  <si>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</si>
  <si>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</si>
  <si>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</si>
  <si>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t>Mejoramiento y mantenimiento de vías secundarias para la paz SAN FERMÍN-BRICEÑO en el Departamento de Antioquia</t>
  </si>
  <si>
    <t>km de vías de la RVS mantenidas, mejoradas y/o rehabilitadas en afirmado  (31050305)
km de vías de la RVS mantenidas, mejoradas y/o rehabilitadas en pavimento (31050305)</t>
  </si>
  <si>
    <t>Mejoramiento y mantenimiento de vías secundarias para la paz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</si>
  <si>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</si>
  <si>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</si>
  <si>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</si>
  <si>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</si>
  <si>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</si>
  <si>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</si>
  <si>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</si>
  <si>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</si>
  <si>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</si>
  <si>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</si>
  <si>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</si>
  <si>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</si>
  <si>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</si>
  <si>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</si>
  <si>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</si>
  <si>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</si>
  <si>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</si>
  <si>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Mejoramiento y mantenimiento de vías para la paz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</si>
  <si>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</si>
  <si>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(MONTEBELLO) - EL RETIRO en el Departamento de Antioquia</t>
  </si>
  <si>
    <t>Interventoria técnica, administrativa, ambiental, financiera y legal para el Mejoramiento y mantenimiento de vías secundarias para la paz LA GRANJA - (MONTEBELLO) - EL RETIRO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</si>
  <si>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</si>
  <si>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</si>
  <si>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t>ADICIÓN 1 Y PRORROGA 1 AL CONTRATO 4600007123 DE 2017 CONSULTORIA PARA ESTUDIOS Y DISEÑOS TÉCNICOS PARA LA PAVIMENTACIÓN DE VIAS EN EL DEPARTAMENTO DE ANTIOQUIA POR EL SISTEMA DE VALORIZACIÓN</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</si>
  <si>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</si>
  <si>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</si>
  <si>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</si>
  <si>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</si>
  <si>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21013 de 02/02/2018
17989 de 20/06/2017
POR SUSTITUCION DE FONDO DEL CDP 3500036784
17352 de 05/04/2017 
17088 de 06/03/2017</t>
  </si>
  <si>
    <t>S2017060093282 27/07/2017</t>
  </si>
  <si>
    <t xml:space="preserve">ARREDONDO MADRID INGENIEROS CIVILES SAS (AIM. SAS) REPRESENTANTE LEGAL SUPLENTE, LA SEÑORA MARIA MARLENY FLOREZ ARENAS IDENTIFICADA CON CEDULA DE CIUDADANIA NUMERO 32.480.686 DE MEDELLIN </t>
  </si>
  <si>
    <t xml:space="preserve">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ACTA DE SUSPENSION 4600007123 03-01-2018 10:25 AM
</t>
  </si>
  <si>
    <t>Paulo Andres Pérez Giraldo</t>
  </si>
  <si>
    <t>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t>
  </si>
  <si>
    <t>21440 de 27/04/2018</t>
  </si>
  <si>
    <t>Estado del Proceso Borrador
ESTUDIO PREVIO 8225 (26-06-2018 05:54 PM)
EP creado el 17/05/2018, enviado viernes, 18 de mayo de 2018 8:44 a. m.</t>
  </si>
  <si>
    <t>Juan Gonzalo Castrillón Tobón</t>
  </si>
  <si>
    <t>Adquisición  faja de terreno ubicada dentro del predio de mayor extensión identificado con la matrícula inmobiliaria  número 028-12506 de la Oficina de Registro de Instrumentos Públicos de Sonsón, requerida  para el proyecto "PROYECTO "REHABILITACIÓN PUNTO CRÍTICO EN EL Km 7+850 AL Km 8+490,71 DE LA VÍA “LA QUIEBRA – NARIÑO” DEPARTAMENTO DE ANTIOQUIA", transferida a título de venta al DEPARTAMENTO DE ANTIOQUIA</t>
  </si>
  <si>
    <t>4 mes</t>
  </si>
  <si>
    <t>21466 de 09/05/2018</t>
  </si>
  <si>
    <t xml:space="preserve">Trámite de Adquisición mediante Enajenación Voluntaria de conformidad con lo establecido en el Artículo 14 de la Ley 9 de 1989, Ley 388 de 1997 y sus modificaciones
</t>
  </si>
  <si>
    <t>Yadira María Márquez Rivas</t>
  </si>
  <si>
    <t xml:space="preserve">CONSULTORIA PARA LOS ESTUDIOS Y DISEÑOS TÉCNICOS PARA LA SOLUCIÓN AL PASO PEATONAL SOBRE LA CARRERA 50 ENTRE LAS CALLES 80 SUR Y 88 SUR, MUNICIPIO DE LA ESTRELLA
Nota: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
</t>
  </si>
  <si>
    <t>1,5 meses</t>
  </si>
  <si>
    <t>21436 de 27/04/2018</t>
  </si>
  <si>
    <t>Estado del Proceso Convocado
ACTA CIERRE PROCESO 8214 (19-06-2018 09:24 AM)
RESOLUCION APERTURA PROCESO 8214 (31-05-2018 05:28 PM)
ESTUDIOS Y DOCUMENTOS PREVIOS 8214 (18-05-2018 05:33 PM)
EP creado miércoles, 9 de mayo de 2018 2:19 p. m.
CDP No.: 3700010457 del 27-abril-2018  Necesidad 21436
Ítem:  Valor $109,351,037 COP
Rubro: 1.3.19/1114/0-1010 FONDOS COMUNES I.C.L.D Sentencias y Conciliaciones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t>
  </si>
  <si>
    <t>PAULO ANDRES PEREZ GIRALDO</t>
  </si>
  <si>
    <t xml:space="preserve">ADMINISTRACIÓN Y OPERACIÓN DE LA ESTACIÓN DE PEAJE PAJARITO EN LA VIA PAJARITO - SAN PEDRO DE LOS MILAGROS - LA YE -  ENTRERRÍOS - SANTA ROSA DE OSOS EN EL DEPARTAMENTO DE ANTIOQUIA
</t>
  </si>
  <si>
    <t>12,5 meses</t>
  </si>
  <si>
    <t>21732 de 28/05/2018</t>
  </si>
  <si>
    <t>Valor total estimado $1.521.000.000:
Valor vigencia actual 2018: 1.2.90 /1120/0-2160/999999999/999999 $61.000.000 Necesidad 21732 de 28/05/2018
Valor vigencia futura 2019: $1.460.000.000 . VF aprobada mediante Ordenanza 10 de 24/05/2018</t>
  </si>
  <si>
    <t>72141003
72141104
72141107</t>
  </si>
  <si>
    <t>CONSTRUCCION CONEXIÓNES VIALES VEHICULARES, PEATONALES Y OBRAS COMPLEMENTARIAS EN EL TRAMO 4.1 KM, DE LA VÍA GUILLERMO GAVIRIA CORREA, DEPARTAMENTO DE ANTIOQUIA</t>
  </si>
  <si>
    <t>CONVENIO 0583 RECURSOS PEAJE</t>
  </si>
  <si>
    <t>km de vías en la conexión Aburra-Rio Cauca construidas, operadas, mantenidas y rehabilitadas (31050404)</t>
  </si>
  <si>
    <t>Construcción, operación y mantenimiento conexión vial Aburrá  Río Cauca</t>
  </si>
  <si>
    <t>Obras de mitigación Aburra Cauca
Mantenimiento Aburra Cauca</t>
  </si>
  <si>
    <t>LIC-20-01-2018</t>
  </si>
  <si>
    <t>S2018060224260 de 08/05/2018</t>
  </si>
  <si>
    <t>2018-OO-20-0007</t>
  </si>
  <si>
    <t xml:space="preserve">
EXPLANAN S.A., con Nit. 890.910.591-5, representada legalmente por DAVID ALBERTO ARISTIZABAL ZULUAGA, identificado con Cedula No. 71.619.734, el Contrato derivado de la Licitación Pública LIC-20-01-2018, cuyo objeto es CONSTRUCCION CONEXIÓNES VIALES VEHICULARES, PEATONALES Y OBRAS COMPLEMENTARIAS EN EL TRAMO 4.1 DE LA VÍA GUILLERMO GAVIRIA CORREA, DEPARTAMENTO DE ANTIOQUIA.</t>
  </si>
  <si>
    <t xml:space="preserve">
Fecha de Firma del Contrato 29 de mayo de 2018
Fecha de Inicio de Ejecución del Contrato 01 de junio de 2018
Plazo de Ejecución del Contrato 6 Meses
En trámite de suscripcion contrato 2018-OO-20-0007 generado 23/05/2018
Estado del Proceso Adjudicado
RES ADJUDICACIÓN 2018060224260 LIC-20-01-2018 (09-05-2018 05:41 PM)
RESOLUCION S2018060030368 LIC-20-01-2018 (16-03-2018 06:18 PM)
RESERVA PRESUPUESTAL DEL IDEA
0000000001000168481,  de 16/01/2018, por $5.133.630.475.</t>
  </si>
  <si>
    <t>Carlos Eduardo Aristizábal Echeverri/Interventoría Externa</t>
  </si>
  <si>
    <t>INTERVENTORIA TECNICA, AMBIENTAL, ADMINISTRATIVA, FINANCIERA Y LEGAL PARA LA CONSTRUCCION CONEXIÓNES VIALES VEHICULARES, PEATONALES Y OBRAS COMPLEMENTARIAS EN EL TRAMO 4.1 DE LA VÍA GUILLERMO GAVIRIA CORREA, DEPARTAMENTO DE ANTIOQUIA</t>
  </si>
  <si>
    <t>CON-20-01-2018</t>
  </si>
  <si>
    <t>S 2018060225010 17/05/2018</t>
  </si>
  <si>
    <t>2018-SS-20-0009</t>
  </si>
  <si>
    <t>CONSORCIO CONEXIONES VIALES: CAMILO ANDRÉS ANGEL SALDARRIAGA 75%, JAIRO HUMBERTO ESTRADA ECHEVERRI 25% representada legalmente por CAMILO ANDRÉS ÁNGEL SALDARRIAGA, identificado con cedula de ciudadanía No. 98.546.133 de Envigado Antioquia., el Contrato derivado del Concurso de Méritos CON-20-01-2018,</t>
  </si>
  <si>
    <t>Carlos Eduardo Aristizábal Echeverri</t>
  </si>
  <si>
    <t>72141003
72141107</t>
  </si>
  <si>
    <t>TERMINACIÓN DEL PUENTE LA LEGUMBRERA EN LA ANTIGUA VÍA AL MAR Y OBRAS COMPLEMENTARIAS</t>
  </si>
  <si>
    <t>LIC-20-02-2018</t>
  </si>
  <si>
    <t>Estado del Proceso Convocado
FORMATO EVALUACION ECONOMICA LIC-20-02-2018 (09-07-2018 03:54 PM)
ACTA DE CIERRE Y APERTURA DE PROPUESTAS LIC-20-02-2018 (28-06-2018 03:44 PM)
RESOLUCION DE APERTURA 2018060227518 LIC-20-02-2018 (08-06-2018 03:44 PM)
ESTUDIOS PREVIOS LIC-20-02-2018 (18-05-2018 04:40 PM)</t>
  </si>
  <si>
    <t>Carlos Alberto Gómez Usuga</t>
  </si>
  <si>
    <t xml:space="preserve">INTERVENTORIA TECNICA, AMBIENTAL, ADMINISTRATIVA, FINANCIERA Y LEGAL PARA LA TERMINACIÓN DEL PUENTE LA LEGUMBRERA EN LA ANTIGUA VÍA AL MAR Y OBRAS COMPLEMENTARIAS
</t>
  </si>
  <si>
    <t>CON-20-02-2018</t>
  </si>
  <si>
    <t>Estado del Proceso Convocado
INFORME DE EVALUACION CON-20-02-2018 (05-07-2018 04:44 PM)
RESOLUCION DE APERTURA 2018060227275 DEL 06-06-2018 (06-06-2018 04:34 PM)
ESTUDIOS PREVIOS CON-20-02-2018 (28-05-2018 05:03 PM)</t>
  </si>
  <si>
    <t xml:space="preserve">95111605 72141604
</t>
  </si>
  <si>
    <t>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t>
  </si>
  <si>
    <t>Recursos de ISAGEN</t>
  </si>
  <si>
    <t>Espacios públicos municipales intervenidos</t>
  </si>
  <si>
    <t>Construcción y puesta en marcha del Metrocable zona noroccidental (Metrocable Picacho) Medellín - Antioquia</t>
  </si>
  <si>
    <t>Nueva línea del metro construída</t>
  </si>
  <si>
    <t xml:space="preserve">Suministro e instalación de pilonas
Compra de cabinas </t>
  </si>
  <si>
    <t>RE-20-29-2017</t>
  </si>
  <si>
    <t>2017-AS-20-0028 
809 DE 2017 (MINISTERIO DE TRANSPORTE)</t>
  </si>
  <si>
    <t>MINISTERIO DE TRANSPORTE Y DEPARTAMENTO DE ANTIOQUIA
(Convenio MINTTE 809 DE 10/11/2017)/2017-AS-20-0028</t>
  </si>
  <si>
    <t xml:space="preserve">Fecha de Firma del Contrato 10 de noviembre de 2017
Fecha de Inicio de Ejecución del Contrato 22 de diciembre de 2017
Plazo de Ejecución del Contrato 12 Meses
Plazo: 12 meses contados a partir de la suscripcion del acta de inicio, previo cumplimiento de los requisitos de perfeccionamiento y de ejecucion
NOTA: La transferencia de recursos se realiza mediante resolución
</t>
  </si>
  <si>
    <t>Jaime Alejandro Gómez Restrepo</t>
  </si>
  <si>
    <t>Km de vías urbanas mejoradas (31050601)</t>
  </si>
  <si>
    <t>Apoyo al mejoramiento de vías urbanas en algunos municipios de Antioquia</t>
  </si>
  <si>
    <t>Red vial urbana construída</t>
  </si>
  <si>
    <t>Intervención en vías urbanas,
Intervención en senderos peatonales,
Fortalecimiento Institucional.</t>
  </si>
  <si>
    <t>22067 de 20/06/2018</t>
  </si>
  <si>
    <t>22070 de 20/06/2018</t>
  </si>
  <si>
    <t>22187 de 21/06/2018</t>
  </si>
  <si>
    <t>22188 de 21/06/2018</t>
  </si>
  <si>
    <t>22189 de 21/06/2018</t>
  </si>
  <si>
    <t>Red vial terciaria pavimentada</t>
  </si>
  <si>
    <t>Pavimentación RVT
Interventoría.</t>
  </si>
  <si>
    <t>22190 de 21/06/2018</t>
  </si>
  <si>
    <t>22196 de 22/06/2018</t>
  </si>
  <si>
    <t>81101510; 81101505</t>
  </si>
  <si>
    <t>INTERVENTORIA TÉCNICA, ADMINISTRATIVA, AMBIENTAL, FINANCIERA Y LEGAL PARA LOS   ESTUDIOS Y DISEÑOS PARA EL PUENTE VEHICULAR SOBRE EL RIO CAUCA  EN EL SECTOR PUERTO RAUDAL, ZONA RURAL DEL MUNICIPIO DE VALDIVIA EN  LA SUBREGIÓN NORTE DEL DEPARTAMENTO DE ANTIOQUIA</t>
  </si>
  <si>
    <t>22223 de 26/06/2018</t>
  </si>
  <si>
    <t>EL DEPARTAMENTO DE ANTIOQUIA COLABORA AL MUNICIPIO DE  SAN FRANCISCO CON RECURSOS ECONOMICOS PARA QUE ESTE LLEVE A CABO LA PAVIMENTACIÓN DE VIAS TERCIARIAS</t>
  </si>
  <si>
    <t>22248 de 28/06/2018</t>
  </si>
  <si>
    <t>EL DEPARTAMENTO DE ANTIOQUIA COLABORA AL MUNICIPIO DE   SOPETRAN  CON RECURSOS ECONOMICOS PARA QUE ESTE LLEVE A CABO LA PAVIMENTACIÓN DE VIAS TERCIARIAS</t>
  </si>
  <si>
    <t>22253 de 03/07/2018</t>
  </si>
  <si>
    <t>Martha Beatriz Sepúlveda Mazo</t>
  </si>
  <si>
    <t>EL DEPARTAMENTO DE ANTIOQUIA COLABORA AL MUNICIPIO DE URAMITA CON RECURSOS ECONOMICOS PARA QUE ESTE LLEVE A CABO LA PAVIMENTACIÓN DE VIAS TERCIARIAS</t>
  </si>
  <si>
    <t>22254 de 03/07/2018</t>
  </si>
  <si>
    <t>EL DEPARTAMENTO DE ANTIOQUIA COLABORA AL MUNICIPIO DE FRONTINO CON RECURSOS ECONOMICOS PARA QUE ESTE LLEVE A CABO LA PAVIMENTACIÓN DE VIAS TERCIARIAS EN LA VEREDA SAN LAZARO</t>
  </si>
  <si>
    <t>22255 de 03/07/2018</t>
  </si>
  <si>
    <t>ESTUDIOS GEOTÉCNICOS, HIDRÀULICOS, LEVANTAMIENTO TOPOGRÁFICO Y DISEÑOS ESTRUCTURALES NECESARIOS PARA LA OBRA DE ESTABILIZACIÓN SOBRE EL RÍO AURRA PR 22+000, SECTOR RÍO ESCONDIDO, EN LA ANTIGUA VÍA AL MAR EN DEPARTAMENTO DE ANTIOQUIA</t>
  </si>
  <si>
    <t>CON-20-03-2018</t>
  </si>
  <si>
    <t>Farley Fernando Angee Sanchez</t>
  </si>
  <si>
    <r>
      <t>MEJORAMIENTO Y CONSTRUCCIÓN DE OBRAS COMPLEMENTARIAS SOBRE EL CORREDOR VIAL CONCORDIA - LA QUIEBRA - BETULIA (Codigo 60AN06-1) Y CAICEDO - URRAO (Codigo 25BAN06-1) DE LA SUBREGION SUROESTE</t>
    </r>
    <r>
      <rPr>
        <sz val="10"/>
        <color rgb="FFFF0000"/>
        <rFont val="Arial"/>
        <family val="2"/>
      </rPr>
      <t/>
    </r>
  </si>
  <si>
    <t>22274 de 04/07/2018
22275 de 04/07/2018
22276 de 04/07/2018
22287 de 05/07/2018</t>
  </si>
  <si>
    <t>Gloria Patricia Gómez Grisales/Interventoría Externa</t>
  </si>
  <si>
    <t xml:space="preserve">INTERVENTORIA TECNICA, ADMINISTRATIVA, AMBIENTAL, FINANCIERA Y LEGAL PARA EL MEJORAMIENTO Y CONSTRUCCIÓN DE OBRAS COMPLEMENTARIAS SOBRE EL CORREDOR VIAL CONCORDIA - LA QUIEBRA - BETULIA (Codigo 60AN06-1) Y CAICEDO - URRAO (Codigo 25BAN06-1) DE LA SUBREGION SUROESTE
</t>
  </si>
  <si>
    <t>22277 de 04/07/2018</t>
  </si>
  <si>
    <t xml:space="preserve">EL DEPARTAMENTO DE ANTIOQUIA-SECRETARIA DE INFRAESTRUCTURA FISICA Y EL MUNICIPIO DE URRAO COFINANCIAN EL MANTENIMIENTO EN LAS VÍAS DE LA RED VIAL SECUNDARIA: BETULIA-URRAO CODIGO 25BAN04-1-1, CAICEDO-URRAO CODIGO 25BAN06-1, ALTAMIRA-SAN JOSE CODIGO 25BAN04-2 Y SAN JOSE-LA EME CODIGO 25BAN04-2-1  DE LA SUBREGION SUROESTE DEL DEPARTAMENTO DE ANTIOQUIA </t>
  </si>
  <si>
    <t>22278 de 04/07/2018</t>
  </si>
  <si>
    <t>Maria Katherine Roa</t>
  </si>
  <si>
    <t>EL DEPARTAMENTO COFINANCIA CON RECURSOS ECONOMICOS AL MUNICIPIO DE ANDES EN EL SUROESTE ANTIOQUEÑO, PARA QUE ESTE LLEVE ACABO LA PAVIMENTACIÓN DEL SECTOR LA BODEGA - ECOPARQUE MARIO ARAMBURO RESTREPO EN LA VIA SECUNDARIA PUEBLORRICO - SAN JOSE - YE A LA BODEGA - LA BODEGA (ANDES) CODIGO 60AN04-1</t>
  </si>
  <si>
    <t>22279 de 04/07/2018
22280 de 04/07/2018</t>
  </si>
  <si>
    <t>EL DEPARTAMENTO DE ANTIOQUIA COLABORA AL MUNICIPIO DE FRONTINO CON RECURSOS ECÓNOMICOS PARA QUE ESTE LLEVE A CABO EL MEJORAMIENTO Y MANTENIMIENTO DE LA VIA TERCIARIA NUTIBARA - MURRÍ</t>
  </si>
  <si>
    <t>22281 de 04/07/2018
22282 de 04/07/2018</t>
  </si>
  <si>
    <t>EL DEPARTAMENTO DE ANTIOQUIA COLABORA AL MUNICIPIO DE FRONTINO CON RECURSOS ECONOMICOS PARA QUE ESTE LLEVE A CABO LA PAVIMENTACIÓN DE VIAS TERCIARIAS</t>
  </si>
  <si>
    <t>22283 de 04/07/2018</t>
  </si>
  <si>
    <t>Actualización de planos y diseños de la cartilla de la Secretaría de Infraestructura Física del Departamento de Antioquia "Obras de Drenaje y Protección para Carreteras",  con aplicación de la normatividad vigente</t>
  </si>
  <si>
    <t>Marco Alberto Jaramillo Guzmán</t>
  </si>
  <si>
    <t>Juan Fernando Franco Uribe</t>
  </si>
  <si>
    <t>EL DEPARTAMENTO DE ANTIOQUIA COFINANCIA CON RECURSOS ECONÓMICOS AL MUNICIPIO DE APARTADO EN EL URABA ANTIOQUEÑO, PARA QUE ESTE LLEVE A CABO LA CONSTRUCCION DEL PARQUE CINCUENTENARIO EN EL BARRIO DIANA CARDONA</t>
  </si>
  <si>
    <t>22329 de 11/07/2018</t>
  </si>
  <si>
    <t>Juliana Mejía Bravo</t>
  </si>
  <si>
    <t>EL DEPARTAMENTO DE ANTIOQUIA COFINANCIA CON RECURSOS ECONÓMICOS AL MUNICIPIO DE JARDIN EN EL SUROESTE ANTIOQUEÑO, PARA QUE ESTE LLEVE A CABO LA SEGUNDA ETAPA DEL MANTENIMIENTO Y MEJORAMIENTO DEL PARQUE PRINCIPAL DEL MUNICIPIO</t>
  </si>
  <si>
    <t>22330 de 11/07/2018</t>
  </si>
  <si>
    <t>ESTUDIOS Y DISEÑOS PARA EL PUENTE VEHICULAR SOBRE EL RIO CAUCA  EN EL SECTOR PUERTO RAUDAL, ZONA RURAL DEL MUNICIPIO DE VALDIVIA EN  LA SUBREGIÓN NORTE DEL DEPARTAMENTO DE ANTIOQUIA</t>
  </si>
  <si>
    <t>22376 de 16/07/2018</t>
  </si>
  <si>
    <t>Gerencia de Seguridad Alimentaria y Nutricional de Antioquia - MANÁ</t>
  </si>
  <si>
    <t>COFINANCIAR LA ENTREGA DE RACIONES DENTRO DE LA EJECUCIÓN DEL PROGRAMA DE ALIMENTACIÓN ESCOLAR, ATRAVEZ DEL CUAL SE BRINDA COMPLEMENTO ALIMENTARIO A  LOS NIÑOS, NIÑAS, Y ADOLESCENTES DE LA MATRICULA OFICIAL,DEL MUNICIPIO DE   ABEJORRAL</t>
  </si>
  <si>
    <t>APROBADO</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</si>
  <si>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</si>
  <si>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</si>
  <si>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</si>
  <si>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</si>
  <si>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</si>
  <si>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</si>
  <si>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</si>
  <si>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</si>
  <si>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</si>
  <si>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</si>
  <si>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</si>
  <si>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</si>
  <si>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</si>
  <si>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</si>
  <si>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</si>
  <si>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</si>
  <si>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</si>
  <si>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</si>
  <si>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</si>
  <si>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</si>
  <si>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</si>
  <si>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</si>
  <si>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</si>
  <si>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</si>
  <si>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</si>
  <si>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</si>
  <si>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</si>
  <si>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</si>
  <si>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</si>
  <si>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</si>
  <si>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</si>
  <si>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</si>
  <si>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</si>
  <si>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</si>
  <si>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</si>
  <si>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</si>
  <si>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</si>
  <si>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</si>
  <si>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</si>
  <si>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</si>
  <si>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</si>
  <si>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</si>
  <si>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</si>
  <si>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</si>
  <si>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</si>
  <si>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</si>
  <si>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</si>
  <si>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</si>
  <si>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</si>
  <si>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</si>
  <si>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</si>
  <si>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</si>
  <si>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</si>
  <si>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</si>
  <si>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</si>
  <si>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</si>
  <si>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</si>
  <si>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</si>
  <si>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</si>
  <si>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</si>
  <si>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</si>
  <si>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</si>
  <si>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</si>
  <si>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</si>
  <si>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</si>
  <si>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</si>
  <si>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</si>
  <si>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</si>
  <si>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</si>
  <si>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</si>
  <si>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</si>
  <si>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</si>
  <si>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</si>
  <si>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</si>
  <si>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</si>
  <si>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</si>
  <si>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</si>
  <si>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</si>
  <si>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</si>
  <si>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</si>
  <si>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</si>
  <si>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</si>
  <si>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</si>
  <si>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</si>
  <si>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</si>
  <si>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</si>
  <si>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</si>
  <si>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</si>
  <si>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</si>
  <si>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</si>
  <si>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</si>
  <si>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</si>
  <si>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</si>
  <si>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</si>
  <si>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</si>
  <si>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</si>
  <si>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</si>
  <si>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</si>
  <si>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</si>
  <si>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</si>
  <si>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</si>
  <si>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</si>
  <si>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</si>
  <si>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</si>
  <si>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</si>
  <si>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</si>
  <si>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</si>
  <si>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</si>
  <si>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</si>
  <si>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</si>
  <si>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</si>
  <si>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</si>
  <si>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</si>
  <si>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</si>
  <si>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</si>
  <si>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</si>
  <si>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</si>
  <si>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</si>
  <si>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</si>
  <si>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</si>
  <si>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</si>
  <si>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</si>
  <si>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</si>
  <si>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</si>
  <si>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</si>
  <si>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</si>
  <si>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</si>
  <si>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</si>
  <si>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</si>
  <si>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</si>
  <si>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</si>
  <si>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</si>
  <si>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</si>
  <si>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</si>
  <si>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</si>
  <si>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</si>
  <si>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</si>
  <si>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</si>
  <si>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</si>
  <si>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</si>
  <si>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</si>
  <si>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</si>
  <si>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</si>
  <si>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</si>
  <si>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</si>
  <si>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</si>
  <si>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</si>
  <si>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</si>
  <si>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</si>
  <si>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</si>
  <si>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</si>
  <si>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</si>
  <si>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</si>
  <si>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</si>
  <si>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</si>
  <si>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</si>
  <si>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</si>
  <si>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</si>
  <si>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</si>
  <si>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</si>
  <si>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</si>
  <si>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</si>
  <si>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</si>
  <si>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</si>
  <si>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</si>
  <si>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</si>
  <si>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</si>
  <si>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</si>
  <si>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</si>
  <si>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</si>
  <si>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</si>
  <si>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</si>
  <si>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</si>
  <si>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</si>
  <si>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</si>
  <si>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</si>
  <si>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</si>
  <si>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</si>
  <si>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</si>
  <si>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</si>
  <si>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</si>
  <si>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</si>
  <si>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</si>
  <si>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</si>
  <si>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</si>
  <si>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</si>
  <si>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</si>
  <si>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</si>
  <si>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</si>
  <si>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</si>
  <si>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</si>
  <si>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</si>
  <si>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</si>
  <si>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</si>
  <si>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</si>
  <si>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</si>
  <si>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</si>
  <si>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</si>
  <si>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</si>
  <si>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</si>
  <si>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</si>
  <si>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</si>
  <si>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</si>
  <si>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</si>
  <si>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</si>
  <si>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</si>
  <si>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</si>
  <si>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</si>
  <si>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</si>
  <si>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</si>
  <si>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</si>
  <si>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</si>
  <si>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</si>
  <si>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</si>
  <si>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</si>
  <si>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</si>
  <si>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</si>
  <si>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</si>
  <si>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</si>
  <si>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</si>
  <si>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</si>
  <si>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</si>
  <si>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</si>
  <si>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</si>
  <si>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</si>
  <si>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</si>
  <si>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</si>
  <si>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</si>
  <si>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</si>
  <si>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</si>
  <si>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</si>
  <si>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</si>
  <si>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</si>
  <si>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</si>
  <si>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</si>
  <si>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</si>
  <si>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</si>
  <si>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</si>
  <si>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</si>
  <si>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</si>
  <si>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</si>
  <si>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</si>
  <si>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</si>
  <si>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</si>
  <si>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</si>
  <si>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</si>
  <si>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</si>
  <si>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</si>
  <si>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</si>
  <si>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</si>
  <si>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</si>
  <si>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</si>
  <si>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</si>
  <si>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</si>
  <si>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</si>
  <si>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</si>
  <si>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</si>
  <si>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</si>
  <si>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</si>
  <si>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</si>
  <si>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</si>
  <si>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</si>
  <si>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</si>
  <si>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</si>
  <si>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</si>
  <si>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</si>
  <si>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</si>
  <si>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</si>
  <si>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</si>
  <si>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</si>
  <si>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</si>
  <si>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</si>
  <si>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</si>
  <si>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</si>
  <si>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</si>
  <si>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</si>
  <si>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</si>
  <si>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</si>
  <si>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</si>
  <si>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</si>
  <si>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</si>
  <si>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</si>
  <si>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</si>
  <si>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</si>
  <si>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</si>
  <si>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</si>
  <si>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</si>
  <si>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</si>
  <si>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</si>
  <si>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</si>
  <si>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</si>
  <si>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</si>
  <si>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</si>
  <si>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</si>
  <si>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</si>
  <si>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</si>
  <si>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</si>
  <si>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</si>
  <si>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</si>
  <si>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</si>
  <si>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</si>
  <si>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</si>
  <si>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</si>
  <si>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</si>
  <si>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</si>
  <si>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</si>
  <si>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</si>
  <si>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</si>
  <si>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</si>
  <si>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</si>
  <si>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</si>
  <si>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</si>
  <si>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</si>
  <si>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</si>
  <si>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</si>
  <si>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</si>
  <si>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</si>
  <si>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</si>
  <si>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</si>
  <si>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</si>
  <si>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</si>
  <si>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</si>
  <si>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</si>
  <si>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</si>
  <si>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</si>
  <si>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</si>
  <si>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</si>
  <si>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</si>
  <si>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</si>
  <si>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</si>
  <si>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</si>
  <si>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</si>
  <si>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</si>
  <si>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</si>
  <si>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</si>
  <si>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</si>
  <si>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</si>
  <si>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</si>
  <si>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</si>
  <si>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</si>
  <si>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</si>
  <si>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</si>
  <si>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</si>
  <si>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</si>
  <si>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</si>
  <si>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</si>
  <si>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</si>
  <si>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</si>
  <si>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</si>
  <si>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</si>
  <si>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</si>
  <si>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</si>
  <si>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</si>
  <si>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</si>
  <si>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</si>
  <si>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</si>
  <si>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</si>
  <si>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</si>
  <si>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</si>
  <si>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</si>
  <si>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</si>
  <si>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</si>
  <si>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</si>
  <si>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</si>
  <si>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</si>
  <si>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</si>
  <si>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</si>
  <si>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</si>
  <si>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</si>
  <si>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</si>
  <si>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</si>
  <si>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</si>
  <si>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</si>
  <si>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</si>
  <si>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</si>
  <si>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</si>
  <si>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</si>
  <si>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</si>
  <si>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</si>
  <si>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</si>
  <si>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</si>
  <si>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</si>
  <si>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</si>
  <si>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</si>
  <si>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</si>
  <si>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</si>
  <si>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</si>
  <si>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</si>
  <si>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</si>
  <si>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</si>
  <si>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</si>
  <si>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</si>
  <si>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</si>
  <si>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</si>
  <si>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</si>
  <si>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</si>
  <si>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</si>
  <si>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</si>
  <si>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</si>
  <si>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</si>
  <si>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</si>
  <si>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</si>
  <si>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</si>
  <si>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</si>
  <si>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</si>
  <si>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</si>
  <si>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</si>
  <si>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</si>
  <si>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</si>
  <si>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</si>
  <si>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</si>
  <si>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</si>
  <si>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</si>
  <si>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</si>
  <si>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</si>
  <si>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</si>
  <si>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ADQUISICION DE TIQUETES AEREOS  PARA LA GOBERNACION DE ANTIOQUIA</t>
  </si>
  <si>
    <t>MARCELA  ESTRADA</t>
  </si>
  <si>
    <t>MARCELA.ESTRADA@ANTIOQUIA</t>
  </si>
  <si>
    <t>MARIA VICTORIA HOYOS</t>
  </si>
  <si>
    <t xml:space="preserve">PRESTAR EL SERVICIO DE ATENCIÓN PARA RECUPERACIÓN NUTRICIONAL, A LOS NIÑOS Y NIÑAS EN CONDICIÓN DE DESNUTRICIÓN Y A MADRES GESTANTES Y LACTANTES CON BAJO PESO EN EL MUNICIPIO DE SAN LUIS </t>
  </si>
  <si>
    <t>EL VALOR DEL CONTRATO ES 173,392,256 Y LA ADICION DEL MISMO ES POR UN VALOR DE 49,552,796</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</si>
  <si>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</si>
  <si>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</si>
  <si>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</si>
  <si>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</si>
  <si>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</si>
  <si>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</si>
  <si>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</si>
  <si>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</si>
  <si>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</si>
  <si>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</si>
  <si>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</si>
  <si>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</si>
  <si>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</si>
  <si>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Implementar un sistema de tutorado alternativo con envaraderas plásticas, estrategias de educación ambiental, tecnologías apropiadas y manejo integral de residuos, con el fin de mitigar las afectaciones ambientales generadas por la extracción de envaraderas de bosque natural, disminuyendo la deforestación y contribuyendo con acciones de adaptación y mitigación al cambio climático en la jurisdicción de Cornare</t>
  </si>
  <si>
    <t>Aracely Santillana</t>
  </si>
  <si>
    <t>Educación y cultura para la sostenibilidad ambiental del Departamento de Antioquia</t>
  </si>
  <si>
    <t>Acciones contempladas en el Proyecto de Ordenanza “Basuras Cero” Implementadas</t>
  </si>
  <si>
    <t>Implementación Proyectos educativos y de participación para la construcción de una
cultura ambiental sustentable en el departamento de Antioquia</t>
  </si>
  <si>
    <t>210001-001</t>
  </si>
  <si>
    <t>Proyecto de Ordenanza Basuras Cero</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</si>
  <si>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</si>
  <si>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</si>
  <si>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</si>
  <si>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</si>
  <si>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</si>
  <si>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</si>
  <si>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</si>
  <si>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</si>
  <si>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</si>
  <si>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</si>
  <si>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</si>
  <si>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</si>
  <si>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</si>
  <si>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</si>
  <si>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</si>
  <si>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</si>
  <si>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</si>
  <si>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</si>
  <si>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</si>
  <si>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</si>
  <si>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</si>
  <si>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</si>
  <si>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</si>
  <si>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</si>
  <si>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</si>
  <si>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</si>
  <si>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</si>
  <si>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</si>
  <si>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</si>
  <si>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</si>
  <si>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</si>
  <si>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</si>
  <si>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</si>
  <si>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</si>
  <si>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</si>
  <si>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</si>
  <si>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</si>
  <si>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</si>
  <si>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</si>
  <si>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</si>
  <si>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</si>
  <si>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</si>
  <si>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</si>
  <si>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</si>
  <si>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</si>
  <si>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</si>
  <si>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</si>
  <si>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</si>
  <si>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</si>
  <si>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</si>
  <si>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</si>
  <si>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</si>
  <si>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</si>
  <si>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</si>
  <si>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</si>
  <si>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</si>
  <si>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</si>
  <si>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</si>
  <si>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</si>
  <si>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</si>
  <si>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</si>
  <si>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</si>
  <si>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</si>
  <si>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</si>
  <si>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</si>
  <si>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</si>
  <si>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</si>
  <si>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</si>
  <si>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</si>
  <si>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</si>
  <si>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</si>
  <si>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</si>
  <si>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</si>
  <si>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</si>
  <si>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</si>
  <si>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</si>
  <si>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</si>
  <si>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</si>
  <si>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</si>
  <si>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</si>
  <si>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</si>
  <si>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</si>
  <si>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</si>
  <si>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</si>
  <si>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</si>
  <si>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</si>
  <si>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</si>
  <si>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</si>
  <si>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</si>
  <si>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</si>
  <si>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</si>
  <si>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</si>
  <si>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</si>
  <si>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</si>
  <si>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</si>
  <si>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</si>
  <si>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</si>
  <si>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</si>
  <si>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</si>
  <si>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</si>
  <si>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</si>
  <si>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</si>
  <si>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</si>
  <si>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</si>
  <si>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</si>
  <si>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</si>
  <si>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</si>
  <si>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</si>
  <si>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</si>
  <si>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</si>
  <si>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</si>
  <si>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</si>
  <si>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</si>
  <si>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</si>
  <si>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</si>
  <si>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</si>
  <si>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</si>
  <si>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</si>
  <si>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</si>
  <si>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</si>
  <si>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</si>
  <si>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</si>
  <si>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</si>
  <si>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</si>
  <si>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</si>
  <si>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</si>
  <si>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</si>
  <si>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</si>
  <si>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</si>
  <si>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</si>
  <si>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</si>
  <si>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</si>
  <si>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</si>
  <si>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</si>
  <si>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</si>
  <si>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</si>
  <si>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</si>
  <si>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</si>
  <si>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</si>
  <si>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</si>
  <si>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</si>
  <si>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</si>
  <si>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</si>
  <si>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</si>
  <si>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</si>
  <si>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</si>
  <si>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</si>
  <si>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</si>
  <si>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</si>
  <si>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</si>
  <si>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</si>
  <si>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</si>
  <si>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</si>
  <si>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</si>
  <si>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</si>
  <si>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</si>
  <si>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</si>
  <si>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</si>
  <si>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</si>
  <si>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</si>
  <si>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</si>
  <si>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</si>
  <si>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</si>
  <si>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</si>
  <si>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</si>
  <si>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</si>
  <si>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</si>
  <si>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</si>
  <si>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</si>
  <si>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</si>
  <si>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</si>
  <si>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</si>
  <si>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</si>
  <si>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</si>
  <si>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</si>
  <si>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</si>
  <si>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</si>
  <si>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</si>
  <si>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</si>
  <si>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</si>
  <si>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</si>
  <si>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</si>
  <si>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</si>
  <si>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</si>
  <si>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</si>
  <si>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</si>
  <si>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</si>
  <si>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</si>
  <si>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</si>
  <si>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</si>
  <si>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</si>
  <si>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</si>
  <si>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</si>
  <si>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</si>
  <si>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</si>
  <si>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</si>
  <si>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</si>
  <si>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</si>
  <si>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</si>
  <si>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</si>
  <si>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</si>
  <si>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</si>
  <si>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</si>
  <si>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</si>
  <si>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</si>
  <si>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</si>
  <si>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</si>
  <si>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</si>
  <si>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</si>
  <si>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</si>
  <si>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</si>
  <si>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</si>
  <si>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</si>
  <si>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</si>
  <si>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</si>
  <si>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</si>
  <si>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</si>
  <si>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</si>
  <si>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</si>
  <si>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</si>
  <si>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</si>
  <si>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</si>
  <si>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Estrategias educativas y de participación implementadas</t>
  </si>
  <si>
    <t>Estrat educat participación implemen</t>
  </si>
  <si>
    <t>Hernan Dario Valencia Gutierrez</t>
  </si>
  <si>
    <t>Realizacion de estrategias educativas programa Basura Cero.</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</si>
  <si>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</si>
  <si>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</si>
  <si>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</si>
  <si>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</si>
  <si>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Adición y Prórroga al Covenio N° 4600007586, cuyo Objeto es: "Cofinanciar la Actualización y el Monitoreo del Estado del Recurso Hídrico en el Departamento de Antioquia".</t>
  </si>
  <si>
    <t>135 dias</t>
  </si>
  <si>
    <t>Estudio de actualización del estado de los recurso hídrico en el departamento de Antioquia editado y socializado.</t>
  </si>
  <si>
    <t xml:space="preserve">Est actlización estado recurso hídrico </t>
  </si>
  <si>
    <t>Fundación EPM</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</si>
  <si>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</si>
  <si>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</si>
  <si>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</si>
  <si>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</si>
  <si>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</si>
  <si>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</si>
  <si>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</si>
  <si>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</si>
  <si>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</si>
  <si>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</si>
  <si>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</si>
  <si>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t>Diseño e implementación de Sistemas Locales de Áreas Protegidas – SILAP</t>
  </si>
  <si>
    <t>Diseño e implementación de SILAP</t>
  </si>
  <si>
    <t>Andres Correa Maya</t>
  </si>
  <si>
    <t>Realizar una Expedición Botánica y Ambiental sobre el Río Cauca, con el fin de verificar las condiciones de la Flora, Fauna y Recurso Hídrico, para establecer una caracterización del estado general de la biodiversidad y los Servicios Ecosistémicos.</t>
  </si>
  <si>
    <t>Áreas en ecosistemas estratégicos restaurada</t>
  </si>
  <si>
    <t>Áreas en ecosis estratégicos restaur</t>
  </si>
  <si>
    <t>Áreas de espacio público de protección ambiental recuperadas.</t>
  </si>
  <si>
    <t>Cofinanciar la restauración ecológica de áreas de ecosistemas estratégicos.</t>
  </si>
  <si>
    <t>Adquisición de tiquetes aéreos para la Gobernación de Antioquia - Secretaria del Medio Ambiente.</t>
  </si>
  <si>
    <t>3838686</t>
  </si>
  <si>
    <t>ACTUALIZACIÓN DE LA VIGENCIA FUTURA No 6000002258  DEL CONTRATO 4600007506, y $5.000.000 de 2017.</t>
  </si>
  <si>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</si>
  <si>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</si>
  <si>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</si>
  <si>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</si>
  <si>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</si>
  <si>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</si>
  <si>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</si>
  <si>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</si>
  <si>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</si>
  <si>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86131504
80141607</t>
  </si>
  <si>
    <t>Central de medios y Operador logístico</t>
  </si>
  <si>
    <t>Entrega de CDP a La Secretaría General</t>
  </si>
  <si>
    <t>Julia Ines Puerta Castro</t>
  </si>
  <si>
    <t>Secretaría de Minas</t>
  </si>
  <si>
    <t>Socializacion lineamientos generales para la implementación de Zonas Industriales Mineras en el Departamento de Antioquia</t>
  </si>
  <si>
    <t>4  meses</t>
  </si>
  <si>
    <t>Canon superficiario</t>
  </si>
  <si>
    <t>Victor maunel Aguirre del Valle</t>
  </si>
  <si>
    <t>P.U.</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</si>
  <si>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</si>
  <si>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</si>
  <si>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</si>
  <si>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</si>
  <si>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</si>
  <si>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Financiación Pequeña Minería</t>
  </si>
  <si>
    <t>Francisco javier Arismendi Rdríguez&lt;</t>
  </si>
  <si>
    <t>5101</t>
  </si>
  <si>
    <t>Francisco.arismendi@antioquia.gov.co</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</si>
  <si>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</si>
  <si>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</si>
  <si>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</si>
  <si>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</si>
  <si>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Titulación y formalización minera</t>
  </si>
  <si>
    <t>Francisco javier Arismendi Rodríguez</t>
  </si>
  <si>
    <t>Tipo C</t>
  </si>
  <si>
    <t>Caracterización Minería de Subsitencia</t>
  </si>
  <si>
    <t>5499</t>
  </si>
  <si>
    <t>Mejor. productividad y competitividad</t>
  </si>
  <si>
    <t>victor maunel Aguirre del Valle</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</si>
  <si>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</si>
  <si>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Margarita  Maria Gil Quintero</t>
  </si>
  <si>
    <t>margarita.gil@antioquia.gov.co</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</si>
  <si>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</si>
  <si>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</si>
  <si>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</si>
  <si>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</si>
  <si>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</si>
  <si>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</si>
  <si>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</si>
  <si>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</si>
  <si>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Eliana Maria Aguirre Vásquez</t>
  </si>
  <si>
    <t>PRESTACION SERVICIOS DE TRANSPORTE TERRESTRE GOBER</t>
  </si>
  <si>
    <t>10meses</t>
  </si>
  <si>
    <t>Juan José Castaño Vergara</t>
  </si>
  <si>
    <t>8640</t>
  </si>
  <si>
    <t>Prestación de servicios de transporte</t>
  </si>
  <si>
    <t>Juan José Castaño V</t>
  </si>
  <si>
    <t>PRACTICA ACADEMICA UNIVERSIDADES PUBLICAS. 1ER SEM</t>
  </si>
  <si>
    <t>8641</t>
  </si>
  <si>
    <t>juan.castano@antioquia.gov.co</t>
  </si>
  <si>
    <t>15-0023/002</t>
  </si>
  <si>
    <t>Apoyo a la fiscalización, titulacion y fomento</t>
  </si>
  <si>
    <t>Joyería y Artesanias</t>
  </si>
  <si>
    <t>Eliana Aguirre</t>
  </si>
  <si>
    <t>5493</t>
  </si>
  <si>
    <t>77111602,77111600; 77111603</t>
  </si>
  <si>
    <t>Articular esfuerzos para la implementación del Plan Estratégico Sectorial del Mercurio, recuperación de áreas deterioradas por minería, a través de tratamientos biológicos de aguas y lodos contaminados por mercurio y acompañamiento técnico a mineros de subsistencia en jurisdicción de Cornare.</t>
  </si>
  <si>
    <t>Juan Felipe López Londoño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</si>
  <si>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</si>
  <si>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</si>
  <si>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</si>
  <si>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</si>
  <si>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</si>
  <si>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</si>
  <si>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Juan Carlos Buitrago Botero</t>
  </si>
  <si>
    <t>Municipio de andes cero mercurio</t>
  </si>
  <si>
    <t>Victor Manuel Aguirre Del valle</t>
  </si>
  <si>
    <t>8634</t>
  </si>
  <si>
    <t>Peritazgo Amparos Administrativos</t>
  </si>
  <si>
    <t>Paula Andrea Murillo Benjumea</t>
  </si>
  <si>
    <t>9064</t>
  </si>
  <si>
    <t>paula.murillo@antioquia.gov.co</t>
  </si>
  <si>
    <t>Realizar eficientemente el monitoreo de la actividad minera en Antioquia</t>
  </si>
  <si>
    <t>Monitoreo y Segimiento</t>
  </si>
  <si>
    <t>Recuperación areas degradadas por la minería y cero coca</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</si>
  <si>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</si>
  <si>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</si>
  <si>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</si>
  <si>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</si>
  <si>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</si>
  <si>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5268</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</si>
  <si>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</si>
  <si>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</si>
  <si>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</si>
  <si>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</si>
  <si>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</si>
  <si>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Otrosi</t>
  </si>
  <si>
    <t>%2 de regalías para el funcionamiento de fiscalización minera</t>
  </si>
  <si>
    <t>Maximiliano Sierra Gonzalez</t>
  </si>
  <si>
    <t>maximiliano.sierra@antioquia.gov.co</t>
  </si>
  <si>
    <t>Monitoreo y seguimiento de la actividad minera en el Departamento de Antioquia</t>
  </si>
  <si>
    <t>15-0023</t>
  </si>
  <si>
    <t>Apoyo a la fiscalización</t>
  </si>
  <si>
    <t>Tecnologías: Plan Piloto fase II</t>
  </si>
  <si>
    <t>Convenio interadministrativo</t>
  </si>
  <si>
    <t>Victor maunel Aguirre del Valle-Juan Esteban Serna Giraldo</t>
  </si>
  <si>
    <t>juanesteban.serna@antioquia.gov.co</t>
  </si>
  <si>
    <t>Tecnologías: Monitoreo ambiente subterraneo de carbon</t>
  </si>
  <si>
    <t>Fiscalización Trámites o comlementarios</t>
  </si>
  <si>
    <t>Seguimiento a plantas de beneficio(Mercurio)</t>
  </si>
  <si>
    <t>Natalia vargas</t>
  </si>
  <si>
    <t>natalia.vargas@antioquia.gov.co</t>
  </si>
  <si>
    <t>Natalia vargas Gonzalez</t>
  </si>
  <si>
    <t>80111604; 80111609</t>
  </si>
  <si>
    <t>Archivo</t>
  </si>
  <si>
    <t>15-0025</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</si>
  <si>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</si>
  <si>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</si>
  <si>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</si>
  <si>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Fondo 4-2513 visitas de fiscalización minera</t>
  </si>
  <si>
    <t>Juan Esteban Serna Giraldo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</si>
  <si>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</si>
  <si>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</si>
  <si>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</si>
  <si>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10.5 meses</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</si>
  <si>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</si>
  <si>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</si>
  <si>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</si>
  <si>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</si>
  <si>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</si>
  <si>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</si>
  <si>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</si>
  <si>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</si>
  <si>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</si>
  <si>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</si>
  <si>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</si>
  <si>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</si>
  <si>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 xml:space="preserve">16.5 meses </t>
  </si>
  <si>
    <t>Campaña comunicacional "Mujeres Antioquia Piensa en Grande"</t>
  </si>
  <si>
    <t>IMPLEMENTACION TRANSVERSALIDAD CON HECHOS</t>
  </si>
  <si>
    <t>Formulacion, implemtacion y difucion de lacampaña</t>
  </si>
  <si>
    <t>Lo realiza la oficina de Comunicaiones</t>
  </si>
  <si>
    <t>Juan fernando Arenas</t>
  </si>
  <si>
    <t xml:space="preserve">16 meses </t>
  </si>
  <si>
    <t>Educando en igualdad de género</t>
  </si>
  <si>
    <t>Instituciones de educación superior que implementan cátedra e investigaciones en equidad de género</t>
  </si>
  <si>
    <t>07-0071</t>
  </si>
  <si>
    <t>formulacion del plan, acercamietno a instituciones educativas e implementacion del plan</t>
  </si>
  <si>
    <t>PLAZA MAYOR MEDELLÍN CONVECIONES Y EXPOSICIONES S.A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</si>
  <si>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</si>
  <si>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</si>
  <si>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</si>
  <si>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</si>
  <si>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</si>
  <si>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</si>
  <si>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</si>
  <si>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</si>
  <si>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</si>
  <si>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TRANSILOGISTICA</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</si>
  <si>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</si>
  <si>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</si>
  <si>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</si>
  <si>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primer semestre 2018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</si>
  <si>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</si>
  <si>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</si>
  <si>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</si>
  <si>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</si>
  <si>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</si>
  <si>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lo realiza Gestion Humana</t>
  </si>
  <si>
    <t>EFRAIM BUITRAGO</t>
  </si>
  <si>
    <t>Designar estudiantes de las universidades publicas universidades para la realizacion de practicaacademica. con el fin de brindar apoyo a la gestion del Departamento de Antioquia y sus regiones durante el segundo semestre 2018</t>
  </si>
  <si>
    <t>Diseño y realización de un diplomado virtual en género y
educación y su inclusión en los modelos pedagógicos para 60 personas.</t>
  </si>
  <si>
    <t xml:space="preserve">Adriana María Osorio Cardona </t>
  </si>
  <si>
    <t>3838612</t>
  </si>
  <si>
    <t>adriana.osorio@antioquia.gov.co</t>
  </si>
  <si>
    <t>Diplomados en género y educación para docentes y directivos docentes dictados</t>
  </si>
  <si>
    <t>Diseño e implementacion</t>
  </si>
  <si>
    <t>EJECUTAR LA SEGUNDA  FASE  DEL CONCURSO DE MUJERES EMPRENDODORAS</t>
  </si>
  <si>
    <t>Clara Lía Ortiz Bustamante</t>
  </si>
  <si>
    <t>Directora desarrollo humano y socioeconomico</t>
  </si>
  <si>
    <t>3838603</t>
  </si>
  <si>
    <t>clara.ortiz@antioquia.gov.co</t>
  </si>
  <si>
    <t>Seguridad económica de las mujeres</t>
  </si>
  <si>
    <t>concurso departamental mujeres emprendedoras realizado.</t>
  </si>
  <si>
    <t>07-0070</t>
  </si>
  <si>
    <t>diseño ,implemetracion y premiación del concurso</t>
  </si>
  <si>
    <t>Sinergia y Asesoria Integral S.A.S</t>
  </si>
  <si>
    <t>DORA LUZ OSORIO TABARES</t>
  </si>
  <si>
    <t>ELABORAR LA GUÍA TÉCNICA PARA LA NORMALIZACIÓN  DEL SELLO DE COMPROMISO SOCIAL CON LA MUJER EN EL DEPARTAMENTO DE ANTIOQUIA-EQUIPAZ, EN EL MARCO DEL DESARROLLO DEL DECRETO DEPARTAMENTAL  NO. D2017070003657 DE 2017.</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</si>
  <si>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</si>
  <si>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</si>
  <si>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</si>
  <si>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</si>
  <si>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</si>
  <si>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</si>
  <si>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Desarrollar los modulos III y IV de la escuela de entrenamiento político para las mujeres para las mujeres con el fin de dar cumplimiento a la ordenanza Nro 14 de 2015 en su articulo sexto</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</si>
  <si>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</si>
  <si>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</si>
  <si>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</si>
  <si>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</si>
  <si>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</si>
  <si>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ACTULIZACION VIGENCIA FUTURA NO.600002323  ASIGNADA AL CONTRATO NO.4600007506 CUYO OBJETO ES: 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</si>
  <si>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</si>
  <si>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</si>
  <si>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</si>
  <si>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FORTALECIMIENTO DEL SISTEMA MODA MEDIANTE EL DESARROLLO DE ESTRATEGIAS
DE ACCESO A MERCADOS, EN EL MARCO DE COLOMBIAMODA 2018.</t>
  </si>
  <si>
    <t>INEXMODA</t>
  </si>
  <si>
    <t>Se desarrolla con la Secretaría de Productividad</t>
  </si>
  <si>
    <t>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</si>
  <si>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 xml:space="preserve">Talleres municipales "crianza en igualdad" </t>
  </si>
  <si>
    <t>Diseño y realizacion de Talleres de crianza en igualdad en municipios del Departamento de Antioquia</t>
  </si>
  <si>
    <t>Encuentrso de formacion de equidad de genero para autoridades locales reaizados</t>
  </si>
  <si>
    <t>4.5 meses</t>
  </si>
  <si>
    <t>Mujeres asociadas, adelante!</t>
  </si>
  <si>
    <t xml:space="preserve">Plan Departamental para la promocion, formalizacion y fortalecimiento a las organizaciones de mujeres </t>
  </si>
  <si>
    <t>07-0068</t>
  </si>
  <si>
    <t>Fortalecimiento a organziaciones sociales</t>
  </si>
  <si>
    <t>Fortalecer e implementar el programa siembra para la seguridad alimentaria y seguridad económica de las mujeres rurales del Departamento de Antioquia</t>
  </si>
  <si>
    <t>Granjas para la seguridadalimentaria  economica y ecomomica  de las mujeres rurales Siembra</t>
  </si>
  <si>
    <t xml:space="preserve">Fortalecimiento a granjas para la seguridad economica y alimentaria de las mujeres </t>
  </si>
  <si>
    <t>contrato interadministrativo de mandato para la contratacion de una central de medios que preste los servicios de comunicacion publica para la promocion y divulgacion de los proyectos, programas y atienda las demas nececidades comunicacionales de la Gobernacion de Antioquia</t>
  </si>
  <si>
    <t>ccontrato interadministrativo de prestacion de servicios como operador logistico para diseñar, producir, organizar y oeprar integralmente loseventosinstitucionales de la Gobernacion de Antioquia</t>
  </si>
  <si>
    <t>Red Departamental de concejalas operando</t>
  </si>
  <si>
    <t>Red Departamental de concejalas</t>
  </si>
  <si>
    <t>Secretaría de las Mujeres</t>
  </si>
  <si>
    <t>Despacho del Gobernador</t>
  </si>
  <si>
    <t>Servicios de mantenimiento o reparaciones de aeronaves</t>
  </si>
  <si>
    <t>Licitación pública</t>
  </si>
  <si>
    <t>Sara Urrego - Jorge Gallego</t>
  </si>
  <si>
    <t xml:space="preserve">
3839227
3839277</t>
  </si>
  <si>
    <t xml:space="preserve">
saralucia.urrego@antioquia.gov.co
jorge.gallego@antioquia.gov.co</t>
  </si>
  <si>
    <t>LIC-2017-6891</t>
  </si>
  <si>
    <t>Helicentro SAS.</t>
  </si>
  <si>
    <t>En Ejecucion</t>
  </si>
  <si>
    <t xml:space="preserve">Adición 1 y prórroga 1 al contrato 4600007039 realizar mantenimiento general al helcioptero bell 412 HK3578G </t>
  </si>
  <si>
    <t>Jorge Vargas</t>
  </si>
  <si>
    <t>Servicios de helicópteros</t>
  </si>
  <si>
    <t>MIN-2018-8163</t>
  </si>
  <si>
    <t>Sociedad Aeronautica de Santander SA. SASA</t>
  </si>
  <si>
    <t>Pendiente de Firma de Acta de Inicio</t>
  </si>
  <si>
    <t>En proceso de verificacion de Garantías</t>
  </si>
  <si>
    <t xml:space="preserve">801117001
</t>
  </si>
  <si>
    <t>servicios de contratacion de personal</t>
  </si>
  <si>
    <t xml:space="preserve">
3839227
3839278</t>
  </si>
  <si>
    <t>Henry Chaparro Chaparro</t>
  </si>
  <si>
    <t>Contrato adelantado por la SSSA y la Oficina Privada aporta CDP</t>
  </si>
  <si>
    <t>Alejandro Melo</t>
  </si>
  <si>
    <t>Combustible de aviación</t>
  </si>
  <si>
    <t>11 meses y 6 días</t>
  </si>
  <si>
    <t>Juliana Palacio - Jorge Gallego</t>
  </si>
  <si>
    <t xml:space="preserve">
3839532
3839279</t>
  </si>
  <si>
    <t xml:space="preserve">Terpel SA. </t>
  </si>
  <si>
    <t>Agencias de viajes</t>
  </si>
  <si>
    <t>APROBADAS</t>
  </si>
  <si>
    <t xml:space="preserve">
3839532
3839278</t>
  </si>
  <si>
    <t>19972 - 19973</t>
  </si>
  <si>
    <t>Contrato adelantado por la Secretaría General y la Oficina Privada aporta CDP</t>
  </si>
  <si>
    <t>Victoria Hoyos</t>
  </si>
  <si>
    <t>LIC-2018-8165</t>
  </si>
  <si>
    <t xml:space="preserve"> S2018060227244</t>
  </si>
  <si>
    <t xml:space="preserve">  11 MESES</t>
  </si>
  <si>
    <t xml:space="preserve">Adición 2 y prórroga 2 al contrato 4600007039 realizar mantenimiento general al helcioptero bell 412 HK3578G </t>
  </si>
  <si>
    <t xml:space="preserve">7 meses y 15 días </t>
  </si>
  <si>
    <t xml:space="preserve">En Ejecucion </t>
  </si>
  <si>
    <t>Adición 1 y prórroga 1 al contrato 4600008046 Prestación de servicios para apoyar la supervisión, seguimiento y control del mantenimiento general de las aeronaves del Departamento de Antioquia</t>
  </si>
  <si>
    <t>Secretaría de Participación Ciudadana y Desarrollo Social</t>
  </si>
  <si>
    <t>Articular estrategias para la planeación participativa ciudadana a través del desarrollo de 1 convite ciudadano en la subregión del Bajo Cauca.*</t>
  </si>
  <si>
    <t>Jorge Mario Duran Franco</t>
  </si>
  <si>
    <t>Secretario de Despacho</t>
  </si>
  <si>
    <t>3839071</t>
  </si>
  <si>
    <t>jorge.duran@antioquia.gov.co</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</si>
  <si>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</si>
  <si>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</si>
  <si>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</si>
  <si>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</si>
  <si>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</si>
  <si>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 xml:space="preserve">Integral </t>
  </si>
  <si>
    <t>Articular estrategias para la planeación participativa ciudadana a través del desarrollo de tres (3) convites ciudadanos en la subregión del Norte.*</t>
  </si>
  <si>
    <t xml:space="preserve"> 6 meses </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</si>
  <si>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</si>
  <si>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</si>
  <si>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</si>
  <si>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</si>
  <si>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</si>
  <si>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</si>
  <si>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</si>
  <si>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</si>
  <si>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Desarrollar cada una de las etapas y actividades que se requieren para la implementación, puesta en marcha  y ejecución  de la convocatoria   "IDEAS EN GRANDE" año 2018.</t>
  </si>
  <si>
    <t xml:space="preserve">8 meses </t>
  </si>
  <si>
    <t>JorgeMario Duran Franco</t>
  </si>
  <si>
    <t>Fortalecimiento del Movimiento Comunal y las Organizaciones Sociales</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</si>
  <si>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</si>
  <si>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</si>
  <si>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</si>
  <si>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</si>
  <si>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Corporación Promotora Génesis</t>
  </si>
  <si>
    <t xml:space="preserve">Isabel Cristina Cardona y Jualiana Marin </t>
  </si>
  <si>
    <t>Compra de tiquetes aéreos para el desplazamiento de los funcionarios en el territorio nacional.</t>
  </si>
  <si>
    <t xml:space="preserve">11 meses </t>
  </si>
  <si>
    <t>Se realizó traslado presupuestal  CDP N° 3700010378 a la Secretaría General para tiquetes</t>
  </si>
  <si>
    <t>Alexandra Marín</t>
  </si>
  <si>
    <t>Realizar gestiones y acciones que permitan promover el acceso a los bienes y servicios de apoyo institucional como estrategia de inclusión social y dignificación de las condiciones de vida de los hogares rurales.</t>
  </si>
  <si>
    <t xml:space="preserve">9 meses </t>
  </si>
  <si>
    <t xml:space="preserve">Recursos Propios </t>
  </si>
  <si>
    <t xml:space="preserve">NO </t>
  </si>
  <si>
    <t xml:space="preserve">NA </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</si>
  <si>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</si>
  <si>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</si>
  <si>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</si>
  <si>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</si>
  <si>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</si>
  <si>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Ikala Empresa para el Desarrollo Soical</t>
  </si>
  <si>
    <t>Isabel Cristina Cardona</t>
  </si>
  <si>
    <t>Realizar todas las acciones necesarias para reconocer y exaltar a los mejores líderes comunales destacados por su gestión y aporte al desarrollo de las comunidades antioqueñas, en el marco del acto de reconocimiento del GRAN COMUNAL DE ANTIOQUIA 2018 y para conmemorar los 60 años de la organización comunal de Antioquia</t>
  </si>
  <si>
    <t xml:space="preserve">Organizaciones comunales asesoradas para en el cumplimiento de requisitos legales </t>
  </si>
  <si>
    <t>Fortalecimiento de la organización Comunal en el departamento de Antioquia</t>
  </si>
  <si>
    <t>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</si>
  <si>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Hector Albeiro Correa</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</si>
  <si>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</si>
  <si>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</si>
  <si>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</si>
  <si>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</si>
  <si>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</si>
  <si>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</si>
  <si>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</si>
  <si>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Organizaciones comunales asesoradas para en el cumplimiento de requisitos legales - Programa formador de formadores participando en proceso de réplica de conocimientos con organismos comunales y sociales. formulado e implementado</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</si>
  <si>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</si>
  <si>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</si>
  <si>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</si>
  <si>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El contrato N°4600006706 de 2017 tuvo aprobación de vigencias futuras, por lo cual se indico en la casilla de vigencia actual los recursos aprobados para ejecutar  en la vigencia 2018.</t>
  </si>
  <si>
    <t>Ledys Quintero , Eliana Vanegas</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</si>
  <si>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</si>
  <si>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</si>
  <si>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</si>
  <si>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</si>
  <si>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</si>
  <si>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</si>
  <si>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El contrato N°4600007202  de 2017 tuvo aprobación de vigencias futuras, por lo cual se indico en la casilla de vigencia actual los recursos aprobados para ejecutar  en la vigencia 2018</t>
  </si>
  <si>
    <t>Maria Dioni Medina - Eliana  - Vanegas - Juan Camilo Montoya - Ivan de Jesús Rodriguez</t>
  </si>
  <si>
    <t xml:space="preserve">Practicantes de excelencia para la Secretaría de Participación Ciudadana y Desarrollo Social </t>
  </si>
  <si>
    <t>Se realizó traslado presupuestal Certificado de Disponibilidad Presupuestal N°93.749.040 a la Secretaría de Gestión Humana para la contratación de practicantes de excelencia</t>
  </si>
  <si>
    <t>Eliana Vanegas</t>
  </si>
  <si>
    <t xml:space="preserve">Desarrollo e implementación de acciones comunicativas y eventos para los diferentes proyectos de la secretaría </t>
  </si>
  <si>
    <t xml:space="preserve">Recursos propios </t>
  </si>
  <si>
    <t xml:space="preserve">Se transfiere Certificado de Disponibilidad Presupuestal N°3500039023, 3500039023, 3500039024 a la Oficina de Comunicaciones para la contratación de temas comunicacionales de la Secretaría de Participación </t>
  </si>
  <si>
    <t xml:space="preserve">Convocatoria de estimulos IDEAS EN GRANDE </t>
  </si>
  <si>
    <t xml:space="preserve">10 meses </t>
  </si>
  <si>
    <t>Con fundamento en la Ordenanza 21 de 2015 y en el Decreto 0708 de 2013, se establecio la convocatoria Ideas en grande y para la presente vigencia se contempló un presupuesto de $2.400.000.000</t>
  </si>
  <si>
    <t xml:space="preserve">Ivan Jesus Rodriguez Vargas </t>
  </si>
  <si>
    <t>Implementar diferentes acciones de trabajo articulada que permitan el fortalecimiento de los espacios e instancias de participación, las organizaciones comunales, las organizaciones sociales, población LGTBI y otros grupos de interés de la Secretaria de Participación Ciudadana del Departamento de Antioquia</t>
  </si>
  <si>
    <t>contratación directa -contrato interadministrativo</t>
  </si>
  <si>
    <t xml:space="preserve">Fortalecimiento y consolidación del Sistema de Participación y Control Social en el departamento de Antioquia
Fortalecimiento Antioquia Reconoce e Incluye la Diversidad Sexual y de Género
Fortalecimiento de la organización Comunal en el departamento de Antioquia)- Incidencia Comunal en escenarios de Participación
</t>
  </si>
  <si>
    <t xml:space="preserve">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réplicas municipales realizadas por los formadores"
Consejos de Participación Ciudadana y Control Social creados, fortalecidos y participando en el diseño de la política pública de participación ciudadana
Encuentros subregionales de población LGTBI; Espacios de concertación y formación que incluyen a la población LGTBI en el departamento de Antioquia; Alianzas público privadas implementadas; Campañas comunicacionales diseñadas e implementadas; Grupos de investigación creados
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t>
  </si>
  <si>
    <t xml:space="preserve">Revisión, organización y actualización de los respaldos de los soportes del cumplimiento de requisitos legales de los Organismos Comunales con Auto de reconocimiento emitido.
Sistematización de la caracterización de los Organismos Comunales del Oriente Antioqueño.
Implementación de la ruta de creación de los consejos municipales de participación ciudadana y control social en Antioquia.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Diseño y prueba piloto de la escuela virtual, implementación de la estrategia de fortalecimiento comunal en el Departamento de Antioquia en Asesorías para el cumplimiento de requisitos legales, formación de dignatarios, estrategia de formador de formadores, proceso de conciliación y convivencia comunal e incidencia de las organizaciones comunales en el desarrollo territorial
</t>
  </si>
  <si>
    <t>Eliana Vanegas                                              ivan de Jesús Rodríguez</t>
  </si>
  <si>
    <t>Desarrollar el proceso de caracterización, validación, y acciones complementarias de la población LGTBI en el Departamento de Antioquia</t>
  </si>
  <si>
    <t>Antioquia Reconoce e Incluye la Diversidad Sexual y de Género</t>
  </si>
  <si>
    <t>Crear un grupo de investigación</t>
  </si>
  <si>
    <t>Fortalecimiento Antioquia Reconoce e Incluye la Diversidad Sexual y de Género</t>
  </si>
  <si>
    <t>grupos de investigación creados</t>
  </si>
  <si>
    <t>culminar proceso de caracterización de la población LGTBI en Antioquia</t>
  </si>
  <si>
    <t>Departamento Administrativo de Planeación</t>
  </si>
  <si>
    <t>Miguel Andres Quintero Calle</t>
  </si>
  <si>
    <t>LNR</t>
  </si>
  <si>
    <t>3839171</t>
  </si>
  <si>
    <t>miguel.quintero@antioquia.gov.co</t>
  </si>
  <si>
    <t>Fortalecimiento Institucional para la planeación y la gestión del Desarrollo Territorial</t>
  </si>
  <si>
    <t>Banco de programas y proyectos municpales y departamental fortalecidos</t>
  </si>
  <si>
    <t>Fortalecimiento de los Bancos de Proyectos Municipales y del Departamento de Antioquia</t>
  </si>
  <si>
    <t>Bancos de programas y proyectos municipales y departamental, fortalecidos.</t>
  </si>
  <si>
    <t>14 Meses</t>
  </si>
  <si>
    <t>Secretaría de Productividad y Competitividad</t>
  </si>
  <si>
    <t>80131502</t>
  </si>
  <si>
    <t>SERVICIO DE ARRENDAMIENTO DEL INMUEBLE QUE SERVIRÁ COMO SEDE PRINCIPAL DEL PROGRAMA INSTITUCIONAL "BANCO DE LA GENTE"</t>
  </si>
  <si>
    <t>11 meses 18 días</t>
  </si>
  <si>
    <t>Porpios</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</si>
  <si>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</si>
  <si>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</si>
  <si>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</si>
  <si>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</si>
  <si>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</si>
  <si>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</si>
  <si>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Unidades productivas de textil confección fortalecidas.</t>
  </si>
  <si>
    <t>Fortalecimiento empresarial de unidades productivas, asesoria y capacitación, participación en ferias y eventos.</t>
  </si>
  <si>
    <t>Luis Enrique Valderrama Rueda</t>
  </si>
  <si>
    <t>Técnica, Juridica, administrativa, contable y/o financiera</t>
  </si>
  <si>
    <t>DESARROLLO Y PUESTA EN MARCHA Y ADMINISTRACIÓN DEL PORTAL WEB "BANCO DE LA GENTE" informatica</t>
  </si>
  <si>
    <t xml:space="preserve">Incremento de los recursos del sistema financiero para Emprendimiento y Fortalecimiento Empresarial Todo El Departamento, Antioquia, Occidente. </t>
  </si>
  <si>
    <t>Se hará un CDP para que la Dirección de Informatica adelante la respecativa contratación</t>
  </si>
  <si>
    <t>ADQUISICION E IMPLEMENTACIÓN DEL SISTEMA DIGITURNOS (CDP PARA INFORMATICA) informatica</t>
  </si>
  <si>
    <t>FERIAS Y EVENTOS PROMOCIÓN BANCO DE LA GENTE EN VARIOS MUNICIPIOS CDP COMUNICACIONES</t>
  </si>
  <si>
    <t>Incremento de los recursos del sistema financiero para Emprendimiento y Fortalecimiento Empresarial Todo El Departamento, Antioquia, Occidente.</t>
  </si>
  <si>
    <t>Se hará un CDP para que la Subgerencia de comunicaciones</t>
  </si>
  <si>
    <t>SERVICIOS DE PUBLICIDAD Y COMUNICACIONES BANCO DE LA GENTE comunicaciones</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</si>
  <si>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</si>
  <si>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</si>
  <si>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</si>
  <si>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08 Meses</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</si>
  <si>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</si>
  <si>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</si>
  <si>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</si>
  <si>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</si>
  <si>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</si>
  <si>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</si>
  <si>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</si>
  <si>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</si>
  <si>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</si>
  <si>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</si>
  <si>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</si>
  <si>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</si>
  <si>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</si>
  <si>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</si>
  <si>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</si>
  <si>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</si>
  <si>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</si>
  <si>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1300 Y 220053</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</si>
  <si>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</si>
  <si>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</si>
  <si>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</si>
  <si>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</si>
  <si>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</si>
  <si>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</si>
  <si>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</si>
  <si>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</si>
  <si>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</si>
  <si>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</si>
  <si>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</si>
  <si>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Contratación Directa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</si>
  <si>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</si>
  <si>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</si>
  <si>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</si>
  <si>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</si>
  <si>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</si>
  <si>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</si>
  <si>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</si>
  <si>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</si>
  <si>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</si>
  <si>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</si>
  <si>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</si>
  <si>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 xml:space="preserve">
REALIZAR LA RECEPCIÓN, CLASIFICACIÓN, EVALUACIÓN, SELECCIÓN DE GANADORES, SEGUIMIENTO TÉCNICO Y PROMOCIÓN A LAS MEJORES NUEVE (9) PROPUESTAS DE INNOVACIÓN EN LAS REGIONES DE ANTIOQUIA, EN DESARROLLO DEL PROGRAMA DE INNOVACIÓN “INNOVANTIOQUIA- ANTIOQUIA PIENSA EN GRANDE 2018” </t>
  </si>
  <si>
    <t>selección abreviada</t>
  </si>
  <si>
    <t>Luis Orlando Echavarría Cuartas</t>
  </si>
  <si>
    <t>3839403</t>
  </si>
  <si>
    <t>luis.echavarria@antioquia.gov.co</t>
  </si>
  <si>
    <t>Proyectos de I+D+I cofinanciados</t>
  </si>
  <si>
    <t>Apoyo a la Generación de Conocimiento, Transferencia tecnológica e Innovación en el Depto de Antioquia</t>
  </si>
  <si>
    <t>11-0006</t>
  </si>
  <si>
    <t>Proyectos de I+D+I</t>
  </si>
  <si>
    <t xml:space="preserve">Identificación
Evaluacion y seleccion
Acompañamiento
</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</si>
  <si>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</si>
  <si>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Contrato Interadministrativo</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</si>
  <si>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</si>
  <si>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</si>
  <si>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</si>
  <si>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</si>
  <si>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</si>
  <si>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</si>
  <si>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Fortalecer redes empresariales en uso de Tecnologías de la Información y Comunicación – TIC, como herramienta que promueve la competitividad del Departamento de Antioquia</t>
  </si>
  <si>
    <t>Luis Jaime Osorio Arenas</t>
  </si>
  <si>
    <t>Director CTeI</t>
  </si>
  <si>
    <t>3838637</t>
  </si>
  <si>
    <t>luisjaime.osorio@antioquia.gov.co</t>
  </si>
  <si>
    <t xml:space="preserve">Fortalecimiento de las TIC en Redes Empresariales </t>
  </si>
  <si>
    <t xml:space="preserve">Campañas de promoción y utilización de TIC </t>
  </si>
  <si>
    <t>Fortalecimiento TIC empresarial</t>
  </si>
  <si>
    <t>11-0011</t>
  </si>
  <si>
    <t xml:space="preserve">Tiendas TIC, Central Digital de Abastos y campañas TIC </t>
  </si>
  <si>
    <t>Fortalecimiento del sistema moda  mediante el desarrollo de estrategias de acceso a mercados, en el marco de Colombiamoda 2018.</t>
  </si>
  <si>
    <t>Sandra Paola Gallejo Rojas</t>
  </si>
  <si>
    <t>3838667</t>
  </si>
  <si>
    <t>sandra.gallego@antioquia.gov.co</t>
  </si>
  <si>
    <t>07-0050</t>
  </si>
  <si>
    <t>Técnica, Juridica, administrativa, contable y o financiera</t>
  </si>
  <si>
    <t>Fortalecer la actividad artesanal en antioquia, mediente el desarrollo de estrategias de acceso a mercados.</t>
  </si>
  <si>
    <t>5 Meses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</si>
  <si>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</si>
  <si>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</si>
  <si>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</si>
  <si>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</si>
  <si>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</si>
  <si>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</si>
  <si>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</si>
  <si>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</si>
  <si>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80101504
81112002</t>
  </si>
  <si>
    <t xml:space="preserve"> Fortalecer el tejido empresarial, mediante la realización de la convocatoria de incentivos en especie, Antójate de Antioquia, categoría INVIMA</t>
  </si>
  <si>
    <t>Diana Patricia Taborda Díaz</t>
  </si>
  <si>
    <t>3838823</t>
  </si>
  <si>
    <t>diana.taborda@antioquia.gov.co</t>
  </si>
  <si>
    <t>Gestión de la información temática territorial como base fundamental para la planeación y el desarrollo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</si>
  <si>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</si>
  <si>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</si>
  <si>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</si>
  <si>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80101501
80101505</t>
  </si>
  <si>
    <t>Promover la asociatividad, la creatividad, el fortalecimiento y la formalización empresarial de las unidades productivas en el Departamento, por medio de la convocatoria Antójate de Antioquia.</t>
  </si>
  <si>
    <t>4 Meses</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</si>
  <si>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</si>
  <si>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</si>
  <si>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</si>
  <si>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14-0022 Y 07-0050 Y 07-1046</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</si>
  <si>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</si>
  <si>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</si>
  <si>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</si>
  <si>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</si>
  <si>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</si>
  <si>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</si>
  <si>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</si>
  <si>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</si>
  <si>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</si>
  <si>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</si>
  <si>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Diseño e implementación de una metodología de medición del índice departamental de competitividad - IDC, por subregión.</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</si>
  <si>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</si>
  <si>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</si>
  <si>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</si>
  <si>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</si>
  <si>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</si>
  <si>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</si>
  <si>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</si>
  <si>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</si>
  <si>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Promover el acceso a nuevos mercados de los micro y pequeños empresarios de Antioquia, a través de una plataforma para la comercialización de sus productos, promoviendo su participación activa en eventos comerciales locales, regionales y nacionales.</t>
  </si>
  <si>
    <t xml:space="preserve">140022001 </t>
  </si>
  <si>
    <t>Fortalecimiento empresarial mediante el desarrollo de proveedores por parte de empresas ancla a unidades productivas antioqueñas</t>
  </si>
  <si>
    <t>Capacitación a actores locales en metodologías de políticas de trabajo decente en el Departamento de Antioquia.</t>
  </si>
  <si>
    <t>Se hará un CDP para que se realice la contratación por la Susecretaría de Comunicaciones</t>
  </si>
  <si>
    <t>REALIZAR AVALÚO COMERCIAL DE LOS INMUBLES IDENTIFICADOS CON LAS MATRÍCULAS INMOBILIARIAS No. 034-67785, 034-67786, 034-67787, 034-67788, 034-67789, 034-67790 Y 034-67791 VOLCAN DE LODO, UBICADOS EN EL MUNICIPIO DE ARBOLETES.</t>
  </si>
  <si>
    <t>Cyomara  Rios Flores</t>
  </si>
  <si>
    <t>Cyomara Ríos Florez</t>
  </si>
  <si>
    <t>PARTICIPACIÓN INSTITUCIONAL EN LA 9° VERSIÓN DE LA FERIA "EXPOARTESANO "LA MEMORIA  2018"</t>
  </si>
  <si>
    <t>2 MESES</t>
  </si>
  <si>
    <t>Vergara Cardona , Fabiola De Jesus</t>
  </si>
  <si>
    <t>3838695</t>
  </si>
  <si>
    <t>*Ferias, misiones y participación en eventos internacionales. *Prompción del portafolio de Proyectos Detonantes de Antioquia. * Observatorio de oportunidades internacionales. *Plan de promoción internacional "El Mundo pasa por Antioquia".</t>
  </si>
  <si>
    <t>Suministro de tiquetes aéreos para el desplazamiento de recurso humano, equipo de trabajo y beneficiarios relacionados con la acción “generación de capacidades para acceder al empleo y el emprendimiento con el fin de reducir la pobreza, la exclusión social y los riesgos de la economía informal” contrato de subvención DCI/HUM/2014/339-766</t>
  </si>
  <si>
    <t>CONV.2014-AS-350001</t>
  </si>
  <si>
    <t>Gutierrez Moreno , Jaime Luis</t>
  </si>
  <si>
    <t>jaime.gutierrez@antioquia.gov.co</t>
  </si>
  <si>
    <t>Formación trabajo Empleo Emprendimiento</t>
  </si>
  <si>
    <t>Fomento de sinergias para la promoción y mejoramiento de
la empleabilidad en las regiones del Departamento</t>
  </si>
  <si>
    <t>Desarrollo de oportunidades de formación para el trabajo, el emprendimiento y el empleo en ocho municipios de la región de Urabá</t>
  </si>
  <si>
    <t>070004001</t>
  </si>
  <si>
    <t>Formación para el trabajo</t>
  </si>
  <si>
    <t>Realizar obras civiles, mantenimiento y adecuación de la sede principal del Banco de la Gente</t>
  </si>
  <si>
    <t>Valderrama Rueda , Luis Enrique</t>
  </si>
  <si>
    <t>3837335</t>
  </si>
  <si>
    <t>Luis.Valderrama@fla.com.co</t>
  </si>
  <si>
    <t>Secretaría Seccional de Salud y Protección Social</t>
  </si>
  <si>
    <t>Arrendar inmueble que servirá como sede de trabajo para los funcionarios de la Dirección de Factores de Riesgo de la Secretaria Seccional de Salud y Protección Social de Antioquia en el municipio Turbo</t>
  </si>
  <si>
    <t>Contrato inicio marzo 2017 y continua con vigencia futura hasta el 2018</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</si>
  <si>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</si>
  <si>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</si>
  <si>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</si>
  <si>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</si>
  <si>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</si>
  <si>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</si>
  <si>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</si>
  <si>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</si>
  <si>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</si>
  <si>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</si>
  <si>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</si>
  <si>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</si>
  <si>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</si>
  <si>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 xml:space="preserve">Arrendar inmuebles que servirá como sede de trabajo para los funcionarios de la Dirección de Factores de Riesgo de la Secretaria Seccional de Salud y Protección Social de Antioquia en diferentes municipios categorias 4, 5 y 6 </t>
  </si>
  <si>
    <t>53102700 - 53102710</t>
  </si>
  <si>
    <t>Uniformes - Uniformes corporativos (compentencia oficina de comunicaciones)</t>
  </si>
  <si>
    <t>Se traslada CDP para Comunicaciones</t>
  </si>
  <si>
    <t>Toma y análisis de muestras de aguas de lastre de los municipios de Turbo, Caucasia y Puerto Berrio</t>
  </si>
  <si>
    <t>Contratar estudio o adquirir equipo para  análisis de calidad de aire y ruido, para evaluar los efectos en salud.</t>
  </si>
  <si>
    <t>Actividades de vigilancia por sustancias químicas - mercurio</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</si>
  <si>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</si>
  <si>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</si>
  <si>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</si>
  <si>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</si>
  <si>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</si>
  <si>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</si>
  <si>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</si>
  <si>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Actividades de vigilancia por sustancias químicas - plaguicidas</t>
  </si>
  <si>
    <t>85161503 - 81101706</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</si>
  <si>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</si>
  <si>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</si>
  <si>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</si>
  <si>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</si>
  <si>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</si>
  <si>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</si>
  <si>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</si>
  <si>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</si>
  <si>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</si>
  <si>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</si>
  <si>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</si>
  <si>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</si>
  <si>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</si>
  <si>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</si>
  <si>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Noviembre 2017 vigencia Futura año 2018</t>
  </si>
  <si>
    <t>Contratación Directa - Contratos para el Desarrollo de Actividades Científicas y Tecnológicas</t>
  </si>
  <si>
    <t>85131700 - 85131708</t>
  </si>
  <si>
    <t>investigacion efectividad metodos de control aedes aegypti</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</si>
  <si>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</si>
  <si>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</si>
  <si>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</si>
  <si>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</si>
  <si>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</si>
  <si>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</si>
  <si>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</si>
  <si>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</si>
  <si>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Recolectar, transportar y tratar por incineración, estabilización y/o desnaturalización residuos peligrosos producto de actividades de la SSSA</t>
  </si>
  <si>
    <t>85111509 - 70122006</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</si>
  <si>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</si>
  <si>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</si>
  <si>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</si>
  <si>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</si>
  <si>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</si>
  <si>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</si>
  <si>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</si>
  <si>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</si>
  <si>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</si>
  <si>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</si>
  <si>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</si>
  <si>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51140000 - 51212209</t>
  </si>
  <si>
    <t xml:space="preserve">Adquisición de Medicamentos Monopolio del Estado </t>
  </si>
  <si>
    <t>Contrato inicio en 2017 y continua con vigencia futura hasta el 2018</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</si>
  <si>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</si>
  <si>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</si>
  <si>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</si>
  <si>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</si>
  <si>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</si>
  <si>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</si>
  <si>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</si>
  <si>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</si>
  <si>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</si>
  <si>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78101801 - 78101501</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</si>
  <si>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</si>
  <si>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</si>
  <si>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85131604  - 73101701 - 85121803 - 85151508</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</si>
  <si>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</si>
  <si>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</si>
  <si>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</si>
  <si>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</si>
  <si>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</si>
  <si>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</si>
  <si>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</si>
  <si>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</si>
  <si>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</si>
  <si>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</si>
  <si>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77101804 - 77101505 - 20121921</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</si>
  <si>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</si>
  <si>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</si>
  <si>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</si>
  <si>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</si>
  <si>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</si>
  <si>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</si>
  <si>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</si>
  <si>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</si>
  <si>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</si>
  <si>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</si>
  <si>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</si>
  <si>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</si>
  <si>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41121807 - 41122409 - 41113319</t>
  </si>
  <si>
    <t>adquirir reactivos y accesorios para la determinacion de caracteristicas fisico quimicas en aguas de consumo humano y uso recreativo</t>
  </si>
  <si>
    <t>3839885</t>
  </si>
  <si>
    <t>03-0010</t>
  </si>
  <si>
    <t>adquirir reactivos colilert, pseudolert insumos, y mantenimiento del equipo del Laboratorio departamental de Salud Publica</t>
  </si>
  <si>
    <t>contratacion directa - no pluralidad de oferentes</t>
  </si>
  <si>
    <t>3839886</t>
  </si>
  <si>
    <t>03-0011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</si>
  <si>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</si>
  <si>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</si>
  <si>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</si>
  <si>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</si>
  <si>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</si>
  <si>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</si>
  <si>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</si>
  <si>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</si>
  <si>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</si>
  <si>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2 mes</t>
  </si>
  <si>
    <t xml:space="preserve">Crear, diseñar, producir, emitir y publicar material audiovisual y escrito para las campañas de información, educación y comunicación de la Secretaría de Salud y Protección Social de Antioquia. </t>
  </si>
  <si>
    <t>3839906</t>
  </si>
  <si>
    <t>Ivan de Jesus Ruiz Monsalve</t>
  </si>
  <si>
    <t>Fortaleciomiento de la gestion integral de las zoonosis todo el departamento, Antioquia, occidente</t>
  </si>
  <si>
    <t>Ivan Dario Sea Carrasquilla</t>
  </si>
  <si>
    <t>Tecnico área de la salud</t>
  </si>
  <si>
    <t>ivan.sea@antioquia.gov.co</t>
  </si>
  <si>
    <t>fortalecimento de la vigilancia de la calidad e inocuidad de alimentos y bebidas todo el departamento</t>
  </si>
  <si>
    <t>fortalecimiento de la prevencion, vigilancia y control de los factores de riesgo sanitarios, ambientales y del consumo todo el departamento, antioquia, occidente</t>
  </si>
  <si>
    <t>3839881</t>
  </si>
  <si>
    <t>analisis de calidad del agua</t>
  </si>
  <si>
    <t>Prestación de servicios de transporte terrestre automotor para apoyar la gestión de las dependencias  de la Gobernación - Secretaría Seccional de Salud y Protección Social</t>
  </si>
  <si>
    <t>traslada CDP  a la subsecretaria logistica</t>
  </si>
  <si>
    <t>Subsecretaria Logistica</t>
  </si>
  <si>
    <t>traslada CDP a la subsecretaria logistica</t>
  </si>
  <si>
    <t>Servicios de sistemas y administración de componentes de sistemas</t>
  </si>
  <si>
    <t>Responsabilidad de la direccion de Informatica - Subsecretaria Logistica</t>
  </si>
  <si>
    <t>CDP traslado a la Secretaría General</t>
  </si>
  <si>
    <t>Ivan D Zea C</t>
  </si>
  <si>
    <t>Disponer de espacios y de la operación logística para la realización de eventos académicos (responsabilidad de la oficina de comunicaciones)</t>
  </si>
  <si>
    <t>81112105
81112210
81112403
81111702</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</si>
  <si>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</si>
  <si>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12 MESES </t>
  </si>
  <si>
    <t xml:space="preserve">Patricia Elena Pamplona Amaya </t>
  </si>
  <si>
    <t>Profesional Especializada</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</si>
  <si>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</si>
  <si>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</si>
  <si>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</si>
  <si>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</si>
  <si>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</si>
  <si>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</si>
  <si>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</si>
  <si>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</si>
  <si>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</si>
  <si>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Tecnica, Administrativa, Financiera</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</si>
  <si>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</si>
  <si>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</si>
  <si>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</si>
  <si>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</si>
  <si>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</si>
  <si>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14 MESES</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</si>
  <si>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</si>
  <si>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</si>
  <si>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</si>
  <si>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</si>
  <si>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</si>
  <si>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</si>
  <si>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10-033</t>
  </si>
  <si>
    <t xml:space="preserve">Actividades de asesoria y asistencia técnica a las ESE, DLS, EPS y demàs actores del Sistema General de Seguridad social en Salud. </t>
  </si>
  <si>
    <t>TIPO C:  Supervisión</t>
  </si>
  <si>
    <t>Vigilancia técnica, juridica, administrativa, contable y finaciera</t>
  </si>
  <si>
    <t xml:space="preserve">Adquisición de medios audiovisuales (proyector) para la secretaria seccional de salud de Antioquia </t>
  </si>
  <si>
    <t>JORGE ENRIQUE MEJIA ARENAS</t>
  </si>
  <si>
    <t>jorge.mejia@antioquia.gov.co</t>
  </si>
  <si>
    <t>Foratalecimiento de la Autoridad Sanitaria</t>
  </si>
  <si>
    <t>CDP trasladado a la Secretaría General</t>
  </si>
  <si>
    <t>SUBSECRETARIA LOGISTICA</t>
  </si>
  <si>
    <t>Apoyar la gestión territorial  en lo referente al fortalecimiento y sostenibilidad de la Política Pública de Envejecimiento y Vejez,  de los 125 municipios del Departamento de Antioquia en el año 2018</t>
  </si>
  <si>
    <t>9 MESES</t>
  </si>
  <si>
    <t>Mónica María Vanegas Giraldo</t>
  </si>
  <si>
    <t>personasmayores@antioquia.gov.co</t>
  </si>
  <si>
    <t>Envejecimiento y Vejez</t>
  </si>
  <si>
    <t>Municipios con politica publica de Envejecimiento y Vejez fortalecida.</t>
  </si>
  <si>
    <t>07-0077</t>
  </si>
  <si>
    <t>Actualización de la Política Pública de Envejecimiento y vejez de los municipios del departamento.</t>
  </si>
  <si>
    <t xml:space="preserve">MONICA VANEGAS                    </t>
  </si>
  <si>
    <t>Realizar apoyo a la gestión de la Secretaría Seccional de Salud y Protección Social de Antioquia en las acciones planteadas en el plan territorial de salud en el marco del plan decenal de salud pública en el departamento de antioquia.</t>
  </si>
  <si>
    <t>Luis Fernando Palacio</t>
  </si>
  <si>
    <t>luisfernando.palacio@antioquia.gov.co</t>
  </si>
  <si>
    <t>01-0027</t>
  </si>
  <si>
    <t>UNIVERSIDAD CES</t>
  </si>
  <si>
    <t>El aporte es del rubro de talento humano</t>
  </si>
  <si>
    <t>Carlos Mario Tamayo</t>
  </si>
  <si>
    <t>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t>
  </si>
  <si>
    <t>11 MESES</t>
  </si>
  <si>
    <t>Contratación Directa - prestacino de servicios</t>
  </si>
  <si>
    <t xml:space="preserve">PAULA ANDREA GIRALDO PEREZ </t>
  </si>
  <si>
    <t>paola.giraldo@antioquia.gov.co</t>
  </si>
  <si>
    <t>salud pública</t>
  </si>
  <si>
    <t>fortalecimienot de la estrategia de atencion primaria renovada con enfoque integral</t>
  </si>
  <si>
    <t>01-0046</t>
  </si>
  <si>
    <t>fortalecimiento de la estrategia de atencion primaria renovada con enfoque integral</t>
  </si>
  <si>
    <t>26-01-2018</t>
  </si>
  <si>
    <t>FI 2 NET sucursal Colombia</t>
  </si>
  <si>
    <t>PAULA ANDREA GIRALDO PEREZ - MARIA PATRICIA CASTAÑO JIMENEZ - LUZ ESTELLA BUILES BEDOYA</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</si>
  <si>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</si>
  <si>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</si>
  <si>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</si>
  <si>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</si>
  <si>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</si>
  <si>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</si>
  <si>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</si>
  <si>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</si>
  <si>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 xml:space="preserve">ORGANIZACIÓN TERPEL S.A </t>
  </si>
  <si>
    <t>La Secretaría Privada aporta CDP</t>
  </si>
  <si>
    <t>CARLOS EDUARDO GUERRA SUA</t>
  </si>
  <si>
    <t>Supervisor</t>
  </si>
  <si>
    <t>ANA CRISTINA URIBE PALACIO</t>
  </si>
  <si>
    <t>Lider Gestor - Oficina Privada</t>
  </si>
  <si>
    <t>anacristina.uribe@antioquia.gov.co</t>
  </si>
  <si>
    <t>REALIZAR EL MANTENIMIENTO GENERAL DEL AVION CESSNA C208B HK 5116G</t>
  </si>
  <si>
    <t>REALIZAR EL MANTENIMIENTO GENERAL DEL HELICÓPTERO BELL 407 - MATRICULA HK 4213G - SERIE NUMERO DE LA AERONAVE 53405, PROPIEDAD DEL DEPARTAMENTO DE ANTIOQUIA</t>
  </si>
  <si>
    <t>HELICENTRO S.A.S</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</si>
  <si>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</si>
  <si>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</si>
  <si>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GABRIEL ANGEL MOLINA BALBIN</t>
  </si>
  <si>
    <t>PERMITIR EL USO Y GOCE EN CALIDAD DE ARRENDAMIENTO DEL HANGAR 71 DEL AEROPUERTO OLAYA HERRERA DEL MUNICIPIO DE MEDELLÍN UBICADO EN LA CARRERA 67 #1B-15.</t>
  </si>
  <si>
    <t>2018CA160001</t>
  </si>
  <si>
    <t>AIRPLAN S.A</t>
  </si>
  <si>
    <t>78181800; 80111700</t>
  </si>
  <si>
    <t>PRESTACIÓN DE SERVICIOS PARA APOYAR LA SUPERVISIÓN, SEGUIMIENTO Y CONTROL DEL MANTENIMIENTO GENERAL DE LAS AERONAVES DEL DEPARTAMENTO DE ANTIOQUIA.</t>
  </si>
  <si>
    <t>HENRY CHAPARRO CHAPARRO</t>
  </si>
  <si>
    <t>LORENZO ALEJANDRO MELO ESTRADA</t>
  </si>
  <si>
    <t>01-0036</t>
  </si>
  <si>
    <t>JORGE ELIECER VARGAS GARAY</t>
  </si>
  <si>
    <t>PRESTACIÓN DE SERVICIOS PROFESIONALES PARA EL SOPORTE DE LA OPERACIÓN AÉREA DEL DEPARTAMENTO DE ANTIOQUIA: COMO TRIPULANTE Y APOYO EN LAS ACTIVIDADES REQUERIDAS POR EL PERMISO DE OPERACIÓN DEL DEPARTAMENTO DE ANTIOQUIA: PILOTO 2 / CESSNA 208B.</t>
  </si>
  <si>
    <t>20743 - 20794</t>
  </si>
  <si>
    <t>NUKAK S.A.S</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</si>
  <si>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</si>
  <si>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</si>
  <si>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</si>
  <si>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</si>
  <si>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</si>
  <si>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</si>
  <si>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</si>
  <si>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</si>
  <si>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</si>
  <si>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</si>
  <si>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</si>
  <si>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</si>
  <si>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</si>
  <si>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</si>
  <si>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</si>
  <si>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</si>
  <si>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</si>
  <si>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</si>
  <si>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</si>
  <si>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</si>
  <si>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Información incompleta</t>
  </si>
  <si>
    <t>ESE Hospital La María</t>
  </si>
  <si>
    <t>Inició en 2017, con vigencia futura aprobada 2018 y se solicitará vigencia futura para darle continuidad en 2019</t>
  </si>
  <si>
    <t>Carlos Arturo Cano Rios</t>
  </si>
  <si>
    <t>Supervisión técnica, administrativa y financiera</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</si>
  <si>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</si>
  <si>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</si>
  <si>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</si>
  <si>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</si>
  <si>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</si>
  <si>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</si>
  <si>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</si>
  <si>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20 meses</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</si>
  <si>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</si>
  <si>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</si>
  <si>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</si>
  <si>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17 meses</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</si>
  <si>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</si>
  <si>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</si>
  <si>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85101604  Y 85101501</t>
  </si>
  <si>
    <t>Prestación de servicios de salud de baja y mediana  complejidad para la  población pobre no cubierta con subsidios a la demanda residente en el municipio de Puerto Berrío.</t>
  </si>
  <si>
    <t>11Meses</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</si>
  <si>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</si>
  <si>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</si>
  <si>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</si>
  <si>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</si>
  <si>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</si>
  <si>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21 meses</t>
  </si>
  <si>
    <t>Presupuesto de entidad nacional</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</si>
  <si>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</si>
  <si>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</si>
  <si>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</si>
  <si>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</si>
  <si>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</si>
  <si>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</si>
  <si>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</si>
  <si>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</si>
  <si>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</si>
  <si>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</si>
  <si>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traslada CDP para Subsecretaría Logistica</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</si>
  <si>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</si>
  <si>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</si>
  <si>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</si>
  <si>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SOCORRO SALAZAR SANTAMARIA</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</si>
  <si>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</si>
  <si>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</si>
  <si>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</si>
  <si>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</si>
  <si>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</si>
  <si>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</si>
  <si>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</si>
  <si>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</si>
  <si>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</si>
  <si>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CDP se traslada a la Secretaría General</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</si>
  <si>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</si>
  <si>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</si>
  <si>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</si>
  <si>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</si>
  <si>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</si>
  <si>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</si>
  <si>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CDP se traslada a la Direccion de Bienes</t>
  </si>
  <si>
    <t>Suministro de dantrolene para la atención de hipertermia maligna en el Departamento de Antioquia</t>
  </si>
  <si>
    <t>Luis Fernando Gallego Arango</t>
  </si>
  <si>
    <t>3839798</t>
  </si>
  <si>
    <t>infraccionesmisionmedica@antioquia.gov.co</t>
  </si>
  <si>
    <t>*Gestionar solicitudes servicios de salud</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</si>
  <si>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</si>
  <si>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</si>
  <si>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</si>
  <si>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</si>
  <si>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</si>
  <si>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Janeth Fernanda Llano Saavedra</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</si>
  <si>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</si>
  <si>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</si>
  <si>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</si>
  <si>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</si>
  <si>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</si>
  <si>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</si>
  <si>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CDP se traslada a la Subsecretaría Logistica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</si>
  <si>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</si>
  <si>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</si>
  <si>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</si>
  <si>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</si>
  <si>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</si>
  <si>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</si>
  <si>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*Gestión del riesgo de desastres
* Gestionar solicitudes de servicios de salud</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</si>
  <si>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</si>
  <si>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10  meses</t>
  </si>
  <si>
    <t>*Gestión del Proyecto
* Gestión del riesgo de desastres
*Gestionar solicitudes servicios de salud
*Asesoría y Asistencia Técnica</t>
  </si>
  <si>
    <t>CES</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</si>
  <si>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</si>
  <si>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</si>
  <si>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 xml:space="preserve">Profesional Universitaria Area salud </t>
  </si>
  <si>
    <t>3835381</t>
  </si>
  <si>
    <t>mary.brome@antioquia.gov.co</t>
  </si>
  <si>
    <t xml:space="preserve"> Incidencia de  VIH/SIDA</t>
  </si>
  <si>
    <t>Fortalecimiento estilos de vida saludables y atención de condiciones no trasmisibles</t>
  </si>
  <si>
    <t>10-0029</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</si>
  <si>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</si>
  <si>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</si>
  <si>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</si>
  <si>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María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</si>
  <si>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</si>
  <si>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</si>
  <si>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</si>
  <si>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</si>
  <si>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</si>
  <si>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</si>
  <si>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</si>
  <si>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</si>
  <si>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Evaluar el nivel de resiliencia en los jóvenes del Departamento de Antioquia, aplicando el instrumento JJ63.</t>
  </si>
  <si>
    <t>Adquirir insumos generales para el funcionamiento del Laboratorio Departamental de Salud Pública de Antioquia</t>
  </si>
  <si>
    <t>Adriana González Arboleda</t>
  </si>
  <si>
    <t>3835677</t>
  </si>
  <si>
    <t>adriana.gonzalez@antioquia.gov.co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</si>
  <si>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</si>
  <si>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</si>
  <si>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</si>
  <si>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</si>
  <si>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</si>
  <si>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</si>
  <si>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</si>
  <si>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</si>
  <si>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</si>
  <si>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</si>
  <si>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</si>
  <si>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</si>
  <si>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</si>
  <si>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</si>
  <si>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Adquirir reactivos para la vigilancia en salud pública, y control de calidad en las diferentes áreras del Laboratorio Departamental de Salud Pública de Antioquia</t>
  </si>
  <si>
    <t>Fortalecimiento del LDSPA de Antioquia</t>
  </si>
  <si>
    <t>Fortalecimiento del LDSA de Antioquia</t>
  </si>
  <si>
    <t>Vigilancia, control, asesoria y asistencia tecnica</t>
  </si>
  <si>
    <t>Tecnica, Administrativa, Financiera y Logistica</t>
  </si>
  <si>
    <t>Adquisición de reactivos  para la vigilancia microbiológica y epidemiológica de los eventos de origen bacteriano y afines para el Laboratorio Departamental de Salud Pública de Antioquia</t>
  </si>
  <si>
    <t>Adquirir Equipos y suministros de laboratorio, de medición, de observación yde pruebas (Insumos)</t>
  </si>
  <si>
    <t>Servicio de recolección, transporte y entrega de muestras biologicas desde el LDSPA hacia el Instituto Nacional de Salud y/o a la Secretaría Distrital de Bogotá, además de algunos municipios del departamento de antioquia.</t>
  </si>
  <si>
    <t>Adriana Echeverrí</t>
  </si>
  <si>
    <t>3835400</t>
  </si>
  <si>
    <t>adriana.echeverri@antioquia.gov.co</t>
  </si>
  <si>
    <t>Realizar mantenimiento preventivo y/o correctivo de los equipos Vidas Blue, Tempo y dos (2) equipos Vitek del LDSP de Antioquia</t>
  </si>
  <si>
    <t>Mantenimiento equipo absorción atomica y de Crioscopio</t>
  </si>
  <si>
    <t>Adquirir reactivos para realizar la vigilancia y el control de calidad de Dengue, Sarampión, Rubeola, Varicela, Papera, pruebas complementarias de VIH, HTLV I/II, Hepatitis C en el Laboratorio Departamental, de salud pública de Antioquia</t>
  </si>
  <si>
    <t>Realizar el mantenimiento preventivo y/o correctivo al equipo Espectofotómetro Ultravioleta Visible del área fisicoquímica de alimentos del Laboratorio Departamental de Salud Pública de Antioquia.</t>
  </si>
  <si>
    <t>Angela Jaramillo Peña</t>
  </si>
  <si>
    <t>angela.jaramillo@antioquia.gov.co</t>
  </si>
  <si>
    <t>Suministrar los reactivos indispensables para realizar las pruebas diagnósticas y de control de calidad para TSH neonatal en papel de filtro como apoyo a la vigilancia y control sanitarios.</t>
  </si>
  <si>
    <t>Adquirir láminas cuantificadas, para la ejecución de la Evaluación Externa del Desempeño directa e indirecta de la baciloscopia de tuberculosis a la red de laboratorios de micobacterias  del departamento de Antioquia.</t>
  </si>
  <si>
    <t>Suministrar  reactivos para diagnóstico y control de calidad de eventos de interés en Salud Publica de las áreas de Virología y Bancos de Sangre en el Laboratorio Departamental de Salud Pública de la Secretaría Seccional de Salud y Protección Social de Antioquia, como apoyo a la vigilancia y control sanitario del Departamento de Antioquia.</t>
  </si>
  <si>
    <t>Suministrar reactivos (estuches de sueros y células) para cumplir actividades del control de calidad a la Red de Bancos de Sangre, Servicios de Transfusión y Laboratorios clínicos de tercer nivel de complejidad que realizan pruebas de Virología y Laboratorios Clinicos que realicen pesquisa neonatal del departamento de Antioquia, que por competencia le corresponde a la Secretaría Seccional de Salud y Protección Social de Antioquia</t>
  </si>
  <si>
    <t>Analizador Directo de Mercurio para análisis de muestras sólidas, semisólidas y líquidas</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</si>
  <si>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</si>
  <si>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</si>
  <si>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</si>
  <si>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</si>
  <si>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</si>
  <si>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</si>
  <si>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</si>
  <si>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</si>
  <si>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Alexandra Gallo</t>
  </si>
  <si>
    <t>Apoyar la gestión de vigilancia en Salud Pública, Asesoría, Asistencia Técnica, de la Infancia y la  Salud Sexual y Reproductiva del Departamento de Antioquia</t>
  </si>
  <si>
    <t>Luz Myriam Cano Velásquez
Alexandra Porras Cárdenas</t>
  </si>
  <si>
    <t>3839907
3185381</t>
  </si>
  <si>
    <t>luzmyriam.cano@antioquia.gov.co
alexandra.porras@antioquia.gov.co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</si>
  <si>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</si>
  <si>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</si>
  <si>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</si>
  <si>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</si>
  <si>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</si>
  <si>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</si>
  <si>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</si>
  <si>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Adquirir preservativos para apoyar las acciones de promoción de la salud y prevención de la enfermedad en temas de salud sexual y reproductiva,  en los municipios de Antioquia.</t>
  </si>
  <si>
    <t>Alexandra Porras Cárdenas</t>
  </si>
  <si>
    <t>alexandra.porras@antioquia.gov.co</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</si>
  <si>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</si>
  <si>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</si>
  <si>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</si>
  <si>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</si>
  <si>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</si>
  <si>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Fortaleceminiento en la implementación de la estrategia de IAMI Integral</t>
  </si>
  <si>
    <t>Gladis Bedoya</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</si>
  <si>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</si>
  <si>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</si>
  <si>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</si>
  <si>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</si>
  <si>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</si>
  <si>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</si>
  <si>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</si>
  <si>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</si>
  <si>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</si>
  <si>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</si>
  <si>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</si>
  <si>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</si>
  <si>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</si>
  <si>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Actores asesorados y Acciones de vigilancia SP</t>
  </si>
  <si>
    <t xml:space="preserve">Asesoría para competencias PAI y otras. Vigilancia SP PAI y otras. Gestionar insumos PAI y otras.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</si>
  <si>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</si>
  <si>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</si>
  <si>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</si>
  <si>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</si>
  <si>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</si>
  <si>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Fortalecimiento de la vigilancia en salud pública a los actores SGSSS Todo El
Departamento, Antioquia, Occidente</t>
  </si>
  <si>
    <t>01-0045</t>
  </si>
  <si>
    <t>Numero de actores de SGSSS vigilados</t>
  </si>
  <si>
    <t>Monitoreo y seguimiento a la gestión de las acciones de salud pública en las EAPB e IPS</t>
  </si>
  <si>
    <t>Carlos Mario Tamayo
Gloria Isabel Escobar</t>
  </si>
  <si>
    <t>3835377</t>
  </si>
  <si>
    <t>norelly.areiza@antioquia.gov.co</t>
  </si>
  <si>
    <t>Acciones de vigilancia en salud publica</t>
  </si>
  <si>
    <t>07-0079</t>
  </si>
  <si>
    <t xml:space="preserve">Protección de la salud con perspectivas de género y enfoque étnico diferencial </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</si>
  <si>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</si>
  <si>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</si>
  <si>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</si>
  <si>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</si>
  <si>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</si>
  <si>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</si>
  <si>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</si>
  <si>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</si>
  <si>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El cdp trasladado a Secretaria General</t>
  </si>
  <si>
    <t>Beatriz I Lopera M</t>
  </si>
  <si>
    <t>Tecnica, Juridica y Financiera</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</si>
  <si>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</si>
  <si>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</si>
  <si>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</si>
  <si>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</si>
  <si>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</si>
  <si>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</si>
  <si>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</si>
  <si>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</si>
  <si>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</si>
  <si>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</si>
  <si>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</si>
  <si>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</si>
  <si>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 xml:space="preserve">Tipo B1: Supervisión e Interventoría Técnica </t>
  </si>
  <si>
    <t>Tecnica, Juridica y Financiera, administrativa, Interventoria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</si>
  <si>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</si>
  <si>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</si>
  <si>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</si>
  <si>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</si>
  <si>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</si>
  <si>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</si>
  <si>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</si>
  <si>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</si>
  <si>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</si>
  <si>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</si>
  <si>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</si>
  <si>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</si>
  <si>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20499 Y 20501</t>
  </si>
  <si>
    <t>COMFENALCO ANTIOQUIA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</si>
  <si>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</si>
  <si>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</si>
  <si>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</si>
  <si>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</si>
  <si>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</si>
  <si>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CDP trasladado a Gestión Humana</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</si>
  <si>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</si>
  <si>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</si>
  <si>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ASOCIACION DE ORGANIZACIONES DEPORTIVAS EN ANTIOQUIA - FEDELIAN</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</si>
  <si>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</si>
  <si>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</si>
  <si>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</si>
  <si>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</si>
  <si>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</si>
  <si>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</si>
  <si>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</si>
  <si>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</si>
  <si>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</si>
  <si>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</si>
  <si>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</si>
  <si>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</si>
  <si>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</si>
  <si>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</si>
  <si>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</si>
  <si>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</si>
  <si>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</si>
  <si>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</si>
  <si>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</si>
  <si>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</si>
  <si>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</si>
  <si>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</si>
  <si>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</si>
  <si>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</si>
  <si>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</si>
  <si>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</si>
  <si>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</si>
  <si>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</si>
  <si>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</si>
  <si>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</si>
  <si>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</si>
  <si>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</si>
  <si>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</si>
  <si>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</si>
  <si>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</si>
  <si>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</si>
  <si>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</si>
  <si>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</si>
  <si>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</si>
  <si>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Presta servicio de apoyo logístico en los eventos programados por la Secretaria Seccional de Salud y Protección Social de Antioquia en el Departamento de Antioquia</t>
  </si>
  <si>
    <t>María Claudia Noreña Henao</t>
  </si>
  <si>
    <t>3839806</t>
  </si>
  <si>
    <t>Inspeccion y Vigilancia a las Direcciones Locales de Salud, Empresas Administradoras de planes de beneficios y Prestadores de Servicios de Salud</t>
  </si>
  <si>
    <t>Fortalecimienti Institucional de la Secretaria Seccional de Salud y Protección Social de Antioquia y de los actores del SGSSS, todo el Departamento, Antioquia, Occidente</t>
  </si>
  <si>
    <t>Asesoria y Asistencia Tecnica a las S, DLS, EPS y de mas actores del Sistema SGSSS</t>
  </si>
  <si>
    <t>21855         21856  21857         21858  21860          21861      21862  21864</t>
  </si>
  <si>
    <t>En el Contrato de Apoyo Logístico de la Secretaria Seccional de Salud y Protección Social de Antioquia, están incluidos 8 Proyectos: 1. Dirección de Factores de Riesgo “Mejoramiento de la capacidad de respuesta institucional en salud ante emergencias y desastres, para impactar la mortalidad Medellín, Antioquia, Occidente” $64.227.491- Servicio de atención en salud a la población pobre y vulnerable Medellín, Antioquia, Occidente. - $20.794.717 - Fortalecimiento del aseguramiento en salud de la población del Departamento Antioquia. - $50.000.000. 2. Dirección factores de Riesgo “Fortalecimiento de la vigilancia sanitaria de la calidad de los medicamentos y afines todo el Departamento, Antioquia, occidente. $42.936.774 - Fortalecimiento de la vigilancia epidemiológica, prevención y control de las intoxicaciones por sustancias químicas en el Departamento de Antioquia. - $27.088.856 - Fortalecimiento de la vigilancia sanitaria en el uso de radiaciones y en la oferta de servicios de seguridad y salud en el trabajo todo el Departamento, Antioquia, Occidente. - $29.386.337. 3. Dirección de gestión Integral de Recursos “Fortalecimiento del recurso humano y del clima laboral SSSA Antioquia, Occidente 2 “ $250.000.000. 4. Subsecretaria de Protección Social “Fortalecimiento institucional de la secretaria Seccional de Salud y Protección Social de Antioquia y de los actores del SGSSS todo el Departamento, Antioquia, Occidente” $40.000.000</t>
  </si>
  <si>
    <t>Adquirir sueros para la atención de eventos ocasionados por corales y alacranes en el Departamento de Antioquia.</t>
  </si>
  <si>
    <t>Mejoramiento de la capacidad de respuesta institucional en salud ante emergencias y desastres, para impactar la mortalidad Medellín, Antioquia, Occidente</t>
  </si>
  <si>
    <t>Gestión del riesgo de desastres</t>
  </si>
  <si>
    <t>Total general</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</si>
  <si>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t>
  </si>
  <si>
    <t xml:space="preserve">Blanca Margarita Granda Cortes/La supervisión del contrato la realiza la Secretaría de Gestión Humana y Desarrollo Organizacional - Dirección de Desarrollo Organizacional </t>
  </si>
  <si>
    <t xml:space="preserve">Designar estudiantes de las universidades públicas  para la realización de la práctica académica, con el fin de brindar apoyo a la gestión del Departamento de Antioquia y sus regiones durante el segundo semestre  de 2018.
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
</t>
  </si>
  <si>
    <t>Blanca Margarita Granda Cortes/La supervisión del contrato la realiza la Secretaría de Gestión Humana y Desarrollo Organizacional - Dirección de Desarrollo Organizacional - Maribel Barrientos y/o Diego Fernando Bedoya</t>
  </si>
  <si>
    <t>En Blanco</t>
  </si>
  <si>
    <t>DEPENDENCIA</t>
  </si>
  <si>
    <t>Ejecucion Contratacion Junio 2018</t>
  </si>
  <si>
    <t>|</t>
  </si>
  <si>
    <t>81111500; 81112100</t>
  </si>
  <si>
    <t>77111600;77111603</t>
  </si>
  <si>
    <t>80101500;83121600;80121500</t>
  </si>
  <si>
    <t>78131600;78131800</t>
  </si>
  <si>
    <t>81111500;81112100</t>
  </si>
  <si>
    <t>72154100;72151200</t>
  </si>
  <si>
    <t>80101500;80101600;80111700</t>
  </si>
  <si>
    <t> 24101600</t>
  </si>
  <si>
    <t>47121800;47121900;47132100</t>
  </si>
  <si>
    <t>47121800;47121900;47131530</t>
  </si>
  <si>
    <t>92121504;92121700</t>
  </si>
  <si>
    <t>44111500;44121900;14111500</t>
  </si>
  <si>
    <t>53102710;49000000</t>
  </si>
  <si>
    <t>40161502;24101618</t>
  </si>
  <si>
    <t>39121700;31162800</t>
  </si>
  <si>
    <t>72154022;73152108</t>
  </si>
  <si>
    <t>81000000;81110000</t>
  </si>
  <si>
    <t>52141500;52141800;52161500</t>
  </si>
  <si>
    <t>86141700;45111600;45111700</t>
  </si>
  <si>
    <t>Directa</t>
  </si>
  <si>
    <t xml:space="preserve">Regimen Especial </t>
  </si>
  <si>
    <t>Presupuesto Actual (Total)</t>
  </si>
  <si>
    <t xml:space="preserve">        </t>
  </si>
  <si>
    <t>Dependencias</t>
  </si>
  <si>
    <t>Procesos Inscritos PAA al 28/12/2017</t>
  </si>
  <si>
    <t>(0%)
Procesos con CDP, sin inciar.</t>
  </si>
  <si>
    <t>33%
Estudios Previos publicados en el SECOP</t>
  </si>
  <si>
    <t>66%
Con Resolución y/o carta de aceptación.</t>
  </si>
  <si>
    <t>100%
Con RPC y minuta elaborada</t>
  </si>
  <si>
    <t>Nivel Cumplimiento (Indicador del SIG)</t>
  </si>
  <si>
    <t>Última fecha de actualización</t>
  </si>
  <si>
    <t>Etiquetas de fila</t>
  </si>
  <si>
    <t>N° de procesos con presupuesto de inversión</t>
  </si>
  <si>
    <t>Valor estimado (Presupuesto de Inversión)</t>
  </si>
  <si>
    <t>N° de procesos con presupuesto de Funcionamiento</t>
  </si>
  <si>
    <t>Valor estimado (Presupuesto de Funcionamiento)</t>
  </si>
  <si>
    <t>procesos Inscritos</t>
  </si>
  <si>
    <t>Valor estimado de la Vigencia Actual</t>
  </si>
  <si>
    <t>TOTAL</t>
  </si>
  <si>
    <t>carlos.marin@antioquia.gov.co</t>
  </si>
  <si>
    <t>4600007048</t>
  </si>
  <si>
    <t>22-0223</t>
  </si>
  <si>
    <t>22-0222</t>
  </si>
  <si>
    <t>4600008069</t>
  </si>
  <si>
    <t>4600008031</t>
  </si>
  <si>
    <t>Suministro de tiquetes aereos para el desplazamiento de los funcionarios de la Registraduria nacional  seccionalAntioquia</t>
  </si>
  <si>
    <t>Dirección de Apoyo Institucional y Acceso a la Justicia</t>
  </si>
  <si>
    <t>23-0007</t>
  </si>
  <si>
    <t>fortalecer la capacidad de accion  y/o respuesta de la registraduria nacional del servicio civil</t>
  </si>
  <si>
    <t xml:space="preserve">Suministro de tiquetes aereos </t>
  </si>
  <si>
    <t>4600008077</t>
  </si>
  <si>
    <t>recursos de inversion</t>
  </si>
  <si>
    <t>Adquisicion de elementos tecnicos  yde licenciamewinto para la ejecucion del proyecto Intruder</t>
  </si>
  <si>
    <t>4600008418</t>
  </si>
  <si>
    <t>Luz Dary Giraldo velez</t>
  </si>
  <si>
    <t>4600008186</t>
  </si>
  <si>
    <t>INVERSION</t>
  </si>
  <si>
    <t>PRESUPUESTO</t>
  </si>
  <si>
    <t>Presupuesto de Inversión</t>
  </si>
  <si>
    <t>VALOR</t>
  </si>
  <si>
    <t xml:space="preserve">PARTICIPACIÓN DEL PRESUPUESTO </t>
  </si>
  <si>
    <t>Presupuesto de Funcionamiento</t>
  </si>
  <si>
    <t>Apoyar conjuntamente a las comunidades Afrodescendientes de la Subregión de Urabá, para contribuir al desarrollo económico y social  de las comunidades a través de vías terciarias.</t>
  </si>
  <si>
    <t xml:space="preserve">Municipios con población Afroantioqueña beneficiados con programas sociales del Estado </t>
  </si>
  <si>
    <t>Este prceso  contractual será realizado por la Secretaría de Infraestructura y la Gerencia de Afrodescendientres entregara el CDP por valor $100.000.000</t>
  </si>
  <si>
    <t>María Rubiela Alzate Zuluaga</t>
  </si>
  <si>
    <t>Gastos Funcionamineto</t>
  </si>
  <si>
    <t>Gastos de funcionamiento</t>
  </si>
  <si>
    <t>Cofinanciar el proyecto "Mejoramiento de las condiciones higiénicas y de calidad de la panela, del municipio de Cocorná -Antioquia".</t>
  </si>
  <si>
    <t>Unidades productivas tecnificadas</t>
  </si>
  <si>
    <t>Fortalecimiento de la actividad productiva del sector agropecuario parte I</t>
  </si>
  <si>
    <t>4600008317</t>
  </si>
  <si>
    <t>Municipio de Abejorral</t>
  </si>
  <si>
    <t>4600008313</t>
  </si>
  <si>
    <t>Municipio de Alejandría</t>
  </si>
  <si>
    <t>4600008311</t>
  </si>
  <si>
    <t>4600008288</t>
  </si>
  <si>
    <t>4600008290</t>
  </si>
  <si>
    <t>4600008300</t>
  </si>
  <si>
    <t>4600008304</t>
  </si>
  <si>
    <t>4600008353</t>
  </si>
  <si>
    <t>4600008294</t>
  </si>
  <si>
    <t>4600008367</t>
  </si>
  <si>
    <t>4600008315</t>
  </si>
  <si>
    <t>Municipio de Cocorná</t>
  </si>
  <si>
    <t>4600008286</t>
  </si>
  <si>
    <t>4600008281</t>
  </si>
  <si>
    <t>4600008293</t>
  </si>
  <si>
    <t>4600008291</t>
  </si>
  <si>
    <t>4600008279</t>
  </si>
  <si>
    <t>Municipio de Granada</t>
  </si>
  <si>
    <t>na</t>
  </si>
  <si>
    <t>4600008312</t>
  </si>
  <si>
    <t>4600008299</t>
  </si>
  <si>
    <t>4600008320</t>
  </si>
  <si>
    <t>4600008319</t>
  </si>
  <si>
    <t>4600008322</t>
  </si>
  <si>
    <t>4600008395</t>
  </si>
  <si>
    <t>4600008285</t>
  </si>
  <si>
    <t>4600008321</t>
  </si>
  <si>
    <t>4600008289</t>
  </si>
  <si>
    <t>4600008318</t>
  </si>
  <si>
    <t>4600008323</t>
  </si>
  <si>
    <t>4600008355</t>
  </si>
  <si>
    <t>4600008287</t>
  </si>
  <si>
    <t>4600008280</t>
  </si>
  <si>
    <t>4600008387</t>
  </si>
  <si>
    <t>4600008316</t>
  </si>
  <si>
    <t>María Isabel Varela</t>
  </si>
  <si>
    <t>maria.varela@antioquia.gov.co</t>
  </si>
  <si>
    <t>Coordinación y Complementariedad técnica, política y económica como mecanismo para arreglo institucional</t>
  </si>
  <si>
    <t>Acuerdos institucionales concertados, firmados y en funcionamiento para promover el desarrollo socioeconómico del campo </t>
  </si>
  <si>
    <t>Desarrollo Industrial Agropecuario, a través de la creación y puesta en marcha de la empresa Agroindustrial en el Departamento de An
tioquia</t>
  </si>
  <si>
    <t>Hectáreas vinculadas a la Empresa de Desarrollo Agroindustrial de Antioquia "EDAA" creada</t>
  </si>
  <si>
    <t>Créditos con garantía complementaria otorgados</t>
  </si>
  <si>
    <t>3838825</t>
  </si>
  <si>
    <t>Fortalecimiento a la actividad productiva del sector agropecuario (Etapa 1) en el Departamento de Antioquia</t>
  </si>
  <si>
    <t>4600008278</t>
  </si>
  <si>
    <t>4600008282</t>
  </si>
  <si>
    <t>22235</t>
  </si>
  <si>
    <t>4600008275</t>
  </si>
  <si>
    <t>Contrato interadministrativo de mandato para la contratación de un operador logístico que preste los servicios de  diseñar, producir, organizar y operar integralmente los eventos institucionales de la Gobernación de Antioquia.</t>
  </si>
  <si>
    <t>Janet Lagoeyte Tamayo</t>
  </si>
  <si>
    <t>3838827</t>
  </si>
  <si>
    <t xml:space="preserve">
janeth.lagoeyte@antioquia.gov.co</t>
  </si>
  <si>
    <t xml:space="preserve">Numero de unidades productivas </t>
  </si>
  <si>
    <t>1) Actualizar y mejorar los conocimientos apícolas de los noventa (90) productores del municipio de Salgar y Concordia que pertenecen a la asociación Asoapisa, basado en buenas prácticas. 
2) Incrementar el número de Apiarios a través de la entrega de núcleos, insumos y equipos de protección personal para de manejo de las abejas y seguridad de los apicultores.</t>
  </si>
  <si>
    <t>Gloria Inés Bedoya Henao</t>
  </si>
  <si>
    <t>guillermo.hoyos@antioquia.gov.co</t>
  </si>
  <si>
    <t>1800 has impactadas con gramineas y leguminosa; establecimiento de un programa de mejoramiento genético en 180 unidades productivas ganaderas.</t>
  </si>
  <si>
    <t>Implemen plan sanitario mejora genet
Siembra sostenim ha forraje ssp pastura</t>
  </si>
  <si>
    <t>22219; 22249</t>
  </si>
  <si>
    <t>18.07.2018</t>
  </si>
  <si>
    <t xml:space="preserve">Adquirir un acuerdo de licencia denominado ELA (Enterprise License Agreement) para la Gobernación de Antioquia, a través de acuerdo marco </t>
  </si>
  <si>
    <t>Otro tipo de contrato - Acuerdo Marco de Precios</t>
  </si>
  <si>
    <t>Guillermo Hoyos Zuluaga</t>
  </si>
  <si>
    <t>3838817</t>
  </si>
  <si>
    <t>Coordinación y complementariedad técnica, política y económica como mecanismo para arreglo institucional</t>
  </si>
  <si>
    <t>Actualización e integración de sistemas de información del sector agropecuario</t>
  </si>
  <si>
    <t>Fortalecimiento de estrategias que posibilten mejorar  la coordinación Interinstitucional para el Desarrollo Agropecuario del Depart
amento de Antioquia.</t>
  </si>
  <si>
    <t>Adquisición y actualizacion de la Software</t>
  </si>
  <si>
    <t>1  mes</t>
  </si>
  <si>
    <t>Francisco Javier Pabón Hernández</t>
  </si>
  <si>
    <t>3838820</t>
  </si>
  <si>
    <t>francisco.pabon@antioquia.gov.co</t>
  </si>
  <si>
    <t>Apoyo modernización ganaderia Antioquia</t>
  </si>
  <si>
    <t>Fortalecimiento de cadenas</t>
  </si>
  <si>
    <t>Productores Beneficiados</t>
  </si>
  <si>
    <t>Transf tecnol apropiad capac BPMBPG</t>
  </si>
  <si>
    <t>Cofinanciar el proyecto “Buenas prácticas para el mantenimiento de 125 hectáreas de cacao en el municipio de Yalí”</t>
  </si>
  <si>
    <t>Carlos Alberto Vásquez Silva</t>
  </si>
  <si>
    <t>3838814</t>
  </si>
  <si>
    <t>carlos.vasquez@antioquia.gov.co</t>
  </si>
  <si>
    <t>Antioquia rural productiva</t>
  </si>
  <si>
    <t>Áreas agrícolas, forestales, silvopastoriles, pastos y forrajes intervenidas</t>
  </si>
  <si>
    <t>Areas agrícolas intervenidas</t>
  </si>
  <si>
    <t>• Asistencia técnica y capacitación
• Insumos y materiales</t>
  </si>
  <si>
    <t>POR DEFINIR</t>
  </si>
  <si>
    <t>Dany Andrés Isaza Londoño</t>
  </si>
  <si>
    <t>danyandres.isaza@antioquia.gov.co</t>
  </si>
  <si>
    <t>Unidades Productivas Fortalecidas.</t>
  </si>
  <si>
    <t>Unidades Productivas Fortalecidas; areas agrícolas forestales y silvopastoriles</t>
  </si>
  <si>
    <t>Asistencia tecnica y asesoria
Insumos y materiales</t>
  </si>
  <si>
    <t>84141501 </t>
  </si>
  <si>
    <t xml:space="preserve">  Mejorar las condiciones de crédito a pequeños productores agropecuarios del Departamento de Antioquia.</t>
  </si>
  <si>
    <t xml:space="preserve">Luis Fernando Torres </t>
  </si>
  <si>
    <t>04 meses</t>
  </si>
  <si>
    <t>NO SE VA A REALIZAR ESTE PROYECTO</t>
  </si>
  <si>
    <t xml:space="preserve">Transporte terrestre de carga, para alimentos, materiales de construcción y demás elementos necesarios para atender a las comunidades afectadas por fenómenos naturales o antrópicos no intencionales en el Departamento de Antioquia
</t>
  </si>
  <si>
    <t>S2018060228521</t>
  </si>
  <si>
    <t>MONTACARGAS Y TRANSPORTES S.A.S</t>
  </si>
  <si>
    <t>Elsa Bedoya</t>
  </si>
  <si>
    <t>S 2018060232092</t>
  </si>
  <si>
    <t>Elsa Castrillón</t>
  </si>
  <si>
    <t>31201513</t>
  </si>
  <si>
    <t>Contratar  la  Suscripción licenciamiento de correo en la nube (renovación por un año) - Suscripción por un año de 197 licencias de correo en la nube a razón de USD  7 mes  por licencia a un tipo de cambio $3000 -(SOSTENIBILIDAD)</t>
  </si>
  <si>
    <t>43231512</t>
  </si>
  <si>
    <t>Contratar  la Renovación licencias de antivirus - Actualización 280 licencias de antivirus ($58.000 c/u) mas Servicios de ingeniería  para actualización de maquinas virtuales.  Incluye la   administración de consola  8 x 5- x 12 meses. (SOSTENIBILIDAD)</t>
  </si>
  <si>
    <t>43201800</t>
  </si>
  <si>
    <t>GBIG APPLE PRODUCCTIONS GROUP S.A.S.</t>
  </si>
  <si>
    <t>MANFIRE SAS</t>
  </si>
  <si>
    <t>FUMIGACIONES INDUSTRIALES</t>
  </si>
  <si>
    <t> 72101500;81141800</t>
  </si>
  <si>
    <t>EMPRESA DE TRANSPORTE MASIVO DEL VALLE DEL ABURRA LTDA - METRO DE MEDELLÍN LTDA</t>
  </si>
  <si>
    <t>22651;22652;22653</t>
  </si>
  <si>
    <t>22117;21122; 22127; 22131</t>
  </si>
  <si>
    <t>COCTENA CERTIFICADORA DE SERVICES LTDA.</t>
  </si>
  <si>
    <t>SUPPLA SA</t>
  </si>
  <si>
    <t xml:space="preserve">PICCOLINNI SABORES Y FRAGANCIAS S.A.  </t>
  </si>
  <si>
    <t>SIRIUS GOLD S.A.S.</t>
  </si>
  <si>
    <t>RAIZEN TRADING LLP</t>
  </si>
  <si>
    <t>21619;21896</t>
  </si>
  <si>
    <t>INDUSTRIAS CORY S.A.S.</t>
  </si>
  <si>
    <t>ECOLAB COLOMBIA S.A.</t>
  </si>
  <si>
    <t>43231500</t>
  </si>
  <si>
    <t>22423;22424;22426;22427</t>
  </si>
  <si>
    <t>14111537; 24122003</t>
  </si>
  <si>
    <t xml:space="preserve">Contratar la compra de Gas GLP  Montacargas </t>
  </si>
  <si>
    <t>Cofinanciar la adquisición del predio denominado Monte Loro, ubicado en el municipio de Barbosa, para la protección de las fuentes hídricas que abastecen acueductos.</t>
  </si>
  <si>
    <t>Cofinanciar la adquisición de dos predios identificados con matricula inmobiliaria No. 020-58622 y 020-8963, ubicados en el municipio de Guarne, para la protección de fuentes hídricas que abastecen acueductos.</t>
  </si>
  <si>
    <t>Cofinanciar la adquisición del predio denominado La Florecita, ubicado en el municipio de Betulia, para la protección de la fuente hídrica que abastece el acueducto de la vereda Las Vargas.</t>
  </si>
  <si>
    <t>Cofinanciar la adquisición del predio denominado Las Nubes, ubicado en el municipio de Jericó, para la protección de las fuentes hídricas que abastecen acueductos.</t>
  </si>
  <si>
    <t>Gustavo Adolfo Melguizo Diosa</t>
  </si>
  <si>
    <t>Ana Maria Isaza Garcia</t>
  </si>
  <si>
    <t>CORPORACIÓN MASBOSQUES</t>
  </si>
  <si>
    <t>Dora Luz osorio</t>
  </si>
  <si>
    <t>Directora desarrollo humano y socioeconomico €</t>
  </si>
  <si>
    <t>dora.osorio@antioquia.gov.co</t>
  </si>
  <si>
    <t xml:space="preserve">Realizar acciones de promoción, formalización y fortalecimiento de las organizaciones de mujeres en el marco del plan departamental </t>
  </si>
  <si>
    <t>4meses</t>
  </si>
  <si>
    <t>5.5 meses</t>
  </si>
  <si>
    <t>5 mese</t>
  </si>
  <si>
    <t>SUSCRIPCION DE LA SUITE DE ADOBE CREATIVE CLOUD</t>
  </si>
  <si>
    <t>Segunda 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</si>
  <si>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INSTITUTO TECNOLOGICO DE MEDELLIN</t>
  </si>
  <si>
    <t>POLITECNICO GRAN COLOMBIANO</t>
  </si>
  <si>
    <t>ADRIANA MARIA OSORIO</t>
  </si>
  <si>
    <t>ADQUISICION DE TIQUETES AEREOS PARA LA
GOBERNACION DE ANTIOQUIA</t>
  </si>
  <si>
    <t>Plan Departamental  para el enfoque de genero en los PEI</t>
  </si>
  <si>
    <t>Apoyo a la sistematizacion</t>
  </si>
  <si>
    <t>lo realiza sistemas</t>
  </si>
  <si>
    <t>Implementacion Transversalidad con hechos</t>
  </si>
  <si>
    <t xml:space="preserve">red de transversalidad </t>
  </si>
  <si>
    <t xml:space="preserve"> CONTRATO INTERADMINISTRATIVO DE MANDATO PARA LA CONTRATACIÓN DE UN OPERADOR LOGÍSTICO QUE PRESTE LOS SERVICIOS DE DISEÑAR, PRODUCIR, ORGANIZAR Y OPERAR INTEGRALMENTE LOS EVENTOS INSTITUCIONALES DE LA GOBERNACIÓN DE ANTIOQUIA</t>
  </si>
  <si>
    <t>Contratación Directa - Contratos Interadministrativos (Mandato)</t>
  </si>
  <si>
    <t>Prestación de servicios de un operador logístico para la organización, administración, ejecución y demás acciones logísticas necesarias para la realización de los eventos programadas por la Gobernación de Antioquia . (Competencia de la Oficina de Comunicaciones)</t>
  </si>
  <si>
    <t>Capacitaciones</t>
  </si>
  <si>
    <t>Servicios para la Administración, Operación del Centro de Servicios de Informática, y Servicios de Hosting, para el apoyo tecnológico a la plataforma informática utilizada en la Administración Departamental, en 2018
(Competencia Dirección de informática)</t>
  </si>
  <si>
    <t>Innovación y Tecnología al Servicio del Desarrollo Territorial Departamental</t>
  </si>
  <si>
    <t>Aplicativos mejorados e implementados para la eficiencia de la gestión territorial</t>
  </si>
  <si>
    <t>Mejoramiento de los aplicativos informáticos para la gestión pública departamental Departamento de Antioquia</t>
  </si>
  <si>
    <t>Contratista  mesa de ayuda</t>
  </si>
  <si>
    <t>Viáticos para personal temporal</t>
  </si>
  <si>
    <t>Técnico Temporal -Grado 1</t>
  </si>
  <si>
    <t>5 MESES Y 15 DIAS</t>
  </si>
  <si>
    <t>Capacitación y asesoría administraciones</t>
  </si>
  <si>
    <t>Administrar los recursos financieros para realizar la encuesta de calidad de vida de los habitantes del departamento de Antioquia.</t>
  </si>
  <si>
    <t>6 Meses</t>
  </si>
  <si>
    <t>Modelo de Gestión para resultados diseñado e implementado</t>
  </si>
  <si>
    <t>Implementación del Modelo de Gestión para Resultados en la Gobernación de Antioquia</t>
  </si>
  <si>
    <t>Implementación de los pilares de la GpR</t>
  </si>
  <si>
    <t>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t>
  </si>
  <si>
    <t>5 Meses y 9 días</t>
  </si>
  <si>
    <t>Difundir la información relacionada con los proyectos de regalías y el impacto que tiene su ejecución en el mejoramiento de las condiciones de vida de la población del Departamento de Antioquia.</t>
  </si>
  <si>
    <t>Adquisición de sillas ergonómicas y gerenciales para los servidores de la Gobernación de Antioquia del Departamento Administrativo de Planeación</t>
  </si>
  <si>
    <t>3 Meses</t>
  </si>
  <si>
    <t xml:space="preserve">Fortalecimiento Institucional </t>
  </si>
  <si>
    <t>Contrato interadministrativo de mandato para la contratación de un operador logístico que preste los servicios de diseñar, producir, organizar y operar integralmente los eventos institucionales de la Gobernación de Antioquia
(Competencia de la Oficina de Comunicaciones)</t>
  </si>
  <si>
    <t>Realización de rendición de cuentas del primer semestre de 2018 (OCAD DPTL y municipales).
Capacitaciones a servidores en temas de formulación de proyectos, marco lógico, MGA web, entre otros.</t>
  </si>
  <si>
    <t>Alvaro Villada García</t>
  </si>
  <si>
    <t>alvaro.villada@antioquia.gov.co</t>
  </si>
  <si>
    <t>Municipios fortalecidos en aspectos fiscales y financieros</t>
  </si>
  <si>
    <t>Fortalecimiento fiscal y financiero de los 125 municipios de Antioquia</t>
  </si>
  <si>
    <t>Fortalecimiento fiscal y financiero</t>
  </si>
  <si>
    <t>Administrar los recursos financieros para generar en el departamento administrativo de planeación el centro de pensamiento de planificación territorial.</t>
  </si>
  <si>
    <t>7 Meses y 15 Días</t>
  </si>
  <si>
    <t>Adición de recursos al Convenio Interadministrativo 
N° 4600007904, cuyo objeto es "Administrar los recursos financieros para generar en el Departamento Administrativo de Planeación el Centro de Pensamiento de Planificación Territorial."</t>
  </si>
  <si>
    <t>43232305</t>
  </si>
  <si>
    <t>Fortalecimiento fiscal y financiero.</t>
  </si>
  <si>
    <t>80141902</t>
  </si>
  <si>
    <t>Prestación de servicio de transporte terrestre automotor para apoyar la gestión de las dependencias del Departamento Administrativo de Planeación (Subsecretaria Logistica)</t>
  </si>
  <si>
    <t>Creación del Observatorio Económico, Fiscal y Financiero de los municipios de Antioquia</t>
  </si>
  <si>
    <t>Construcción del Observatorio Fiscal y financiero del Departamento de Antioquia</t>
  </si>
  <si>
    <t>220147</t>
  </si>
  <si>
    <t>Diseño, implementación, puesta en marcha,operación y evaluación del observatorio económico, fiscal y financiero de Antioquia.</t>
  </si>
  <si>
    <t>5 Meses y 15 Días</t>
  </si>
  <si>
    <t>Adición 01 al contrato No. 4600007642 "Servicios para la administración, Operación del Centro de Servicios de Informática y servicio de hosting para el apoyo tecnológico a la plataforma tecnológica utilizada en la Administración Departamental 
"Software para el Departamento Administrativo de Planeación con el fin de consolidar y producir información fiscal y financiera de los 125 municipios del Departamento de Antioquia" 
Fortalecimiento fiscal y financiero aplicativo fut-schip</t>
  </si>
  <si>
    <t xml:space="preserve">5 Meses </t>
  </si>
  <si>
    <t>Aplicativo fut-schip</t>
  </si>
  <si>
    <t>Apoyar la gestión del Departamento administrativo de Planeación y su acompañamiento a las administraciones municipales en áreas de interés de la planificación, el desarrollo territorial e institucional, así como a la administración departamental, en el marco del Plan de Desarrollo “Antioquia Piensa en Grande 2016-2019”</t>
  </si>
  <si>
    <t>3839140</t>
  </si>
  <si>
    <t>Sebastián Muñoz Zuluaga</t>
  </si>
  <si>
    <t>3839125</t>
  </si>
  <si>
    <t>sebastian.munoz@antioquia.gov.co</t>
  </si>
  <si>
    <t>Articulación intersectorial para el desarrollo integral del departamento</t>
  </si>
  <si>
    <t xml:space="preserve">Espacios de planeación y concertación de planeación </t>
  </si>
  <si>
    <t>Fortalecimiento de la articulacion intersectorial para el desarrollo integral en todo el Departamento de Antioquia.</t>
  </si>
  <si>
    <t>Material, suministro, apoyo logistico</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</si>
  <si>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</si>
  <si>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Plan de Ordenamiento Departamental Formulado</t>
  </si>
  <si>
    <t>Formulación y adopción del Plan de Ordenamiento Territorial para todo el Departamento, Antioquia.</t>
  </si>
  <si>
    <t>Contratación profesionales - desarrollo</t>
  </si>
  <si>
    <t>Adquirir un acuerdo de licencia denominado ELA (enterprice license agreement) para la Gobernación de Antioquia, A través de un acuerdo marco de precios.</t>
  </si>
  <si>
    <t>Entidades territoriales apoyadas para la revisión y ajuste de los POT</t>
  </si>
  <si>
    <t>Apoyo a entidades territoriales para la revision y ajuste de sus POT en el Departamento de Antioquia.</t>
  </si>
  <si>
    <t>220146</t>
  </si>
  <si>
    <t>Entidades territoriales  apoyadas para la revision y ajuste de los POT</t>
  </si>
  <si>
    <t>Revision y ajustes de los POT</t>
  </si>
  <si>
    <t>Apoyar los procesos de planificación de algunos de los municipios el Oriente Antioqueño.</t>
  </si>
  <si>
    <t>5 Meses y medio</t>
  </si>
  <si>
    <t xml:space="preserve">Fortalecimiento y acompañamiento técnico, social y político del Concejo Territorial de Planificación del Departamento de Antioquia. </t>
  </si>
  <si>
    <t>Administración gastos generales</t>
  </si>
  <si>
    <t>Apoyar el proceso de planificación del municipio de Necoclí Antioquia.</t>
  </si>
  <si>
    <t>5 meses y medio</t>
  </si>
  <si>
    <t>3835136-8389181</t>
  </si>
  <si>
    <t>Publicación de contenidos en medios impresos y digitales:
* Actualización Sistema Departamental de Planificación.
* Evaluación Antioquia 2020.
* Centro de Pensamiento y Planificación.</t>
  </si>
  <si>
    <t>Dialogos Subregionales de Planeacion para el Desarrollo</t>
  </si>
  <si>
    <t>Realización de eventos de carácter institucional, para socializar y capacitar a funcionarios de las entidades territoriales municipales en temas de planificación y ordenamiento territorial.</t>
  </si>
  <si>
    <t>Francisco Javier Benjumea</t>
  </si>
  <si>
    <t>3839398-8389181</t>
  </si>
  <si>
    <t>franciscojavier.benjumea@antioquia.gov.co
</t>
  </si>
  <si>
    <t>Índice de Gestión para Resultados
en el Desarrollo (IGpRD)</t>
  </si>
  <si>
    <t>Conformación del Sistema de Información Territorial en el Departamento de Antioquia</t>
  </si>
  <si>
    <t>Consolidación del Sistema de Información Territorial en el Departamento de Antioquia</t>
  </si>
  <si>
    <t>Actualización Sistema de informacion territorial</t>
  </si>
  <si>
    <t>“Adquisición y actualización de licencias de ARCGIS para los organismos de la Gobernación de Antioquia incluyendo soporte técnico, a través de acuerdo marco de precios” (competencia de la dirección de Informática)</t>
  </si>
  <si>
    <t>Renovación del plan anual de mantenimiento del software estadístico SPSS (competencia de la SSSA)</t>
  </si>
  <si>
    <t>80101504</t>
  </si>
  <si>
    <t>Incrementar el numero de Operaciones estadísticas en buen estado e implementadas</t>
  </si>
  <si>
    <t>16 MESES</t>
  </si>
  <si>
    <t>Actualización Sistema de informacion territorial.</t>
  </si>
  <si>
    <t xml:space="preserve">Acta de ejecución n°2: prestación de servicios para la conectividad, soporte y gestión de la infraestructura tecnológica del sistema catastral de Antioquia”
</t>
  </si>
  <si>
    <t>8 Meses</t>
  </si>
  <si>
    <t>Jorge Hugo Elejalde</t>
  </si>
  <si>
    <t>3839207</t>
  </si>
  <si>
    <t>jorge.elejalde@antioquia.gov.co</t>
  </si>
  <si>
    <t>Actualizacion del sistema de informacion para la planeacion territorial modernizado e implementado en Antioquia</t>
  </si>
  <si>
    <t>Sistemas de informacion modernizados e implementados</t>
  </si>
  <si>
    <t>Conectividad con los 124 municipios - Soporte Sistema OVC</t>
  </si>
  <si>
    <t>Actualizaciones catastrales realizadas en el Departamento de Antioquia.</t>
  </si>
  <si>
    <t>Fortalecimiento de la gestion catastral (actualizacion y conservacion) en el departamendo de Antioquia</t>
  </si>
  <si>
    <t>Fortalecimiento tecnologico</t>
  </si>
  <si>
    <t xml:space="preserve">Adición a Contrato 460007721 Acta de ejecución N°2: prestación de servicios de soporte, comunicaciones, tecnológicos y logísticos para la administración y gestión de la información castrastral.
</t>
  </si>
  <si>
    <t>Renovar el servicio de software Updates license &amp; support para los productos Oracle que posee el Departamento de Administrativo De Planeación</t>
  </si>
  <si>
    <t>Licencias Oracle</t>
  </si>
  <si>
    <t>11 Meses</t>
  </si>
  <si>
    <t>Fortalecimiento tecnico</t>
  </si>
  <si>
    <t>Fortalecimiento de la gestión catastral (actualización y conservación) en el departamento de Antioquia Todo El Departamento, Antioquia, Occidente</t>
  </si>
  <si>
    <t>Fernando León Henao Zea</t>
  </si>
  <si>
    <t>3839123</t>
  </si>
  <si>
    <t>fernando.henao@antioquia.gov.co</t>
  </si>
  <si>
    <t>Espacios de Planeacion y concertacion de planeacion</t>
  </si>
  <si>
    <t>Construcción formulación e implementación de estrategias transversales generadoras de desarrollo desde la gerencia de
Municipios del Departamento de Antioquia</t>
  </si>
  <si>
    <t>220165</t>
  </si>
  <si>
    <t>Estratégias de promoción implementadas</t>
  </si>
  <si>
    <t>Vinculacion de temporales</t>
  </si>
  <si>
    <t>Adquisición de tiquetes áereos para la Gobernación de Antioquia 
(Compentencia Subsecretaría Logística)</t>
  </si>
  <si>
    <t>Encuentros subregionales con Alcaldes, Concejales y Líderes Comunitarios</t>
  </si>
  <si>
    <t>Divulgar actividades de la Gerencia de municipios.</t>
  </si>
  <si>
    <t>Apoyo institucional  a las estrategias de desarrollo subregional</t>
  </si>
  <si>
    <t>Ofelia Elcy Velásquez Hernández</t>
  </si>
  <si>
    <t>despacho.planeacion@antioquia.gov.co</t>
  </si>
  <si>
    <t>17-12-6119887</t>
  </si>
  <si>
    <t>Plaza Mayor Convenciones y Exposiciones S.A.</t>
  </si>
  <si>
    <t>Vigencia Futura 6000002351 por $20.000.000  Ordenanza 17 del 4 de agosto de 2017, legalizada en la necesidad SAP No. 20195 en el CDP No.3500038672 y RPC 4500045918 del 25 de enero de 2018, debidamente entregados a la oficina de Comunicaciones.</t>
  </si>
  <si>
    <t>19049
19050</t>
  </si>
  <si>
    <t>-</t>
  </si>
  <si>
    <t>SOCIEDAD VALOR + S.A.S</t>
  </si>
  <si>
    <t>El contrato se firmó el 1 de noviembre de 2017. El DA hizo traslado de recursos para amparar un agente de servicios para el aplicativo Omega. CDP 3500040296 Y RPC 4500046934</t>
  </si>
  <si>
    <t xml:space="preserve">Se entregó CDP  No. 3000037615 reemplazado por el CDP No. 3000038257 por la implementación de NIC, a la Secretaría de Gestión Humana y Desarrollo Organizacional </t>
  </si>
  <si>
    <t xml:space="preserve">Universidad de Antioquia </t>
  </si>
  <si>
    <t xml:space="preserve">Estudio Previo 8291, CDP N°3500039898 del 19 de junio de 2018, RPC N°N°4500046901 de julio 23 de 2018. </t>
  </si>
  <si>
    <t>17-12-7284597</t>
  </si>
  <si>
    <t>IDEA</t>
  </si>
  <si>
    <t>Legalización Vigencia futura  6000002433 por $609.340.846 Ordenanza 062 del 8 de noviembre de 2017, con necesidad en SAP No. 20110 en  CDP No. 3500038664 y RPC 4500046127 del 6 de febrero de 2018.</t>
  </si>
  <si>
    <t>2018MA110001</t>
  </si>
  <si>
    <t>Corresponde al contrato 2018MA110001. Se entregó CDP No. 3500039964 del 20 de junio de 2018 y RPC 4500047073 a la Oficina de Comunicaciones, con su respectivo Certificado de Banco de Proyectos actualizado.</t>
  </si>
  <si>
    <t>Se entregó CDP No. 3600003058 del 25 de julio de 2018, a la Subsecretaría Logística de la Secretaría General.</t>
  </si>
  <si>
    <t>Mediante oficio 2018020042476 del 30 de mayo de 2018, en respuesta a ciruclar K2018090000211 del 23 de mayo de 2018, se informpo el Plan de Comunicaciones a la Oficina de Comunicaciones, se entregó CDP  3500040287 en espera de instrucciones para proceder con la gestión del RPC.</t>
  </si>
  <si>
    <t xml:space="preserve">Se entregó CDP  No. 3000037618 reemplazado por el CDP No. 3000038258 por la implementación de NIC, a la Secretaría de Gestión Humana y Desarrollo Organizacional </t>
  </si>
  <si>
    <t>17-12-7283368</t>
  </si>
  <si>
    <t>Legalización Vigencia Futura 6000002431 por $1.041.877.278  Ordenanza 62 del 8 de noviembre de 2017, con necesidad en SAP No. 20104 en CDP No. 3500038663 y RPC 4500046124 .</t>
  </si>
  <si>
    <t>Adición con necesidad en SAP No. 21244 en el CDP 3500039565 y RPC 4500046702, del Otro Sí, firmado el 15 de junio de 2018 y prorrogado hasta el 15 de diciembre de 2018.</t>
  </si>
  <si>
    <t>Se entregó CDP No. 3500039960 del 20 de junio de 2018 y RPC 4500047067 a la Oficina de Comunicaciones, con su respectivo Certificado de Banco de Proyectos actualizado.</t>
  </si>
  <si>
    <t>Mediante oficio 2018020042476 del 30 de mayo de 2018, en respuesta a ciruclar K2018090000211 del 23 de mayo de 2018, se informpo el Plan de Comunicaciones a la Oficina de Comunicaciones, se entregó CDP  3500040286 en espera de instrucciones para proceder con la gestión del RPC.</t>
  </si>
  <si>
    <t>UT Gobernación Año 2018 Nit. 901.162.194-3</t>
  </si>
  <si>
    <t>Para adición a contrato. Se entregó CDP No. 3500039723 del 3 de mayo de 2018, a la Subsecretaría Logística de la Secretaría General.</t>
  </si>
  <si>
    <t xml:space="preserve">Estudio Previo 8291, CDP N°3500039905 del 19 de junio de 2018, RPC N°N°4500046902 de julio 23 de 2018. </t>
  </si>
  <si>
    <t>CDP No. 3500040296 del 12 de Julio de 2018, RPC 4500046934 del 19 de julio de 2018</t>
  </si>
  <si>
    <t xml:space="preserve">Estudio Previo 8291, CDP N°3500039917 del 19 de junio de 2018, RPC N°N°4500046904 de julio 23 de 2018. </t>
  </si>
  <si>
    <t xml:space="preserve">Se entregó CDP No. 3600003057 del 25 de julio de 2018, a la Subsecretaria Logística de la Secretaría General. </t>
  </si>
  <si>
    <t>Vigencia Futura 6000002349 por $60.000.000  Ordenanza 17 del 4 de agosto de 2017, legalizada en la necesidad SAP No. 20193 en el CDP No.3500038670 y RPC 4500045919 del 25 de enero de 2018, debidamente entregados a la oficina de Comunicaciones.</t>
  </si>
  <si>
    <t>4600007398 </t>
  </si>
  <si>
    <t>Universidad Nacional de Colombia</t>
  </si>
  <si>
    <t>Vigencia Futura 6000002131 por $302.000.000  Ordenanza 11 del 18 de julio de 2017, legalizada en la necesidad SAP No. 20148  en el CDP No. 3500038668 y RPC 4500046100 del 2 de febrero de 2018.</t>
  </si>
  <si>
    <t>Se encuentra en trámite solicitud de CDP en la Dirección de Presupuesto del 31 de julio de 2018</t>
  </si>
  <si>
    <t>Cornare</t>
  </si>
  <si>
    <t>CDP N° 3500039900, Estudio Previo No. 8298 RPC No. 4500046920</t>
  </si>
  <si>
    <t>Se tienen elaborados estudios previos, propuesta, CDP N° 3500039983 y RPC 4500046895</t>
  </si>
  <si>
    <t>CDP No. 3500040318, en preparación de estudio previo y constitución de vigencias futuras por parte de Corpourabá y municipio de Necoclí.</t>
  </si>
  <si>
    <t>Se entregó CDP No. 3500039965 del 20 de junio de 2018 y RPC 4500047067 a la Oficina de Comunicaciones, con su respectivo Certificado de Banco de Proyectos actualizado.</t>
  </si>
  <si>
    <t>Mediante oficio 2018020042476 del 30 de mayo de 2018, en respuesta a ciruclar K2018090000211 del 23 de mayo de 2018, se informpo el Plan de Comunicaciones a la Oficina de Comunicaciones, se entregó CDP 3500040288 en espera de instrucciones para proceder con la gestión del RPC.</t>
  </si>
  <si>
    <t>Adición con necesidad en SAP No. 21245 en el CDP 3500039564, y RPC No. 4500046701  del Otro Sí, firmado el 15 de junio de 2018 y prorrogado hasta el 15 de diciembre de 2018.</t>
  </si>
  <si>
    <t>Vigencia Futura 6000002350 por $70.000.000  Ordenanza 17 del 4 de agosto de 2017, legalizada en la necesidad SAP No. 20194 en el CDP No.3500038671 y RPC 4500045917 del 25 de enero de 2018, debidamente entregados a la oficina de Comunicaciones.</t>
  </si>
  <si>
    <t>Solicitud de CDP el 31 de julio de 2018 en trámite en la Dirección de Presupuesto.</t>
  </si>
  <si>
    <t>En espera de instrucciones de la Dirección de Informática de la Secretaría de Gestión Humana y Desarrollo Organizacional.</t>
  </si>
  <si>
    <t>Legalización Vigencia futura  6000002432 por $300.000.000 Ordenanza 062 del 8 de noviembre de 2017, con necesidad en SAP No. 20111 en  CDP No. 3500038665 y RPC 4500046130 del 6 de febrero de 2018. Tiene prórroga hasta el 31 de julio de 2018.</t>
  </si>
  <si>
    <t>17-12-6149108</t>
  </si>
  <si>
    <t>Sociedad de Televisión de Antioquia Teleantioquia</t>
  </si>
  <si>
    <t>Legalización Vigencia Futura 6000002364 por $30.000.000 Ordenanza 17 del 4 de agosto de 2017. Legalizada con la Necesidad de SAP No. 20196, en el CDP No. 3500038675 y RPC 4500045866 del 25 de enero de 2018, entregado a la Oficina de Comunicaciones.</t>
  </si>
  <si>
    <t>17-12-7270661</t>
  </si>
  <si>
    <t xml:space="preserve">Vigencia Futura 6000002415 por $400.000.000  Ordenanza 53 del 3 de noviembre de 2017, Leaglizada con la Necesidad de SAP No. 20140, en el CDP No. 3500038667 y RPC No. 4500045851 del 24 de enero de 2018. </t>
  </si>
  <si>
    <t xml:space="preserve">Vigencia Futura 6000002416 por $404.591.508  Ordenanza 53 del 3 de noviembre de 2017, Legaizada con la Necesidad de SAP No. 20133 en CDP No. 3500038666 y RPC No. 4500045854 del 24 de enero de 2018. </t>
  </si>
  <si>
    <t xml:space="preserve">Adición al contrato con Necesidad en SAP No.20663 en CDP No. 3500038839 y RPC No. 4500045568 del 16 de enero de 2018. </t>
  </si>
  <si>
    <t>Oracle Colombia Ltda.</t>
  </si>
  <si>
    <t>CDP No. 3500039750, RPC No. 4500046787 del 25 de junio de 2018, entregado a la Secretaría de Gestión Humana y Desarrollo Organizacional, Estudio Previo No. 8258.</t>
  </si>
  <si>
    <t xml:space="preserve">Se entregó CDP  No. 33500039461 reemplazado por el CDP No. 3000038260 por la implementación de NIC, a la Secretaría de Gestión Humana y Desarrollo Organizacional </t>
  </si>
  <si>
    <t>CDP No 3500040051 del 22 de junio de 2018 y RPC No. 4500046825 del 10 de julio de 2018</t>
  </si>
  <si>
    <t xml:space="preserve">Se entregó CDP  No. 3000037624 reemplazado por el CDP No. 3000038259 por la implementación de NIC, a la Secretaría de Gestión Humana y Desarrollo Organizacional </t>
  </si>
  <si>
    <t>17-12-7047054</t>
  </si>
  <si>
    <t>Servicios Aéreos Territorios Nacionales - SATENA</t>
  </si>
  <si>
    <t>Vigencia futura  6000002130 por $25.750.000 Ordenanza 011 del 18 de julio de 2017, legalizada en la necesidad SAP No. 20192 en el CDP No.3500038669 y RPC 4500045629 del 17 de enero de 2018, debidamente entregados a la Subsecretaría Logística de la Secretaría General.</t>
  </si>
  <si>
    <t>Se entregó CDP No. 3500039962 del 20 de junio de 2018 y RPC 4500047073 a la Oficina de Comunicaciones, con su respectivo Certificado de Banco de Proyectos actualizado.</t>
  </si>
  <si>
    <t>Mediante oficio 2018020042476 del 30 de mayo de 2018, en respuesta a ciruclar K2018090000211 del 23 de mayo de 2018, se informpo el Plan de Comunicaciones a la Oficina de Comunicaciones, se entregó CDP 3500040289 en espera de instrucciones para proceder con la gestión del RPC.</t>
  </si>
  <si>
    <t>Vigencia Futura 6000002129 por $56.650.000  Ordenanza 11 del 18 de julio de 2017, legalizada en la necesidad SAP No. 20190 en el CDP No.3700010242 y RPC 4500045588 del 16 de enero de 2018, debidamente entregados a la Subsecretaría Logística de la Secretaría General.</t>
  </si>
  <si>
    <t>Competencia de la Oficina de Comunicaciones
Responsable por la Dirección Diana Marcela Lopera Galeano</t>
  </si>
  <si>
    <t>Competencia de la Secretaria de Gestion Humana (Dirección de informática); 
Diana María Pérez Blandon
Responsable por la Dirección Miguel Andres Quintero Calle</t>
  </si>
  <si>
    <t>Supervisión: N/A</t>
  </si>
  <si>
    <t>Competencia de la Secretaría de Gestión Humana - ADO
Responsable por la DAP Miguel Andres Quintero Calle</t>
  </si>
  <si>
    <t>Alvaro Villada García
Francisco Benjumea
Miguel Andres Quintero Calle
Ruben Dario Guzmán Salamanca</t>
  </si>
  <si>
    <t>Tecnica, Administrativa, Financiera, Jurídica, coordinación</t>
  </si>
  <si>
    <t>Gildardo Peláez Jurado</t>
  </si>
  <si>
    <t xml:space="preserve">Tecnica, Administrativa, Financiera, juridica
</t>
  </si>
  <si>
    <t xml:space="preserve"> La dirección aporta supervisión Administrativa, Financiera, Jurídica, coordinación.</t>
  </si>
  <si>
    <t>Competencia de la Oficina de Comunicaciones. Supervisor Camila Zapata 
Responsable por el DAP: Director Operativo Laura Mejía Higuita</t>
  </si>
  <si>
    <t>Competencia de la Secretaría General - Subsecretaría Logística. Supervisor: Roberto Fernando Hernández Arboleda. Responsable por el DAP Miguel Andres Calle Quintero</t>
  </si>
  <si>
    <t>Competencia de la Secretaría de Gestión Humana - ADO
Responsable por la Dirección Alvaro Villada García</t>
  </si>
  <si>
    <t xml:space="preserve">Seguimiento administrativo: Hernando Latorre Forrero. 
Seguimiento técnico, y contable/financiero: Alvaro Villada García, Miguel Andrés Quintero Calle, Sebastián Muñoz Zuluaga
Seguimiento Jurídico: Angela Bustamante
</t>
  </si>
  <si>
    <t xml:space="preserve">Competencia de la Oficina de Comunicaciones. Supervisor Camila Zapata
Responsable por el DAP: Director Operativo </t>
  </si>
  <si>
    <t>Competencia de la Subsecretaría Logística de la Secretaría General
Responsable por la Dirección Alvaro Villada García</t>
  </si>
  <si>
    <t>Tipo B: Supervisión</t>
  </si>
  <si>
    <t>Competencia de la Secretaría General - Subsecretaría Logística. Supervisor: Roberto Fernando Hernández Arboleda. Responsable por la Dirección Álvaro Villada García</t>
  </si>
  <si>
    <t>Sebastián Muñoz Zuluaga, Director de Planeación Estratégica Integral</t>
  </si>
  <si>
    <t>Técnica, Administrativa, Financiera, Jurídica, coordinación</t>
  </si>
  <si>
    <t>Competencia de la Secretaria de Gestión Humana (dirección de informatica)
Responsable por la Dirección Sebastián Muñoz Zuluaga</t>
  </si>
  <si>
    <t xml:space="preserve">Competencia de la Oficina de Comunicaciones
</t>
  </si>
  <si>
    <t xml:space="preserve">Ruth Natalia Castro Restrepo  de la Secretaria de Gestion Humana (Dirección de informatica)
</t>
  </si>
  <si>
    <t xml:space="preserve">La Dirección  aporta supervisión Administrativa, Financiera, Jurídica, coordinación.
</t>
  </si>
  <si>
    <t>Carlos Alberto Giraldo Cardona, Profesional Universitario
Secretaría de Gestión Humana y Desarrollo Organizacional</t>
  </si>
  <si>
    <t>La Dirección  aporta supervisión Administrativa, Financiera, Jurídica, coordinación.</t>
  </si>
  <si>
    <t>Jorge Hugo Elejalde López, Director Sistemas de Información y Catastro</t>
  </si>
  <si>
    <t>Competencia de la Secretaría de Gestión Humana - ADO
Responsable por la Dirección Jorge Hugo Elejalde López</t>
  </si>
  <si>
    <t>Competencia de la Secretaría de Gestión Humana - ADO
Responsable por el Departamento Administrativo de Planeación  Ofelia Elcy Velásquez Hernandez</t>
  </si>
  <si>
    <t>Competencia de la Secretaría General - Subsecretaría Logística. Supervisor: María Victoria Hoyos Responsable por el DAP Laura Mejía Higuita</t>
  </si>
  <si>
    <t>80101500</t>
  </si>
  <si>
    <t>80101502</t>
  </si>
  <si>
    <t>LUIS AJIME OSORIO</t>
  </si>
  <si>
    <t>S 2018060228883</t>
  </si>
  <si>
    <t>ESE HOSPITAL GENERAL DE MEDELLIN</t>
  </si>
  <si>
    <t>S 2018060228320</t>
  </si>
  <si>
    <t>ESE HOSPITAL SAN RAFAEL DE ITAGUI</t>
  </si>
  <si>
    <t>2018CA160002</t>
  </si>
  <si>
    <t>ANNAR DIAGNOSTICA IMPORT S.A.S.</t>
  </si>
  <si>
    <t>Realizar soporte de la operación aerea del avión C208B de propiedad del Departamento de Antioquia</t>
  </si>
  <si>
    <t>Carlos Eduardo Guerra Sua</t>
  </si>
  <si>
    <t>profesional</t>
  </si>
  <si>
    <t>3834200</t>
  </si>
  <si>
    <t>carlos.guerra@antioquia.gov.co</t>
  </si>
  <si>
    <t>S 2018060231820</t>
  </si>
  <si>
    <t>AEROEJECUTIVOS ANTIOQUIA S.A.</t>
  </si>
  <si>
    <t>Se solicitaran las V.G. extraordinarias</t>
  </si>
  <si>
    <t>Adquisición, instalación y configuración de Unidad de Sistema Ininterrumpido de Potencia (UPS), que garantice el suministro de energía a los equipos de cómputo y servidores que operan en el Centro regulador de Urgencias y Emergencias-CRUE</t>
  </si>
  <si>
    <t>Cuenta de Porcentaje de cumplimiento</t>
  </si>
  <si>
    <t>Apoyar la gestión del Departamento Administrativo de Planeación y su acompañamiento a las administraciones municipales en áreas de interés de la planificación, el desarrollo territorial e institucional, en el marco del Plan de desarrollo  “Antioquia Piensa en Grande 2016-2019” (Talleres subregionales de capacitación y acompañamiento técnico bancos de proyectos municipales).</t>
  </si>
  <si>
    <t>Apoyar la gestión del Departamento Administrativo de Planeación y su acompañamiento a las administraciones municipales en áreas de interés de la planificación, el desarrollo territorial e institucional, así como a la administración departamental  “Antioquia Piensa en Grande 2016-2019”. (Seminario Taller sobre Proyectos de Inversión y fuentes de financiación, dirigido a funcionarios municipales y concejales).</t>
  </si>
  <si>
    <t>Apoyar la gestión del Departamento Administrativo de Planeación y su acompañamiento a las administraciones municipales en áreas de interés de la planificación, el desarrollo territorial e institucional, en el marco del plan de desarrollo departamental  “Antioquia Piensa en Grande 2016-2019” (Implementación del sistema de observación de la gestión pública departamental).</t>
  </si>
  <si>
    <t>Apoyar la gestión del Departamento Administrativo de Planeación y su acompañamiento a las administraciones municipales en áreas de interés de la planificación, el desarrollo territorial e institucional, en el marco del plan de desarrollo  “Antioquia Piensa en Grande 2016-2019” (Actualización técnica y fortalecimiento de los bancos de proyectos municipales para la implementación de la política nacional sobre el Banco ünico de Programas y Proyectos de Inversión - BUPPI).</t>
  </si>
  <si>
    <t>Apoyar la gestión del Departamento Administrativo de Planeación y su acompañamiento a las administraciones municipales en áreas de interés de la planificación, el desarrollo territorial e institucional, en el marco del Plan de desarrollo  “Antioquia Piensa en Grande 2016-2019” (Implementación del plan de acción de la gestión para resultados en la Gobernación de Antioquia -Pilares de la GpR).</t>
  </si>
  <si>
    <t>Apoyar la gestión del Departamento Administrativo de Planeación y su acompañamiento a las administraciones municipales en áreas de interés de la planificación, el desarrollo territorial e institucional,  en el marco del Plan de desarrollo  “Antioquia Piensa en Grande 2016-2019” (Apoyo técnico para la formulación y revisión de proyectos departamentales del sistema general de regalías).</t>
  </si>
  <si>
    <t>Apoyar la Gestión del Departamento Administrativo de Planeacion y su acompañamiento a las administraciones municipales en áreas de interés de la planificación, el desarrollo territorial e instituciona, así como a la administración departamental, en el marco del Plan de Desarrollo Antioquia Piensa en Grande 2016-2019. (Realizar el acompañamiento a los municipios en la gestión del desarrollo territorial, mediante la actualización y formulación de perfiles susceptibles de cooperación nacional e internacional y agenda de negocios).</t>
  </si>
  <si>
    <t>Cofinanciar el mejoramiento del trapiche comunitario de la vereda Aguacatal del municipio de Yarumal- Antioquia</t>
  </si>
  <si>
    <t>Cofinanciar el proyecto Fortalecimiento de las agroindustrias paneleras en el municipio de Santo Domingo</t>
  </si>
  <si>
    <t>Cofinanciar el proyecto Fortalecimiento de las agroindustrias paneleras
del municipio de San Roque, Antioquia</t>
  </si>
  <si>
    <t>Cofinanciar el proyecto para el "Mejoramiento de la infraestructura de la Plaza de Ferias y creación de la Subasta Ganadera del Municipio de Amalfi - Antioquia, Etapa 2".</t>
  </si>
  <si>
    <t>Cofinanciar el proyecto para la adecuación de la Planta de Beneficio y faenado del Municipio de Amalfi etapa 3.</t>
  </si>
  <si>
    <t>Cofinanciar el proyecto para la construcción de la segunda etapa de la_x000D_
plaza de ferias para ganado bovino en el municipio de Granada</t>
  </si>
  <si>
    <t>Cofinanciar el proyecto para el “Fortalecimiento del sistema productivo apícola en los municipios de Salgar y Concordia”.</t>
  </si>
  <si>
    <t>Cofinanciar el proyecto Mejoramiento de las condiciones de producción de
la Asociación Agroindustrial Trapiche La Mirla en el Municipio de
Támesis - Antioquia</t>
  </si>
  <si>
    <t>Establecer un programa de biotecnología reproductiva animal para el
mejoramiento productivo de los sistemas ganaderos del departamento de
Antioquia</t>
  </si>
  <si>
    <t>Suscripción de la Suite de Adobe Creative Cloud</t>
  </si>
  <si>
    <t xml:space="preserve">Mejorar la competitividad de la cadena cárnica y de leche de Antioquia, con el acompañamiento a pequeños y medianos productores de las subregiones que destinen bovinos y bufalinos a sacrificio para el inicio del proceso "Autorización sanitaria y de inocuidad" según los lineamientos de la Resolución del ICA 0201448 del 8 de agosto de 2016. </t>
  </si>
  <si>
    <t>Cofinanciar el fortalecimiento del sector agropecuario en el municipio de Valdivia – Antioquia, mediante el establecimiento de cultivos de cacao en asocio con plátano e implementación de sistemas de producción piscícola, como alternativas de desarrollo económico para la sustitución de cultivos ilícitos y reconciliación en la etapa de posconflicto.</t>
  </si>
  <si>
    <t>Servicios para la Administración, Operación del Centro de Servicios de Informática,  y servicio de hosting, para el apoyo tecnológico a la plataforma informática utilizada en la Administración Departamental</t>
  </si>
  <si>
    <t xml:space="preserve">AMPLIACIÓN, RECTIFICACIÓN Y PAVIMENTACIÓN DE LA VÍA ANORÍ - EL LIMÓN EN LA SUBREGIÓN NORDESTE DEL DEPARTAMENTO DE ANTIOQUIA
Nota: El objeto figura en la planeación de la contratación de 2018 por tratarse de la vigencia futura 2018 del contrato que fue adjudicado el 18/11/2016 
</t>
  </si>
  <si>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vigencia futura 2018 del contrato que fue adjudicado el 26/12/2016 </t>
  </si>
  <si>
    <t xml:space="preserve">ESTUDIOS Y DISEÑOS PARA EL MEJORAMIENTO, REHABILITACION Y/O PAVIMENTACION DEL TRAMO DE VIA COLORADO-NECHI (CODIGO DE VIA 25AN18) EN LA SUBREGION BAJO CAUCA DEL DEPARTAMENTO DE ANTIOQUIA
</t>
  </si>
  <si>
    <t>CONSULTORÍA PARA EFECTUAR ESTUDIOS Y ALTERNATIVAS DE DISEÑO EN DIFERENTES PUNTOS CRÍTICOS DE ORIGEN GEOMORFOLÓGICO E HIDROCLIMÁTICO, EN LA RED VIAL A CARGO DEL DEPARTAMENTO DE ANTIOQUIA</t>
  </si>
  <si>
    <t>MANTENIMIENTO DE CABLES AÉREOS EN ANTIOQUIA</t>
  </si>
  <si>
    <t>INTERVENTORÍA TECNICA, ADMINISTRATIVA, AMBIENTAL, FINANCIERA Y LEGAL PARA EL MANTENIMIENTO DE CABLES AÉREOS EN ANTIOQUIA</t>
  </si>
  <si>
    <t xml:space="preserve">Construcción, mantenimiento y operación conexión vial Aburrá Oriente (Km de Túnel de Oriente construido)
Nota: El objeto se registra en la planeación de la contratación de 2018 por tratarse de la vigencia futura 2018 del contrato de Concesión no incluida en el presupuesto </t>
  </si>
  <si>
    <t>EL DEPARTAMENTO DE ANTIOQUIA COLABORA AL MUNICIPIO DE  MONTEBELLO CON RECURSOS ECONOMICOS PARA QUE ESTE LLEVE A CABO LA PAVIMENTACIÓN DE VIAS TERCIARIAS</t>
  </si>
  <si>
    <t>EL DEPARTAMENTO DE ANTIOQUIA COLABORA AL MUNICIPIO DE  BETULIA CON RECURSOS ECONOMICOS PARA QUE ESTE LLEVE A CABO LA PAVIMENTACIÓN DE VIAS TERCIARIAS</t>
  </si>
  <si>
    <t>EL DEPARTAMENTO DE ANTIOQUIA COLABORA AL MUNICIPIO DE CIUDAD BOLIVAR CON RECURSOS ECONOMICOS PARA QUE ESTE LLEVE A CABO LA PAVIMENTACIÓN DE VIAS TERCIARIAS</t>
  </si>
  <si>
    <t>EL DEPARTAMENTO DE ANTIOQUIA COLABORA AL MUNICIPIO DE   CARAMANTA CON RECURSOS ECONOMICOS PARA QUE ESTE LLEVE A CABO LA PAVIMENTACIÓN DE VIAS TERCIARIAS</t>
  </si>
  <si>
    <t>EL DEPARTAMENTO DE ANTIOQUIA COLABORA AL MUNICIPIO DE JARDIN CON RECURSOS ECONOMICOS PARA QUE ESTE LLEVE A CABO LA PAVIMENTACIÓN DE VIAS TERCIARIAS</t>
  </si>
  <si>
    <t>VF6000002347 ($25.000.000) y VF6000002362 ($60.000.000)  Ordenanza 17 del 8 de agosto de 2017
Entrega de CDP a La Oficina de Comunicaciones</t>
  </si>
  <si>
    <t>VF6000002348 ($25.000.000) y VF6000002363 ($60.000.000)  Ordenanza 17 del 8 de agosto de 2017
Entrega de CDP a La Oficina de Comunicaciones</t>
  </si>
  <si>
    <t>Suministro de Kits de alimentos, kits de aseo familiar, Kits de aseo infantil, Kits de cocina, para apoyar la atención de las comunidades afectadas o damnificadas por fenomenos naturales, y/o antropicos no intencionales en el departamento de Antioquia. ( ADICIÓN)</t>
  </si>
  <si>
    <t>22-016700 (Por revisar)</t>
  </si>
  <si>
    <t>CONSORCIO ANTIOQUIA AL MAR
Integrado por COLOMBIANA DE INFRAESTRUCTURAS S.A.S (40%), CASS CONSTRUCTORES &amp; CIA SCA (20%), CARLOS ALBERTO SOLARTE SOLARTE (20%) y ESTYMA ESTUDIOS Y MANEJOS S.A (20%).</t>
  </si>
  <si>
    <t xml:space="preserve">Consejos de Participación Ciudadana y Control Social creados, fortalecidos y participando en el diseño de la política pública de participación ciudadana
Encuentros subregionales de población LGTBI; Espacios de concertación y formación que incluyen a la población LGTBI en el departamento de Antioquia; Alianzas público privadas implementadas; Campañas comunicacionales diseñadas e implementadas; Grupos de investigación creados
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t>
  </si>
  <si>
    <t>Estrategias de convivencia y paz (Por revisar)</t>
  </si>
  <si>
    <t>Contrato de prestación de servicio educativo para la atención de población en edad escolar en los niveles preescolar, basica y media, en zona urbana del Municipio de Chigorodó.</t>
  </si>
  <si>
    <t>Contrato de prestación de servicio educativo para la atención de población en edad escolar en los niveles preescolar, basica y media, en zona urbana del Municipio de Caucasia</t>
  </si>
  <si>
    <t>Servicio de mantenimiento, soporte y actualización del software G+ (actualización, soporte y mantenimiento),  Secretaría de Gestión Humana (adición)</t>
  </si>
  <si>
    <t xml:space="preserve">Servicio de mantenimiento, soporte y actualización del software ISOLUCION (actualización, soporte y mantenimiento),  Secretaría de Gestión Humana </t>
  </si>
  <si>
    <t>Servicio de mantenimiento, soporte y actualización del software ARANDA (actualización, soporte y mantenimiento), Secretaría de Gestión Humana</t>
  </si>
  <si>
    <t xml:space="preserve">Servicio de mantenimiento, soporte y renovación de la herramienta  VMware de la Gobernación de Antioquia. </t>
  </si>
  <si>
    <r>
      <rPr>
        <sz val="12"/>
        <color rgb="FFFF0000"/>
        <rFont val="Calibri Light"/>
        <family val="2"/>
        <scheme val="major"/>
      </rPr>
      <t>COFINANCIAR</t>
    </r>
    <r>
      <rPr>
        <sz val="12"/>
        <color rgb="FF3D3D3D"/>
        <rFont val="Calibri Light"/>
        <family val="2"/>
        <scheme val="major"/>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</si>
  <si>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r>
      <t xml:space="preserve">Los recursos se trasladarán a la Secretaría General cuando inicie el proceso;  </t>
    </r>
    <r>
      <rPr>
        <sz val="12"/>
        <color rgb="FFFF0000"/>
        <rFont val="Calibri Light"/>
        <family val="2"/>
        <scheme val="major"/>
      </rPr>
      <t xml:space="preserve">aún no se ha expedido CDP </t>
    </r>
  </si>
  <si>
    <r>
      <t xml:space="preserve">Los recursos se trasladarán a la Dirección de Comunicaciones cuando inicie el proceso;  </t>
    </r>
    <r>
      <rPr>
        <sz val="12"/>
        <color rgb="FFFF0000"/>
        <rFont val="Calibri Light"/>
        <family val="2"/>
        <scheme val="major"/>
      </rPr>
      <t xml:space="preserve">aún no se ha expedido CDP </t>
    </r>
  </si>
  <si>
    <r>
      <t xml:space="preserve">Los recursos se trasladarán a la Dirección de Sistemas cuando inicie el proceso; </t>
    </r>
    <r>
      <rPr>
        <sz val="12"/>
        <color rgb="FFFF0000"/>
        <rFont val="Calibri Light"/>
        <family val="2"/>
        <scheme val="major"/>
      </rPr>
      <t xml:space="preserve"> aún no se ha expedido CDP </t>
    </r>
  </si>
  <si>
    <r>
      <t xml:space="preserve">El proceso se declaró </t>
    </r>
    <r>
      <rPr>
        <u/>
        <sz val="12"/>
        <color rgb="FFFF0000"/>
        <rFont val="Calibri Light"/>
        <family val="2"/>
        <scheme val="major"/>
      </rPr>
      <t xml:space="preserve">desierto </t>
    </r>
    <r>
      <rPr>
        <sz val="12"/>
        <color theme="1"/>
        <rFont val="Calibri Light"/>
        <family val="2"/>
        <scheme val="major"/>
      </rPr>
      <t>mediante Resolución 2018060225748 del 24/05/2018</t>
    </r>
  </si>
  <si>
    <r>
      <t xml:space="preserve">Servicio de mantenimeinto, soporte y actualización de Software Updates License &amp; Support para los productos </t>
    </r>
    <r>
      <rPr>
        <sz val="12"/>
        <color indexed="8"/>
        <rFont val="Calibri Light"/>
        <family val="2"/>
        <scheme val="major"/>
      </rPr>
      <t>Oracle que posee el Departamento de Antioquia (Mas 150 millones de Planeación)</t>
    </r>
  </si>
  <si>
    <r>
      <t>Servicio de mantenimiento, soporte y actualización del software</t>
    </r>
    <r>
      <rPr>
        <sz val="12"/>
        <color indexed="8"/>
        <rFont val="Calibri Light"/>
        <family val="2"/>
        <scheme val="major"/>
      </rPr>
      <t xml:space="preserve"> Kactus-HR, para la gestión de nómina y recursos humanos.</t>
    </r>
  </si>
  <si>
    <r>
      <t xml:space="preserve">Servicio de mantenimiento, soporte y actualización del software </t>
    </r>
    <r>
      <rPr>
        <sz val="12"/>
        <color indexed="8"/>
        <rFont val="Calibri Light"/>
        <family val="2"/>
        <scheme val="major"/>
      </rPr>
      <t>SISCUOTAS, para la administración de las cuotas partes jubilatorias por cobrar y por pagar del Departamento de Antioquia</t>
    </r>
  </si>
  <si>
    <r>
      <t xml:space="preserve">Servicio de soporte técnico para dispositivos de red </t>
    </r>
    <r>
      <rPr>
        <sz val="12"/>
        <color theme="1"/>
        <rFont val="Calibri Light"/>
        <family val="2"/>
        <scheme val="major"/>
      </rPr>
      <t>cisco</t>
    </r>
  </si>
  <si>
    <r>
      <rPr>
        <strike/>
        <sz val="12"/>
        <color rgb="FFFF0000"/>
        <rFont val="Calibri Light"/>
        <family val="2"/>
        <scheme val="major"/>
      </rPr>
      <t>20041 de 04/01/2018</t>
    </r>
    <r>
      <rPr>
        <sz val="12"/>
        <rFont val="Calibri Light"/>
        <family val="2"/>
        <scheme val="major"/>
      </rPr>
      <t xml:space="preserve">
20226 de 09/01/2018</t>
    </r>
  </si>
  <si>
    <r>
      <t xml:space="preserve">
Fecha de Firma del Contrato 05 de febrero de 2018
Fecha de Inicio de Ejecución del Contrato 01 de marzo de 2018
Plazo de Ejecución del Contrato 8 Meses
</t>
    </r>
    <r>
      <rPr>
        <sz val="12"/>
        <color rgb="FFFF0000"/>
        <rFont val="Calibri Light"/>
        <family val="2"/>
        <scheme val="major"/>
      </rPr>
      <t>En trámite RPC a 17/01/2018 del contrato 2018-SS-20-0007</t>
    </r>
    <r>
      <rPr>
        <sz val="12"/>
        <color theme="1"/>
        <rFont val="Calibri Light"/>
        <family val="2"/>
        <scheme val="major"/>
      </rPr>
      <t xml:space="preserve">
RESOLUCION DE ADJUDICACION
26-01-2018 03:46 PM
ACTA DE CIERRE Y APERTURA DE PROPUESTAS
30-11-2017 09:52 AM
Recursos de vigencias futuras EXCEPCIONALES 2018
LISTADO ASISTENCIA AUDIENCIA RIESGOS ACLARACION PLIEGOS CON-20-03-2017
16-11-2017 04:16 PM</t>
    </r>
  </si>
  <si>
    <r>
      <t xml:space="preserve">
Fecha de Firma del Contrato 30 de enero de 2018
Fecha de Inicio de Ejecución del Contrato 13 de marzo de 2018
Plazo de Ejecución del Contrato 8 Meses
</t>
    </r>
    <r>
      <rPr>
        <sz val="12"/>
        <color rgb="FFFF0000"/>
        <rFont val="Calibri Light"/>
        <family val="2"/>
        <scheme val="major"/>
      </rPr>
      <t>En trámite RPC a 17/01/2018 del contrato 2018-SS-20-0003</t>
    </r>
    <r>
      <rPr>
        <sz val="12"/>
        <rFont val="Calibri Light"/>
        <family val="2"/>
        <scheme val="major"/>
      </rPr>
      <t xml:space="preserve">
ACTA DE CIERRE Y APERTURA DE PROPUESTAS CON 20-06-2017
30-11-2017 11:50 AM
Recursos de vigencias futuras EXCEPCIONALES 2018
LISTADO DE ASISTENCIA AUDIENCIA RIESGOS CON-20-06-2017
15-11-2017 05:16 PM</t>
    </r>
  </si>
  <si>
    <r>
      <t xml:space="preserve">
Fecha de Firma del Contrato 01 de febrero de 2018
Fecha de Inicio de Ejecución del Contrato 01 de marzo de 2018
Plazo de Ejecución del Contrato 8 Meses
</t>
    </r>
    <r>
      <rPr>
        <sz val="12"/>
        <color rgb="FFFF0000"/>
        <rFont val="Calibri Light"/>
        <family val="2"/>
        <scheme val="major"/>
      </rPr>
      <t>En trámite RPC a 17/01/2018 del contrato 2018-SS-20-0004</t>
    </r>
    <r>
      <rPr>
        <sz val="12"/>
        <color theme="1"/>
        <rFont val="Calibri Light"/>
        <family val="2"/>
        <scheme val="major"/>
      </rPr>
      <t xml:space="preserve">
ACTA AUDIENCIA CIERRE CON-20-07-2017
30-11-2017 05:22 PM
Recursos de vigencias futuras EXCEPCIONALES 2018
ACTA AUDIENCIA DE RIESGOS Y ACLARACION DE PLIEGOS CON-20-07-2017
16-11-2017 04:46 PM</t>
    </r>
  </si>
  <si>
    <r>
      <t xml:space="preserve">
Fecha de Firma del Contrato 30 de enero de 2018
Fecha de Inicio de Ejecución del Contrato 03 de abril de 2018
Plazo de Ejecución del Contrato 8 Meses
</t>
    </r>
    <r>
      <rPr>
        <sz val="12"/>
        <rFont val="Calibri Light"/>
        <family val="2"/>
        <scheme val="major"/>
      </rPr>
      <t xml:space="preserve">En trámite RPC a 17/01/2018 del contrato  2018-SS-20-0005
</t>
    </r>
    <r>
      <rPr>
        <sz val="12"/>
        <color theme="1"/>
        <rFont val="Calibri Light"/>
        <family val="2"/>
        <scheme val="major"/>
      </rPr>
      <t xml:space="preserve">
ACTA DE CIERRE CON-20-08-2017
30-11-2017 05:48 PM
Recursos de vigencias futuras EXCEPCIONALES 2018
ACTA DE AUDIENCIA RIESGOS Y ACLARACION PLIEGO
15-11-2017 05:06 PM</t>
    </r>
  </si>
  <si>
    <r>
      <t xml:space="preserve">Estudios de infraestructura elaborados (31050212)
</t>
    </r>
    <r>
      <rPr>
        <sz val="12"/>
        <color rgb="FFFF0000"/>
        <rFont val="Calibri Light"/>
        <family val="2"/>
        <scheme val="major"/>
      </rPr>
      <t>310502000</t>
    </r>
  </si>
  <si>
    <r>
      <t xml:space="preserve">20692 de 16/01/2018
</t>
    </r>
    <r>
      <rPr>
        <strike/>
        <sz val="12"/>
        <color rgb="FFFF0000"/>
        <rFont val="Calibri Light"/>
        <family val="2"/>
        <scheme val="major"/>
      </rPr>
      <t>18958 de 26/09/2017</t>
    </r>
    <r>
      <rPr>
        <sz val="12"/>
        <rFont val="Calibri Light"/>
        <family val="2"/>
        <scheme val="major"/>
      </rPr>
      <t xml:space="preserve">
21197 de 05/03/2018</t>
    </r>
  </si>
  <si>
    <r>
      <t xml:space="preserve">Fecha de Firma del Contrato 09 de noviembre de 2017
Fecha de Inicio de Ejecución del Contrato 20 de diciembre de 2017
</t>
    </r>
    <r>
      <rPr>
        <sz val="12"/>
        <color rgb="FFFF0000"/>
        <rFont val="Calibri Light"/>
        <family val="2"/>
        <scheme val="major"/>
      </rPr>
      <t>Plazo de Ejecución del Contrato 16 Meses</t>
    </r>
    <r>
      <rPr>
        <sz val="12"/>
        <rFont val="Calibri Light"/>
        <family val="2"/>
        <scheme val="major"/>
      </rPr>
      <t xml:space="preserve">
Recursos de vigencias futuras EXCEPCIONALES 2018</t>
    </r>
  </si>
  <si>
    <r>
      <t xml:space="preserve">Fecha de Firma del Contrato 09 de noviembre de 2017
Fecha de Inicio de Ejecución del Contrato 13 de diciembre de 2017
</t>
    </r>
    <r>
      <rPr>
        <sz val="12"/>
        <color rgb="FFFF0000"/>
        <rFont val="Calibri Light"/>
        <family val="2"/>
        <scheme val="major"/>
      </rPr>
      <t xml:space="preserve">Plazo de Ejecución del Contrato 13 Meses
</t>
    </r>
    <r>
      <rPr>
        <sz val="12"/>
        <color theme="1"/>
        <rFont val="Calibri Light"/>
        <family val="2"/>
        <scheme val="major"/>
      </rPr>
      <t xml:space="preserve">
Recursos de vigencias futuras EXCEPCIONALES 2018</t>
    </r>
  </si>
  <si>
    <r>
      <rPr>
        <strike/>
        <sz val="12"/>
        <color rgb="FFFF0000"/>
        <rFont val="Calibri Light"/>
        <family val="2"/>
        <scheme val="major"/>
      </rPr>
      <t>21221 de 13/03/2018
21222 de 13/03/2018</t>
    </r>
    <r>
      <rPr>
        <sz val="12"/>
        <rFont val="Calibri Light"/>
        <family val="2"/>
        <scheme val="major"/>
      </rPr>
      <t xml:space="preserve">
21410 de 17/04/2018
21411 de 17/04/2018</t>
    </r>
  </si>
  <si>
    <r>
      <rPr>
        <strike/>
        <sz val="12"/>
        <color rgb="FFFF0000"/>
        <rFont val="Calibri Light"/>
        <family val="2"/>
        <scheme val="major"/>
      </rPr>
      <t>21223 de 13/03/2018</t>
    </r>
    <r>
      <rPr>
        <sz val="12"/>
        <rFont val="Calibri Light"/>
        <family val="2"/>
        <scheme val="major"/>
      </rPr>
      <t xml:space="preserve">
21412 de 17/04/2018</t>
    </r>
  </si>
  <si>
    <r>
      <t xml:space="preserve">22335 de 12/07/2018
22336 de 12/07/2018
22337 de 12/07/2018
</t>
    </r>
    <r>
      <rPr>
        <strike/>
        <sz val="12"/>
        <color rgb="FFFF0000"/>
        <rFont val="Calibri Light"/>
        <family val="2"/>
        <scheme val="major"/>
      </rPr>
      <t>21744 de 29/05/2018
21745 de 29/05/2018
21746 de 29/05/2018</t>
    </r>
  </si>
  <si>
    <r>
      <t xml:space="preserve">18677 de 01/09/2017
</t>
    </r>
    <r>
      <rPr>
        <strike/>
        <sz val="12"/>
        <color rgb="FFFF0000"/>
        <rFont val="Calibri Light"/>
        <family val="2"/>
        <scheme val="major"/>
      </rPr>
      <t>19152 de 10/10/2017</t>
    </r>
    <r>
      <rPr>
        <sz val="12"/>
        <rFont val="Calibri Light"/>
        <family val="2"/>
        <scheme val="major"/>
      </rPr>
      <t xml:space="preserve">
21102 de 13/02/2018</t>
    </r>
  </si>
  <si>
    <r>
      <t xml:space="preserve">Estado del Proceso Celebrado
Fecha de Firma del Contrato 25 de junio de 2018
Fecha de Inicio de Ejecución del Contrato 25 de junio de 2018
Plazo de Ejecución del Contrato 5 Meses
</t>
    </r>
    <r>
      <rPr>
        <sz val="12"/>
        <color rgb="FFFF0000"/>
        <rFont val="Calibri Light"/>
        <family val="2"/>
        <scheme val="major"/>
      </rPr>
      <t>Estado del Proceso Adjudicado a 15/06/2018
A 19 de abril de 2018 3:45 p. m. en trámite RPC del contrato 4600008088</t>
    </r>
    <r>
      <rPr>
        <sz val="12"/>
        <rFont val="Calibri Light"/>
        <family val="2"/>
        <scheme val="major"/>
      </rPr>
      <t xml:space="preserve">
 RESOLUCION DE ADJUDICACION 12-04-2018 07:50 PM
INFORME DE EVALUACION 15-03-2018 11:26 PM
RESOLUCION DE ADJUDICACION 12-04-2018 07:50 PM
RESOLUCION DE APERTURA 14-02-2018 07:10 PM
EP de 01 de diciembre de 2017 10:11 a.m.
Recursos de Regalías-Recursos Propios</t>
    </r>
  </si>
  <si>
    <r>
      <t xml:space="preserve">18678 de 01/09/2017
</t>
    </r>
    <r>
      <rPr>
        <strike/>
        <sz val="12"/>
        <color rgb="FFFF0000"/>
        <rFont val="Calibri Light"/>
        <family val="2"/>
        <scheme val="major"/>
      </rPr>
      <t>19153 de 10/10/2017</t>
    </r>
    <r>
      <rPr>
        <sz val="12"/>
        <rFont val="Calibri Light"/>
        <family val="2"/>
        <scheme val="major"/>
      </rPr>
      <t xml:space="preserve">
21103 de 13/02/2018</t>
    </r>
  </si>
  <si>
    <r>
      <t xml:space="preserve">18679 de 01/09/2017
</t>
    </r>
    <r>
      <rPr>
        <strike/>
        <sz val="12"/>
        <color rgb="FFFF0000"/>
        <rFont val="Calibri Light"/>
        <family val="2"/>
        <scheme val="major"/>
      </rPr>
      <t xml:space="preserve">19155 de 10/10/2017
</t>
    </r>
    <r>
      <rPr>
        <sz val="12"/>
        <rFont val="Calibri Light"/>
        <family val="2"/>
        <scheme val="major"/>
      </rPr>
      <t>21165 de 21/02/2018</t>
    </r>
  </si>
  <si>
    <r>
      <t xml:space="preserve">18680 de 01/09/2017
</t>
    </r>
    <r>
      <rPr>
        <strike/>
        <sz val="12"/>
        <color rgb="FFFF0000"/>
        <rFont val="Calibri Light"/>
        <family val="2"/>
        <scheme val="major"/>
      </rPr>
      <t>19156 de 10/10/2017</t>
    </r>
    <r>
      <rPr>
        <sz val="12"/>
        <rFont val="Calibri Light"/>
        <family val="2"/>
        <scheme val="major"/>
      </rPr>
      <t xml:space="preserve">
21166 de 21/02/2018</t>
    </r>
  </si>
  <si>
    <r>
      <t xml:space="preserve">18681 de 01/09/2017
</t>
    </r>
    <r>
      <rPr>
        <strike/>
        <sz val="12"/>
        <color rgb="FFFF0000"/>
        <rFont val="Calibri Light"/>
        <family val="2"/>
        <scheme val="major"/>
      </rPr>
      <t>19157 de 10/10/2017</t>
    </r>
    <r>
      <rPr>
        <sz val="12"/>
        <rFont val="Calibri Light"/>
        <family val="2"/>
        <scheme val="major"/>
      </rPr>
      <t xml:space="preserve">
21167 de 21/02/2018</t>
    </r>
  </si>
  <si>
    <r>
      <t xml:space="preserve">18682 de 01/09/2017
</t>
    </r>
    <r>
      <rPr>
        <strike/>
        <sz val="12"/>
        <color rgb="FFFF0000"/>
        <rFont val="Calibri Light"/>
        <family val="2"/>
        <scheme val="major"/>
      </rPr>
      <t>19158 de 10/10/2017</t>
    </r>
    <r>
      <rPr>
        <sz val="12"/>
        <rFont val="Calibri Light"/>
        <family val="2"/>
        <scheme val="major"/>
      </rPr>
      <t xml:space="preserve">
21168 de 21/02/2018</t>
    </r>
  </si>
  <si>
    <r>
      <t xml:space="preserve">Estado del Proceso Celebrado
Fecha de Firma del Contrato 26 de junio de 2018
Fecha de Inicio de Ejecución del Contrato 26 de junio de 2018
Plazo de Ejecución del Contrato 165 Dí­as
</t>
    </r>
    <r>
      <rPr>
        <sz val="12"/>
        <color rgb="FFFF0000"/>
        <rFont val="Calibri Light"/>
        <family val="2"/>
        <scheme val="major"/>
      </rPr>
      <t>Estado del Proceso Adjudicado a 18/06/2018
En trámite RPC del contrato 4600008168 creado el 15/06/2018</t>
    </r>
    <r>
      <rPr>
        <sz val="12"/>
        <rFont val="Calibri Light"/>
        <family val="2"/>
        <scheme val="major"/>
      </rPr>
      <t xml:space="preserve">
RESOLUCIÓN ADJUDICACIÓN 2018060225693  (24-05-2018 04:29 PM)
RESOLUCION DE APERTURA 8003 09-03-2018 04:18 PM
Recursos de Regalías-Recursos Propios</t>
    </r>
  </si>
  <si>
    <r>
      <t xml:space="preserve">18683 de 01/09/2017
</t>
    </r>
    <r>
      <rPr>
        <strike/>
        <sz val="12"/>
        <color rgb="FFFF0000"/>
        <rFont val="Calibri Light"/>
        <family val="2"/>
        <scheme val="major"/>
      </rPr>
      <t>19159 de 10/10/2017</t>
    </r>
    <r>
      <rPr>
        <sz val="12"/>
        <rFont val="Calibri Light"/>
        <family val="2"/>
        <scheme val="major"/>
      </rPr>
      <t xml:space="preserve">
21169 de 21/02/2018</t>
    </r>
  </si>
  <si>
    <r>
      <t xml:space="preserve">Estado del Proceso Celebrado
Fecha de Firma del Contrato 25 de junio de 2018
Fecha de Inicio de Ejecución del Contrato 25 de junio de 2018
Plazo de Ejecución del Contrato 5 Meses
</t>
    </r>
    <r>
      <rPr>
        <sz val="12"/>
        <color rgb="FFFF0000"/>
        <rFont val="Calibri Light"/>
        <family val="2"/>
        <scheme val="major"/>
      </rPr>
      <t>Estado del Proceso Adjudicado a 15/06/2018</t>
    </r>
    <r>
      <rPr>
        <sz val="12"/>
        <rFont val="Calibri Light"/>
        <family val="2"/>
        <scheme val="major"/>
      </rPr>
      <t xml:space="preserve">
</t>
    </r>
    <r>
      <rPr>
        <sz val="12"/>
        <color rgb="FFFF0000"/>
        <rFont val="Calibri Light"/>
        <family val="2"/>
        <scheme val="major"/>
      </rPr>
      <t>En trámite RPC del contrato 4600008159 creado 14/06/2018</t>
    </r>
    <r>
      <rPr>
        <sz val="12"/>
        <rFont val="Calibri Light"/>
        <family val="2"/>
        <scheme val="major"/>
      </rPr>
      <t xml:space="preserve">
RESOLUCION ADJUDIACCION SAN FERMIN BRICEÑO OBRA 2018060224337 (17-05-2018 04:25 PM)
ACTA DE CIERRE 16-03-2018 10:24 AM
AUDIENCIA PUBLICA DE RIESOS LIC-7993 05-03-2018 05:13 PM
EP de 30 de noviembre de 2017 04:26 p.m.
Recursos de Regalías-Recursos Propios</t>
    </r>
  </si>
  <si>
    <r>
      <t xml:space="preserve">18684 de 01/09/2017
</t>
    </r>
    <r>
      <rPr>
        <strike/>
        <sz val="12"/>
        <color rgb="FFFF0000"/>
        <rFont val="Calibri Light"/>
        <family val="2"/>
        <scheme val="major"/>
      </rPr>
      <t>19160 de 10/10/2017</t>
    </r>
    <r>
      <rPr>
        <sz val="12"/>
        <rFont val="Calibri Light"/>
        <family val="2"/>
        <scheme val="major"/>
      </rPr>
      <t xml:space="preserve">
21170 de 21/02/2018 </t>
    </r>
  </si>
  <si>
    <r>
      <t xml:space="preserve">18685 de 01/09/2017
</t>
    </r>
    <r>
      <rPr>
        <strike/>
        <sz val="12"/>
        <color rgb="FFFF0000"/>
        <rFont val="Calibri Light"/>
        <family val="2"/>
        <scheme val="major"/>
      </rPr>
      <t>19161 de 10/10/2017</t>
    </r>
    <r>
      <rPr>
        <sz val="12"/>
        <rFont val="Calibri Light"/>
        <family val="2"/>
        <scheme val="major"/>
      </rPr>
      <t xml:space="preserve">
21171 de 21/02/2018</t>
    </r>
  </si>
  <si>
    <r>
      <t xml:space="preserve">18686 de 01/09/2017
</t>
    </r>
    <r>
      <rPr>
        <strike/>
        <sz val="12"/>
        <color rgb="FFFF0000"/>
        <rFont val="Calibri Light"/>
        <family val="2"/>
        <scheme val="major"/>
      </rPr>
      <t>19162 de 10/10/2017</t>
    </r>
    <r>
      <rPr>
        <sz val="12"/>
        <rFont val="Calibri Light"/>
        <family val="2"/>
        <scheme val="major"/>
      </rPr>
      <t xml:space="preserve">
21173 de 21/02/2018</t>
    </r>
  </si>
  <si>
    <r>
      <t xml:space="preserve">18687 de 01/09/2017
</t>
    </r>
    <r>
      <rPr>
        <strike/>
        <sz val="12"/>
        <color rgb="FFFF0000"/>
        <rFont val="Calibri Light"/>
        <family val="2"/>
        <scheme val="major"/>
      </rPr>
      <t>19163 de 10/10/2017</t>
    </r>
    <r>
      <rPr>
        <sz val="12"/>
        <rFont val="Calibri Light"/>
        <family val="2"/>
        <scheme val="major"/>
      </rPr>
      <t xml:space="preserve">
21104 de 13/02/2018</t>
    </r>
  </si>
  <si>
    <r>
      <t xml:space="preserve">18688 de 01/09/2017
</t>
    </r>
    <r>
      <rPr>
        <strike/>
        <sz val="12"/>
        <color rgb="FFFF0000"/>
        <rFont val="Calibri Light"/>
        <family val="2"/>
        <scheme val="major"/>
      </rPr>
      <t>19164 de 10/10/2017</t>
    </r>
    <r>
      <rPr>
        <sz val="12"/>
        <rFont val="Calibri Light"/>
        <family val="2"/>
        <scheme val="major"/>
      </rPr>
      <t xml:space="preserve">
21105 de 13/02/2018</t>
    </r>
  </si>
  <si>
    <r>
      <t xml:space="preserve">18689 de 01/09/2017
</t>
    </r>
    <r>
      <rPr>
        <strike/>
        <sz val="12"/>
        <color rgb="FFFF0000"/>
        <rFont val="Calibri Light"/>
        <family val="2"/>
        <scheme val="major"/>
      </rPr>
      <t>19165 de 10/10/2017
19166 de 10/10/2017</t>
    </r>
    <r>
      <rPr>
        <sz val="12"/>
        <rFont val="Calibri Light"/>
        <family val="2"/>
        <scheme val="major"/>
      </rPr>
      <t xml:space="preserve">
21106 de 13/02/2018</t>
    </r>
  </si>
  <si>
    <r>
      <t xml:space="preserve">En trámite RPC del contrato 4600008218 creado miércoles, 11 de julio de 2018 3:55 p. m
</t>
    </r>
    <r>
      <rPr>
        <sz val="12"/>
        <color rgb="FFFF0000"/>
        <rFont val="Calibri Light"/>
        <family val="2"/>
        <scheme val="major"/>
      </rPr>
      <t xml:space="preserve">
Estado del Proceso Adjudicado a 11/07/2018</t>
    </r>
    <r>
      <rPr>
        <sz val="12"/>
        <rFont val="Calibri Light"/>
        <family val="2"/>
        <scheme val="major"/>
      </rPr>
      <t xml:space="preserve">
RESOLUCIÓN DE ADJUDICACIÓN 2018060229498 (27-06-2018 05:39 PM)
RECIBO DE PROPUESTAS Y ACTA DE CIERRE (1) (22-05-2018 05:08 PM) 
NUEVA RESOLUCION DE APERTURA LIC 7983 (25-04-2018 09:58 AM)
</t>
    </r>
    <r>
      <rPr>
        <sz val="12"/>
        <color rgb="FFFF0000"/>
        <rFont val="Calibri Light"/>
        <family val="2"/>
        <scheme val="major"/>
      </rPr>
      <t xml:space="preserve">RESOLUCION REVOCATORIA LIC 7983 N2018060034341 de 11/04/2018 (12-04-2018 11:04 AM) </t>
    </r>
    <r>
      <rPr>
        <sz val="12"/>
        <rFont val="Calibri Light"/>
        <family val="2"/>
        <scheme val="major"/>
      </rPr>
      <t xml:space="preserve">
Estado del Proceso Convocado
ACTADECIERREYAPERTURAPROPUESTAS 05-03-2018 05:32 PM
RESOLUCION DE APERTURA 14-02-2018 06:56 PM
Estado del Proceso Borrador
EP de 29 de noviembre de 2017 03:33 p.m.
Recursos de Regalías-Recursos Propios</t>
    </r>
  </si>
  <si>
    <r>
      <t xml:space="preserve">18690 de 01/09/2017
</t>
    </r>
    <r>
      <rPr>
        <strike/>
        <sz val="12"/>
        <color rgb="FFFF0000"/>
        <rFont val="Calibri Light"/>
        <family val="2"/>
        <scheme val="major"/>
      </rPr>
      <t>19167 de 10/10/2017</t>
    </r>
    <r>
      <rPr>
        <sz val="12"/>
        <rFont val="Calibri Light"/>
        <family val="2"/>
        <scheme val="major"/>
      </rPr>
      <t xml:space="preserve">
21107 de 13/02/2018</t>
    </r>
  </si>
  <si>
    <r>
      <t xml:space="preserve">19722 de 28/11/2017
</t>
    </r>
    <r>
      <rPr>
        <strike/>
        <sz val="12"/>
        <color rgb="FFFF0000"/>
        <rFont val="Calibri Light"/>
        <family val="2"/>
        <scheme val="major"/>
      </rPr>
      <t>19838 de 30/11/2017</t>
    </r>
    <r>
      <rPr>
        <sz val="12"/>
        <rFont val="Calibri Light"/>
        <family val="2"/>
        <scheme val="major"/>
      </rPr>
      <t xml:space="preserve">
21174 de 21/02/2018</t>
    </r>
  </si>
  <si>
    <r>
      <t>En trámite RPC del contrato 4600008174 creado lunes, 25 de junio de 2018 4:38 p. m.</t>
    </r>
    <r>
      <rPr>
        <sz val="12"/>
        <color rgb="FFFF0000"/>
        <rFont val="Calibri Light"/>
        <family val="2"/>
        <scheme val="major"/>
      </rPr>
      <t xml:space="preserve">
Estado del Proceso Adjudicado a 11/07/2018
</t>
    </r>
    <r>
      <rPr>
        <sz val="12"/>
        <rFont val="Calibri Light"/>
        <family val="2"/>
        <scheme val="major"/>
      </rPr>
      <t xml:space="preserve">
RESOLUCION DE ADJUDICACION LIC-7993 (10-05-2018 03:50 PM)
ACTA DE CIERRE Y APERTURA DE PROPUESTAS LIC-7993 (15-03-2018 11:35 AM)
ACTA DE AUDIENCIA DE RIESGOS LIC-7993 (02-03-2018 03:47 PM)
Estado del Proceso Borrador
Recursos de Regalías-Recursos Propios</t>
    </r>
  </si>
  <si>
    <r>
      <t xml:space="preserve">19723 de 28/11/2017
</t>
    </r>
    <r>
      <rPr>
        <strike/>
        <sz val="12"/>
        <color rgb="FFFF0000"/>
        <rFont val="Calibri Light"/>
        <family val="2"/>
        <scheme val="major"/>
      </rPr>
      <t>19839 de 30/11/2017</t>
    </r>
    <r>
      <rPr>
        <sz val="12"/>
        <rFont val="Calibri Light"/>
        <family val="2"/>
        <scheme val="major"/>
      </rPr>
      <t xml:space="preserve">
21175 de 21/02/2018</t>
    </r>
  </si>
  <si>
    <r>
      <rPr>
        <sz val="12"/>
        <color rgb="FFFF0000"/>
        <rFont val="Calibri Light"/>
        <family val="2"/>
        <scheme val="major"/>
      </rPr>
      <t>Estado del Proceso Adjudicado a 11/07/2018</t>
    </r>
    <r>
      <rPr>
        <sz val="12"/>
        <rFont val="Calibri Light"/>
        <family val="2"/>
        <scheme val="major"/>
      </rPr>
      <t xml:space="preserve">
RESOLUCION DE ADJUDICACION CON-8004 (29-05-2018 03:15 PM)
RESOLUCION DE APERTURA 8004  09-03-2018 04:50 PM
Recursos de Regalías-Recursos Propios</t>
    </r>
  </si>
  <si>
    <r>
      <t xml:space="preserve">18693 de 01/09/2017
</t>
    </r>
    <r>
      <rPr>
        <strike/>
        <sz val="12"/>
        <color rgb="FFFF0000"/>
        <rFont val="Calibri Light"/>
        <family val="2"/>
        <scheme val="major"/>
      </rPr>
      <t>19170 de 10/10/2017</t>
    </r>
    <r>
      <rPr>
        <sz val="12"/>
        <rFont val="Calibri Light"/>
        <family val="2"/>
        <scheme val="major"/>
      </rPr>
      <t xml:space="preserve">
21108 de 13/02/2018
21109 de 13/02/2018</t>
    </r>
  </si>
  <si>
    <r>
      <t xml:space="preserve">18694 de 01/09/2017
</t>
    </r>
    <r>
      <rPr>
        <strike/>
        <sz val="12"/>
        <color rgb="FFFF0000"/>
        <rFont val="Calibri Light"/>
        <family val="2"/>
        <scheme val="major"/>
      </rPr>
      <t>19171 de 10/10/2017</t>
    </r>
    <r>
      <rPr>
        <sz val="12"/>
        <rFont val="Calibri Light"/>
        <family val="2"/>
        <scheme val="major"/>
      </rPr>
      <t xml:space="preserve">
21110 de 13/02/2018</t>
    </r>
  </si>
  <si>
    <r>
      <t xml:space="preserve">CONVENIO PARA LA ENTREGA DE LOS RECURSOS PROVENIENTES POR LA VENTA DE ISAGEN AL DEPARTAMENTO DE ANTIOQUIA, PARA LA CONSTRUCCION DE CICLOINFRAESTRUCTURA EN LAS SUBREGIONES DE URABA, OCCIDENTE Y AREA METROPOLITANA </t>
    </r>
    <r>
      <rPr>
        <sz val="12"/>
        <color rgb="FFFF0000"/>
        <rFont val="Calibri Light"/>
        <family val="2"/>
        <scheme val="major"/>
      </rPr>
      <t>DEL VALLE DE ABURRA</t>
    </r>
    <r>
      <rPr>
        <sz val="12"/>
        <rFont val="Calibri Light"/>
        <family val="2"/>
        <scheme val="major"/>
      </rPr>
      <t xml:space="preserve"> DEL DEPARTAMENTO DE ANTIOQUIA</t>
    </r>
  </si>
  <si>
    <r>
      <t xml:space="preserve">21053 de 06/02/2018 
</t>
    </r>
    <r>
      <rPr>
        <strike/>
        <sz val="12"/>
        <color rgb="FFFF0000"/>
        <rFont val="Calibri Light"/>
        <family val="2"/>
        <scheme val="major"/>
      </rPr>
      <t>21015 de 02/02/2018</t>
    </r>
  </si>
  <si>
    <r>
      <t xml:space="preserve">21052 de 06/02/2018
</t>
    </r>
    <r>
      <rPr>
        <strike/>
        <sz val="12"/>
        <color rgb="FFFF0000"/>
        <rFont val="Calibri Light"/>
        <family val="2"/>
        <scheme val="major"/>
      </rPr>
      <t>21014 de 02/02/2018</t>
    </r>
  </si>
  <si>
    <r>
      <rPr>
        <strike/>
        <sz val="12"/>
        <color rgb="FFFF0000"/>
        <rFont val="Calibri Light"/>
        <family val="2"/>
        <scheme val="major"/>
      </rPr>
      <t>21032 de 06/02/2018</t>
    </r>
    <r>
      <rPr>
        <sz val="12"/>
        <rFont val="Calibri Light"/>
        <family val="2"/>
        <scheme val="major"/>
      </rPr>
      <t xml:space="preserve">
21087 de 12/02/2018</t>
    </r>
  </si>
  <si>
    <r>
      <t xml:space="preserve">En trámite RPC del contrato 4600008198 creado miércoles, 11 de julio de 2018 8:16 a. m. 
</t>
    </r>
    <r>
      <rPr>
        <sz val="12"/>
        <color rgb="FFFF0000"/>
        <rFont val="Calibri Light"/>
        <family val="2"/>
        <scheme val="major"/>
      </rPr>
      <t>Estado del Proceso Adjudicado a 11/07/2018</t>
    </r>
    <r>
      <rPr>
        <sz val="12"/>
        <color theme="1"/>
        <rFont val="Calibri Light"/>
        <family val="2"/>
        <scheme val="major"/>
      </rPr>
      <t xml:space="preserve">
RESOLUCION ADJUDICACION RADICADO 2018060228827 (21-06-2018 07:06 PM)
ACTA DE CIERRE LIC 8118 (12-04-2018 02:57 PM)
RESOLUSION APERTURA 8118 16-03-2018 04:21 PM</t>
    </r>
  </si>
  <si>
    <r>
      <rPr>
        <sz val="12"/>
        <color rgb="FFFF0000"/>
        <rFont val="Calibri Light"/>
        <family val="2"/>
        <scheme val="major"/>
      </rPr>
      <t>Estado del Proceso Adjudicado a 11/07/2018</t>
    </r>
    <r>
      <rPr>
        <sz val="12"/>
        <color theme="1"/>
        <rFont val="Calibri Light"/>
        <family val="2"/>
        <scheme val="major"/>
      </rPr>
      <t xml:space="preserve">
En trámite RPC del contrato 4600008149 creado el 08/06/2018
RESOLUCION DE ADJUDICACION 8111 2018060225240 (21-05-2018 04:45 PM)
Publicación del Informe de Evaluación 23 de abril de 2018.
RESOLUCION DE APERTURA 05-03-2018 10:48 PM</t>
    </r>
  </si>
  <si>
    <r>
      <t xml:space="preserve">
Estado del Proceso Celebrado
Fecha de Firma del Contrato 13 de junio de 2018
Fecha de Inicio de Ejecución del Contrato 13 de junio de 2018
Plazo de Ejecución del Contrato 7 Meses
En trámite RPC del contrato 4600008143 creado el 31/05/2018
</t>
    </r>
    <r>
      <rPr>
        <sz val="12"/>
        <color rgb="FFFF0000"/>
        <rFont val="Calibri Light"/>
        <family val="2"/>
        <scheme val="major"/>
      </rPr>
      <t>Adjudicado</t>
    </r>
    <r>
      <rPr>
        <sz val="12"/>
        <color theme="1"/>
        <rFont val="Calibri Light"/>
        <family val="2"/>
        <scheme val="major"/>
      </rPr>
      <t xml:space="preserve">
RESOLUCION ADJUDICACION 8125 (23-05-2018 04:31 PM)
</t>
    </r>
    <r>
      <rPr>
        <sz val="12"/>
        <color rgb="FFFF0000"/>
        <rFont val="Calibri Light"/>
        <family val="2"/>
        <scheme val="major"/>
      </rPr>
      <t>Estado del Proceso Convocado
Pendiente publicar Resolucion de Adjudicación</t>
    </r>
    <r>
      <rPr>
        <sz val="12"/>
        <color theme="1"/>
        <rFont val="Calibri Light"/>
        <family val="2"/>
        <scheme val="major"/>
      </rPr>
      <t xml:space="preserve">
RESOLUCION DE APERTURA 05-03-2018 10:42 PM</t>
    </r>
  </si>
  <si>
    <r>
      <rPr>
        <sz val="12"/>
        <rFont val="Calibri Light"/>
        <family val="2"/>
        <scheme val="major"/>
      </rPr>
      <t>Estado del Proceso Celebrado</t>
    </r>
    <r>
      <rPr>
        <sz val="12"/>
        <color theme="1"/>
        <rFont val="Calibri Light"/>
        <family val="2"/>
        <scheme val="major"/>
      </rPr>
      <t xml:space="preserve">
Fecha de Firma del Contrato 28 de junio de 2018
Fecha de Inicio de Ejecución del Contrato 28 de junio de 2018
Plazo de Ejecución del Contrato 7 Meses
En trámite RPC del contrato 4600008120  : jueves, 17 de mayo de 2018 2:46 p. m
RESOLUCION ADJUDICACION 2018060224500 (11-05-2018 03:43 PM)
ACTA DE CIERRE Y APERTURA DE PROPUESTAS 8114  22-03-2018 03:50 PM
RESOLUCION APERTURA 2018060026414 - 8114  05-03-2018 09:12 PM</t>
    </r>
  </si>
  <si>
    <r>
      <t xml:space="preserve">En trámite RPC del contrato 4600008204 creado martes, 10 de julio de 2018 4:51 p. m.en 
</t>
    </r>
    <r>
      <rPr>
        <sz val="12"/>
        <color rgb="FFFF0000"/>
        <rFont val="Calibri Light"/>
        <family val="2"/>
        <scheme val="major"/>
      </rPr>
      <t>Estado del Proceso Adjudicado a 11/07/2018</t>
    </r>
    <r>
      <rPr>
        <sz val="12"/>
        <color theme="1"/>
        <rFont val="Calibri Light"/>
        <family val="2"/>
        <scheme val="major"/>
      </rPr>
      <t xml:space="preserve">
RESOLUCION DE ADJUDICACION S2018060228089 de 15/06/2018 PROCESO 8116 (15-06-2018 10:50 AM)
RESOLUSION APERTURA PROCESO 8116 16-03-2018 03:29 PM</t>
    </r>
  </si>
  <si>
    <r>
      <t xml:space="preserve">MEJORAMIENTO DE VIAS SECUNDARIAS EN VARIAS SUBREGIONES DE ANTIOQUIA CON RECURSOS PROVENIENTES DE LA ENAJENACION DE ISAGEN, EN LA VIA CAÑAS GORDAS - FRONTINO DEL </t>
    </r>
    <r>
      <rPr>
        <u/>
        <sz val="12"/>
        <rFont val="Calibri Light"/>
        <family val="2"/>
        <scheme val="major"/>
      </rPr>
      <t>MUNICIPIO DE FRONTINO</t>
    </r>
    <r>
      <rPr>
        <sz val="12"/>
        <color rgb="FFFF0000"/>
        <rFont val="Calibri Light"/>
        <family val="2"/>
        <scheme val="major"/>
      </rPr>
      <t xml:space="preserve"> EN LA SUBREGION OCCIDENTE DE ANTIOQUIA</t>
    </r>
  </si>
  <si>
    <r>
      <rPr>
        <strike/>
        <sz val="12"/>
        <color rgb="FFFF0000"/>
        <rFont val="Calibri Light"/>
        <family val="2"/>
        <scheme val="major"/>
      </rPr>
      <t>21039 de 06/02/2018</t>
    </r>
    <r>
      <rPr>
        <sz val="12"/>
        <rFont val="Calibri Light"/>
        <family val="2"/>
        <scheme val="major"/>
      </rPr>
      <t xml:space="preserve">
 21719 de 28/05/2018</t>
    </r>
  </si>
  <si>
    <r>
      <rPr>
        <sz val="12"/>
        <rFont val="Calibri Light"/>
        <family val="2"/>
        <scheme val="major"/>
      </rPr>
      <t xml:space="preserve">Estado del Proceso Celebrado
Fecha de Firma del Contrato 13 de junio de 2018
Fecha de Inicio de Ejecución del Contrato 13 de junio de 2018
Plazo de Ejecución del Contrato 7 Meses
</t>
    </r>
    <r>
      <rPr>
        <sz val="12"/>
        <color theme="1"/>
        <rFont val="Calibri Light"/>
        <family val="2"/>
        <scheme val="major"/>
      </rPr>
      <t xml:space="preserve">
En trámite RPC del contrato 4600008157 creado 08/06/2018
RESOLUCION DE ADJUDICACION 8122 HELICONIA EL CHUSCAL 2018060224590 (15-05-2018 12:16 PM)
ADENDA No 1 CRONOGRAMA 13-03-2018 06:31 PM: 
Entrega de propuestas – Cierre 22 de marzo de 2018 a las 14:30 horas.
RESOLUCION DE APERTURA 05-03-2018 10:55 PM</t>
    </r>
  </si>
  <si>
    <r>
      <rPr>
        <sz val="12"/>
        <color rgb="FFFF0000"/>
        <rFont val="Calibri Light"/>
        <family val="2"/>
        <scheme val="major"/>
      </rPr>
      <t>Estado del Proceso Adjudicado a 13/07/2018</t>
    </r>
    <r>
      <rPr>
        <sz val="12"/>
        <color theme="1"/>
        <rFont val="Calibri Light"/>
        <family val="2"/>
        <scheme val="major"/>
      </rPr>
      <t xml:space="preserve">
En trámite RPC del contrato 4600008226 creado jueves, 12 de julio de 2018 5:16 p. m.
RESOLUCION ADJUDICACION 8121 (27-06-2018 12:13 PM)
ACTA DE CIERRE Y APERTURA DE PROPUESTAS 8121 (13-04-2018 12:58 PM)
RESOLUCION DE APERTURA 8121 16-03-2018 06:01 PM</t>
    </r>
  </si>
  <si>
    <r>
      <rPr>
        <sz val="12"/>
        <color rgb="FFFF0000"/>
        <rFont val="Calibri Light"/>
        <family val="2"/>
        <scheme val="major"/>
      </rPr>
      <t>Estado del Proceso Adjudicado 11/07/2018</t>
    </r>
    <r>
      <rPr>
        <sz val="12"/>
        <rFont val="Calibri Light"/>
        <family val="2"/>
        <scheme val="major"/>
      </rPr>
      <t xml:space="preserve">
RESOLUCIÓN DE ADJUDICACIÓN 2018060228411 (20-06-2018 04:35 PM)
ACTA DE CIERRE LIC 8117 (13-04-2018 04:02 PM)
RESOLUCION DE APERTURA 16-03-2018 02:38 PM</t>
    </r>
  </si>
  <si>
    <r>
      <rPr>
        <sz val="12"/>
        <color rgb="FFFF0000"/>
        <rFont val="Calibri Light"/>
        <family val="2"/>
        <scheme val="major"/>
      </rPr>
      <t>Estado del Proceso Adjudicado a 11/07/2018</t>
    </r>
    <r>
      <rPr>
        <sz val="12"/>
        <color theme="1"/>
        <rFont val="Calibri Light"/>
        <family val="2"/>
        <scheme val="major"/>
      </rPr>
      <t xml:space="preserve">
RESOLUCIÓN ADJUDICACIÓN 8119 (28-06-2018 03:57 PM)
ACTA DE CIERRE PROCESO 8119 (13-04-2018 04:11 PM)
RESOLUCION DE APERTURA 8119 16-03-2018 06:08 PM</t>
    </r>
  </si>
  <si>
    <r>
      <t xml:space="preserve">MEJORAMIENTO DE VIAS TERCIARIAS EN LA SUBREGION DE ORIENTE DE ANTIOQUIA CON RECURSOS PROVENIENTES DE LA ENAJENACION DE ISAGEN PARA LA VIA EL CARMEN-MARINILLA  DEL MUNICIPIO DEL CARMEN </t>
    </r>
    <r>
      <rPr>
        <sz val="12"/>
        <color rgb="FFFF0000"/>
        <rFont val="Calibri Light"/>
        <family val="2"/>
        <scheme val="major"/>
      </rPr>
      <t>DE VIBORAL</t>
    </r>
  </si>
  <si>
    <r>
      <rPr>
        <sz val="12"/>
        <color rgb="FFFF0000"/>
        <rFont val="Calibri Light"/>
        <family val="2"/>
        <scheme val="major"/>
      </rPr>
      <t>Estado del Proceso Adjudicado a 11/07/2018</t>
    </r>
    <r>
      <rPr>
        <sz val="12"/>
        <color theme="1"/>
        <rFont val="Calibri Light"/>
        <family val="2"/>
        <scheme val="major"/>
      </rPr>
      <t xml:space="preserve">
RESOLUCION ADJ LIC 8123 (05-07-2018 04:43 PM)
ACTA DE CIERRE Y APERTURA DE SOBRE CON PROPUESTA ECONOMICA (22-05-2018 05:07 PM)
NUEVA RESOLUCION APERTURA (08-05-2018 05:22 PM)
</t>
    </r>
    <r>
      <rPr>
        <sz val="12"/>
        <color rgb="FFFF0000"/>
        <rFont val="Calibri Light"/>
        <family val="2"/>
        <scheme val="major"/>
      </rPr>
      <t>RESOLUCION REVOCATORIA PARCIAL DEL ACTO DE APERTURA LIC 8123 DE 12-04-2018 10:53 AM</t>
    </r>
    <r>
      <rPr>
        <sz val="12"/>
        <color theme="1"/>
        <rFont val="Calibri Light"/>
        <family val="2"/>
        <scheme val="major"/>
      </rPr>
      <t xml:space="preserve">
RESOLUCION DE APERTURA 8123 16-03-2018 04:53 PM</t>
    </r>
  </si>
  <si>
    <r>
      <t xml:space="preserve">En trámite RPC del contrato 4600008197 
</t>
    </r>
    <r>
      <rPr>
        <sz val="12"/>
        <color rgb="FFFF0000"/>
        <rFont val="Calibri Light"/>
        <family val="2"/>
        <scheme val="major"/>
      </rPr>
      <t>Estado del Proceso Adjudicado a 11/07/2018</t>
    </r>
    <r>
      <rPr>
        <sz val="12"/>
        <color theme="1"/>
        <rFont val="Calibri Light"/>
        <family val="2"/>
        <scheme val="major"/>
      </rPr>
      <t xml:space="preserve">
RESOLUCION ADJUDICACION 8108 (28-06-2018 05:48 PM)
ACTA DE CIERRE LIC 8108 (17-04-2018 02:29 PM)
RESOLUCION APERTURA 8108 16-03-2018 05:39 PM</t>
    </r>
  </si>
  <si>
    <r>
      <t xml:space="preserve">En trámite RPC del contrato 4600008201 creado miércoles, 11 de julio de 2018 8:16 a. m.
</t>
    </r>
    <r>
      <rPr>
        <sz val="12"/>
        <color rgb="FFFF0000"/>
        <rFont val="Calibri Light"/>
        <family val="2"/>
        <scheme val="major"/>
      </rPr>
      <t>Estado del Proceso Adjudicado a 11/07/2018</t>
    </r>
    <r>
      <rPr>
        <sz val="12"/>
        <color theme="1"/>
        <rFont val="Calibri Light"/>
        <family val="2"/>
        <scheme val="major"/>
      </rPr>
      <t xml:space="preserve">
RESOLUCION DE ADJUDICACION LIC 8115 24JUN2018 2018060229134 (25-06-2018 04:00 PM)
ACTA DE CIERRE Y APERTURA DE PROPUESTAS 8115 (17-04-2018 08:51 AM)
3 8115 RESOLUCION 2018060030232 16-03-2018 03:35 PM</t>
    </r>
  </si>
  <si>
    <r>
      <t xml:space="preserve">En trámite RPC del contrato 4600008181 generado el miércoles, 27 de junio de 2018 11:13 a. m.
</t>
    </r>
    <r>
      <rPr>
        <sz val="12"/>
        <color rgb="FFFF0000"/>
        <rFont val="Calibri Light"/>
        <family val="2"/>
        <scheme val="major"/>
      </rPr>
      <t xml:space="preserve">Estado del Proceso Adjudicado a 11/07/2018
</t>
    </r>
    <r>
      <rPr>
        <sz val="12"/>
        <color theme="1"/>
        <rFont val="Calibri Light"/>
        <family val="2"/>
        <scheme val="major"/>
      </rPr>
      <t xml:space="preserve">
RESOLUCION ADJUDICACION RADICVADO 2018060228828 (21-06-2018 07:10 PM)
ACTA DE CIERRE LIC-8113 (24-04-2018 11:49 AM)
RESOLUCION DE APERTURA LIC-8113 16-03-2018 02:06 PM</t>
    </r>
  </si>
  <si>
    <r>
      <rPr>
        <strike/>
        <sz val="12"/>
        <color rgb="FFFF0000"/>
        <rFont val="Calibri Light"/>
        <family val="2"/>
        <scheme val="major"/>
      </rPr>
      <t>21041 de 06/02/2018</t>
    </r>
    <r>
      <rPr>
        <sz val="12"/>
        <rFont val="Calibri Light"/>
        <family val="2"/>
        <scheme val="major"/>
      </rPr>
      <t xml:space="preserve">
21718 de 28/05/2018</t>
    </r>
  </si>
  <si>
    <r>
      <rPr>
        <strike/>
        <sz val="12"/>
        <color rgb="FFFF0000"/>
        <rFont val="Calibri Light"/>
        <family val="2"/>
        <scheme val="major"/>
      </rPr>
      <t>21049 de 06/02/2018</t>
    </r>
    <r>
      <rPr>
        <sz val="12"/>
        <rFont val="Calibri Light"/>
        <family val="2"/>
        <scheme val="major"/>
      </rPr>
      <t xml:space="preserve">
21720 de 28/05/2018</t>
    </r>
  </si>
  <si>
    <r>
      <rPr>
        <strike/>
        <sz val="12"/>
        <color rgb="FFFF0000"/>
        <rFont val="Calibri Light"/>
        <family val="2"/>
        <scheme val="major"/>
      </rPr>
      <t>21047 de 06/02/2018</t>
    </r>
    <r>
      <rPr>
        <sz val="12"/>
        <rFont val="Calibri Light"/>
        <family val="2"/>
        <scheme val="major"/>
      </rPr>
      <t xml:space="preserve">
21717 de 28/05/2018</t>
    </r>
  </si>
  <si>
    <r>
      <rPr>
        <strike/>
        <sz val="12"/>
        <color rgb="FFFF0000"/>
        <rFont val="Calibri Light"/>
        <family val="2"/>
        <scheme val="major"/>
      </rPr>
      <t>21048 de 06/02/2018</t>
    </r>
    <r>
      <rPr>
        <sz val="12"/>
        <rFont val="Calibri Light"/>
        <family val="2"/>
        <scheme val="major"/>
      </rPr>
      <t xml:space="preserve">
21721 de 28/05/2018</t>
    </r>
  </si>
  <si>
    <r>
      <t xml:space="preserve">Mejoramiento y mantenimiento de vías terciarias para la paz EL BAGRE - LOS AGUACATES en el Departamento de Antioquia </t>
    </r>
    <r>
      <rPr>
        <sz val="12"/>
        <color rgb="FFFF0000"/>
        <rFont val="Calibri Light"/>
        <family val="2"/>
        <scheme val="major"/>
      </rPr>
      <t>(Esta vía no está en el proyecto)</t>
    </r>
  </si>
  <si>
    <r>
      <t>Interventoria técnica, administrativa, ambiental, financiera y legal para el Mejoramiento y mantenimiento de vías terciarias para la paz EL BAGRE - LOS AGUACATES en el Departamento de Antioquia</t>
    </r>
    <r>
      <rPr>
        <sz val="12"/>
        <color rgb="FFFF0000"/>
        <rFont val="Calibri Light"/>
        <family val="2"/>
        <scheme val="major"/>
      </rPr>
      <t xml:space="preserve">  (Esta vía no está en el proyecto)</t>
    </r>
  </si>
  <si>
    <r>
      <t>Mejoramiento y mantenimiento de vías terciarias para la paz NUTIBARA -PASO ANCHO en el Departamento de Antioquia</t>
    </r>
    <r>
      <rPr>
        <sz val="12"/>
        <color rgb="FFFF0000"/>
        <rFont val="Calibri Light"/>
        <family val="2"/>
        <scheme val="major"/>
      </rPr>
      <t xml:space="preserve"> (Esta vía no está en el proyecto)</t>
    </r>
  </si>
  <si>
    <r>
      <t xml:space="preserve">Interventoria técnica, administrativa, ambiental, financiera y legal para el Mejoramiento y mantenimiento de vías terciarias para la paz NUTIBARA -PASO ANCHO en el Departamento de Antioquia </t>
    </r>
    <r>
      <rPr>
        <sz val="12"/>
        <color rgb="FFFF0000"/>
        <rFont val="Calibri Light"/>
        <family val="2"/>
        <scheme val="major"/>
      </rPr>
      <t xml:space="preserve"> (Esta vía no está en el proyecto)</t>
    </r>
  </si>
  <si>
    <r>
      <t>Mejoramiento y mantenimiento de vías secundarias para la paz DABEIBA - CAMPARUSIA en el Departamento de Antioquia</t>
    </r>
    <r>
      <rPr>
        <sz val="12"/>
        <color rgb="FFFF0000"/>
        <rFont val="Calibri Light"/>
        <family val="2"/>
        <scheme val="major"/>
      </rPr>
      <t xml:space="preserve"> (Esta vía no está en el proyecto)</t>
    </r>
  </si>
  <si>
    <r>
      <t xml:space="preserve">Interventoria técnica, administrativa, ambiental, financiera y legal para el Mejoramiento y mantenimiento de vías secundarias para la paz DABEIBA - CAMPARUSIA en el Departamento de Antioquia  </t>
    </r>
    <r>
      <rPr>
        <sz val="12"/>
        <color rgb="FFFF0000"/>
        <rFont val="Calibri Light"/>
        <family val="2"/>
        <scheme val="major"/>
      </rPr>
      <t>(Esta vía no está en el proyecto)</t>
    </r>
  </si>
  <si>
    <r>
      <t xml:space="preserve">
Fecha de Firma del Contrato 29 de mayo de 2018
Fecha de Inicio de Ejecución del Contrato 01 de junio de 2018
Plazo de Ejecución del Contrato 7 Meses
Estado del Proceso Adjudicado
</t>
    </r>
    <r>
      <rPr>
        <sz val="12"/>
        <color rgb="FFFF0000"/>
        <rFont val="Calibri Light"/>
        <family val="2"/>
        <scheme val="major"/>
      </rPr>
      <t>En trámite de suscripcion contrato 2018-SS-20-0009 asignado 21/05/2018</t>
    </r>
    <r>
      <rPr>
        <sz val="12"/>
        <color theme="1"/>
        <rFont val="Calibri Light"/>
        <family val="2"/>
        <scheme val="major"/>
      </rPr>
      <t xml:space="preserve">
6 RESOLUCION APERTURA-No S2018060027489 CON-20-01-2018 13-03-2018 05:18 PM
RESERVA PRESUPUESTAL DEL IDEA
0000000001000168482,  de 16/01/2018, por $401,369,525.</t>
    </r>
  </si>
  <si>
    <r>
      <rPr>
        <strike/>
        <sz val="12"/>
        <color rgb="FFFF0000"/>
        <rFont val="Calibri Light"/>
        <family val="2"/>
        <scheme val="major"/>
      </rPr>
      <t>21009 de 01/02/2018
21181 de 24/02/2018</t>
    </r>
    <r>
      <rPr>
        <sz val="12"/>
        <rFont val="Calibri Light"/>
        <family val="2"/>
        <scheme val="major"/>
      </rPr>
      <t xml:space="preserve">
21257 de 23/03/2018
21258 de 23/03/2018</t>
    </r>
  </si>
  <si>
    <r>
      <t xml:space="preserve">EL DEPARTAMENTO </t>
    </r>
    <r>
      <rPr>
        <sz val="12"/>
        <color rgb="FFFF0000"/>
        <rFont val="Calibri Light"/>
        <family val="2"/>
        <scheme val="major"/>
      </rPr>
      <t xml:space="preserve">DE ANTIOQUIA </t>
    </r>
    <r>
      <rPr>
        <sz val="12"/>
        <rFont val="Calibri Light"/>
        <family val="2"/>
        <scheme val="major"/>
      </rPr>
      <t xml:space="preserve">COLABORA AL MUNICIPIO DE EL  SANTUARIO CON RECURSOS ECONOMICOS PARA QUE ESTE LLEVE A CABO LA PAVIMENTACIÓN DE VIAS URBANAS
</t>
    </r>
  </si>
  <si>
    <r>
      <t xml:space="preserve">EL DEPARTAMENTO DE ANTIOQUIA COLABORA AL MUNICIPIO DE SAN PEDRO DE URABÁ CON RECURSOS ECÓNOMICOS </t>
    </r>
    <r>
      <rPr>
        <sz val="12"/>
        <color rgb="FFFF0000"/>
        <rFont val="Calibri Light"/>
        <family val="2"/>
        <scheme val="major"/>
      </rPr>
      <t xml:space="preserve">PARA QUE ESTE LLEVE A CABO LA PAVIMENTACION DE VIAS URBANAS
</t>
    </r>
    <r>
      <rPr>
        <sz val="11"/>
        <rFont val="Arial"/>
        <family val="2"/>
      </rPr>
      <t/>
    </r>
  </si>
  <si>
    <r>
      <t xml:space="preserve">22354 de 12/07/2018
</t>
    </r>
    <r>
      <rPr>
        <strike/>
        <sz val="12"/>
        <color rgb="FFFF0000"/>
        <rFont val="Calibri Light"/>
        <family val="2"/>
        <scheme val="major"/>
      </rPr>
      <t>22299 de 10/07/2018</t>
    </r>
  </si>
  <si>
    <r>
      <t>Apoyar la creación del Sistema Local de Áreas Protegidas en los municipios del Departamento</t>
    </r>
    <r>
      <rPr>
        <sz val="12"/>
        <color rgb="FF252525"/>
        <rFont val="Calibri Light"/>
        <family val="2"/>
        <scheme val="major"/>
      </rPr>
      <t>.</t>
    </r>
  </si>
  <si>
    <t>PROCESOS SIN INICIAR</t>
  </si>
  <si>
    <t>PROCESOS INSCRITOS EN EL SECOP</t>
  </si>
  <si>
    <t>PROCESOS  ADJUDICADO</t>
  </si>
  <si>
    <t>PROCESOS CON MINUTA-RPC</t>
  </si>
  <si>
    <t>PROCESOS CON CDP</t>
  </si>
  <si>
    <t>PROCESOS INCRITOS EN EL PAA</t>
  </si>
  <si>
    <t>DEPENDENCIAS</t>
  </si>
  <si>
    <t>ESTADO DE LOS PROCESOS INSCRITOS EN EL PLAN ANUAL DE ADQUISICIONES AL 30 DE JULIO DE 2018</t>
  </si>
  <si>
    <t>Presupuesto total en el PAA</t>
  </si>
  <si>
    <t>NIVEL DE CUMPLIMIENTO (INDICADOR DEL SIG)</t>
  </si>
  <si>
    <t>FECHA DE ACTUALIZACIÓN EN EL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</si>
</sst>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 #,##0.00_);_(&quot;$&quot;\ * \(#,##0.00\);_(&quot;$&quot;\ * &quot;-&quot;??_);_(@_)"/>
    <numFmt numFmtId="166" formatCode="_(* #,##0.00_);_(* \(#,##0.00\);_(* &quot;-&quot;??_);_(@_)"/>
    <numFmt numFmtId="167" formatCode="_(* #,##0_);_(* \(#,##0\);_(* &quot;-&quot;??_);_(@_)"/>
    <numFmt numFmtId="168" formatCode="_(&quot;$&quot;\ * #,##0_);_(&quot;$&quot;\ * \(#,##0\);_(&quot;$&quot;\ * &quot;-&quot;??_);_(@_)"/>
    <numFmt numFmtId="169" formatCode="0;[Red]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sz val="8"/>
      <name val="Calibri"/>
      <family val="2"/>
      <scheme val="minor"/>
    </font>
    <font>
      <b/>
      <sz val="10"/>
      <name val="Verdana"/>
      <family val="2"/>
    </font>
    <font>
      <u/>
      <sz val="11"/>
      <color theme="10"/>
      <name val="Calibri"/>
      <family val="2"/>
      <scheme val="minor"/>
    </font>
    <font>
      <sz val="10"/>
      <name val="Verdana"/>
      <family val="2"/>
    </font>
    <font>
      <sz val="10"/>
      <color theme="1"/>
      <name val="Calibri"/>
      <family val="2"/>
      <scheme val="minor"/>
    </font>
    <font>
      <sz val="10"/>
      <name val="Arial"/>
      <family val="2"/>
    </font>
    <font>
      <sz val="9"/>
      <color indexed="81"/>
      <name val="Tahoma"/>
      <family val="2"/>
    </font>
    <font>
      <sz val="11"/>
      <name val="Arial"/>
      <family val="2"/>
    </font>
    <font>
      <sz val="10"/>
      <color rgb="FFFF0000"/>
      <name val="Arial"/>
      <family val="2"/>
    </font>
    <font>
      <b/>
      <sz val="9"/>
      <color indexed="81"/>
      <name val="Tahoma"/>
      <family val="2"/>
    </font>
    <font>
      <sz val="8"/>
      <color indexed="81"/>
      <name val="Tahoma"/>
      <family val="2"/>
    </font>
    <font>
      <b/>
      <strike/>
      <sz val="11"/>
      <color indexed="10"/>
      <name val="Calibri"/>
      <family val="2"/>
      <scheme val="minor"/>
    </font>
    <font>
      <strike/>
      <sz val="11"/>
      <color indexed="10"/>
      <name val="Calibri"/>
      <family val="2"/>
      <scheme val="minor"/>
    </font>
    <font>
      <sz val="11"/>
      <color indexed="10"/>
      <name val="Calibri"/>
      <family val="2"/>
      <scheme val="minor"/>
    </font>
    <font>
      <strike/>
      <sz val="9"/>
      <color indexed="10"/>
      <name val="Tahoma"/>
      <family val="2"/>
    </font>
    <font>
      <b/>
      <strike/>
      <sz val="9"/>
      <color indexed="10"/>
      <name val="Tahoma"/>
      <family val="2"/>
    </font>
    <font>
      <sz val="11"/>
      <color theme="1"/>
      <name val="Calibri"/>
      <scheme val="minor"/>
    </font>
    <font>
      <b/>
      <sz val="12"/>
      <color theme="0"/>
      <name val="Calibri"/>
      <family val="2"/>
      <scheme val="minor"/>
    </font>
    <font>
      <sz val="10"/>
      <color indexed="8"/>
      <name val="Arial"/>
      <family val="2"/>
    </font>
    <font>
      <b/>
      <sz val="11"/>
      <name val="Calibri"/>
      <family val="2"/>
      <scheme val="minor"/>
    </font>
    <font>
      <b/>
      <sz val="12"/>
      <color theme="1"/>
      <name val="Calibri"/>
      <family val="2"/>
      <scheme val="minor"/>
    </font>
    <font>
      <sz val="12"/>
      <color theme="0"/>
      <name val="Calibri Light"/>
      <family val="2"/>
      <scheme val="major"/>
    </font>
    <font>
      <sz val="12"/>
      <name val="Calibri Light"/>
      <family val="2"/>
      <scheme val="major"/>
    </font>
    <font>
      <sz val="12"/>
      <color theme="1"/>
      <name val="Calibri Light"/>
      <family val="2"/>
      <scheme val="major"/>
    </font>
    <font>
      <u/>
      <sz val="12"/>
      <color theme="10"/>
      <name val="Calibri Light"/>
      <family val="2"/>
      <scheme val="major"/>
    </font>
    <font>
      <sz val="12"/>
      <color rgb="FF3D3D3D"/>
      <name val="Calibri Light"/>
      <family val="2"/>
      <scheme val="major"/>
    </font>
    <font>
      <u/>
      <sz val="12"/>
      <color theme="4"/>
      <name val="Calibri Light"/>
      <family val="2"/>
      <scheme val="major"/>
    </font>
    <font>
      <sz val="12"/>
      <color indexed="8"/>
      <name val="Calibri Light"/>
      <family val="2"/>
      <scheme val="major"/>
    </font>
    <font>
      <sz val="12"/>
      <color rgb="FFFF0000"/>
      <name val="Calibri Light"/>
      <family val="2"/>
      <scheme val="major"/>
    </font>
    <font>
      <sz val="12"/>
      <color theme="10"/>
      <name val="Calibri Light"/>
      <family val="2"/>
      <scheme val="major"/>
    </font>
    <font>
      <u/>
      <sz val="12"/>
      <color rgb="FFFF0000"/>
      <name val="Calibri Light"/>
      <family val="2"/>
      <scheme val="major"/>
    </font>
    <font>
      <u/>
      <sz val="12"/>
      <color theme="1"/>
      <name val="Calibri Light"/>
      <family val="2"/>
      <scheme val="major"/>
    </font>
    <font>
      <sz val="12"/>
      <color rgb="FF000000"/>
      <name val="Calibri Light"/>
      <family val="2"/>
      <scheme val="major"/>
    </font>
    <font>
      <u/>
      <sz val="12"/>
      <name val="Calibri Light"/>
      <family val="2"/>
      <scheme val="major"/>
    </font>
    <font>
      <strike/>
      <sz val="12"/>
      <color rgb="FFFF0000"/>
      <name val="Calibri Light"/>
      <family val="2"/>
      <scheme val="major"/>
    </font>
    <font>
      <sz val="12"/>
      <color rgb="FF252525"/>
      <name val="Calibri Light"/>
      <family val="2"/>
      <scheme val="major"/>
    </font>
  </fonts>
  <fills count="17">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8" tint="-0.249977111117893"/>
        <bgColor theme="4" tint="0.79998168889431442"/>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s>
  <cellStyleXfs count="15">
    <xf numFmtId="0" fontId="0" fillId="0" borderId="0"/>
    <xf numFmtId="9" fontId="1" fillId="0" borderId="0" applyFont="0" applyFill="0" applyBorder="0" applyAlignment="0" applyProtection="0"/>
    <xf numFmtId="0" fontId="3" fillId="2" borderId="0" applyNumberFormat="0" applyBorder="0" applyAlignment="0" applyProtection="0"/>
    <xf numFmtId="0" fontId="15" fillId="9" borderId="0">
      <alignment horizontal="center" vertical="center"/>
    </xf>
    <xf numFmtId="0" fontId="16" fillId="0" borderId="0" applyNumberFormat="0" applyFill="0" applyBorder="0" applyAlignment="0" applyProtection="0"/>
    <xf numFmtId="49" fontId="17" fillId="0" borderId="0">
      <alignment horizontal="left" vertical="center"/>
    </xf>
    <xf numFmtId="0" fontId="19" fillId="0" borderId="0"/>
    <xf numFmtId="0" fontId="16" fillId="0" borderId="0" applyNumberForma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2" fillId="0" borderId="0" applyFill="0"/>
    <xf numFmtId="0" fontId="19" fillId="0" borderId="0"/>
  </cellStyleXfs>
  <cellXfs count="204">
    <xf numFmtId="0" fontId="0" fillId="0" borderId="0" xfId="0"/>
    <xf numFmtId="0" fontId="4" fillId="0" borderId="0" xfId="0" applyFont="1" applyFill="1"/>
    <xf numFmtId="0" fontId="13" fillId="2" borderId="23" xfId="2" applyFont="1" applyBorder="1" applyAlignment="1" applyProtection="1">
      <alignment horizontal="center" vertical="center" wrapText="1"/>
    </xf>
    <xf numFmtId="0" fontId="14" fillId="0" borderId="0" xfId="0" applyFont="1" applyFill="1"/>
    <xf numFmtId="0" fontId="0" fillId="0" borderId="0" xfId="0" applyAlignment="1">
      <alignment horizontal="center" wrapText="1"/>
    </xf>
    <xf numFmtId="0" fontId="0" fillId="0" borderId="0" xfId="0" applyAlignment="1">
      <alignment wrapText="1"/>
    </xf>
    <xf numFmtId="0" fontId="0" fillId="0" borderId="0" xfId="0" applyNumberFormat="1"/>
    <xf numFmtId="9" fontId="0" fillId="0" borderId="0" xfId="1" applyFont="1"/>
    <xf numFmtId="0" fontId="2" fillId="14" borderId="0" xfId="0" applyFont="1" applyFill="1" applyBorder="1" applyAlignment="1">
      <alignment horizontal="left"/>
    </xf>
    <xf numFmtId="0" fontId="2" fillId="14" borderId="0" xfId="0" applyNumberFormat="1" applyFont="1" applyFill="1" applyBorder="1"/>
    <xf numFmtId="0" fontId="0" fillId="0" borderId="27" xfId="0" applyNumberFormat="1" applyBorder="1"/>
    <xf numFmtId="0" fontId="0" fillId="0" borderId="0" xfId="0" applyAlignment="1">
      <alignment horizontal="left" vertical="top" wrapText="1"/>
    </xf>
    <xf numFmtId="0" fontId="0" fillId="0" borderId="27" xfId="0" applyBorder="1" applyAlignment="1">
      <alignment horizontal="left" vertical="top" wrapText="1"/>
    </xf>
    <xf numFmtId="9" fontId="2" fillId="14" borderId="0" xfId="1" applyFont="1" applyFill="1" applyBorder="1"/>
    <xf numFmtId="14" fontId="0" fillId="0" borderId="0" xfId="0" applyNumberFormat="1"/>
    <xf numFmtId="0" fontId="0" fillId="5" borderId="0" xfId="0" applyFill="1" applyAlignment="1">
      <alignment wrapText="1"/>
    </xf>
    <xf numFmtId="0" fontId="1" fillId="5"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3" fillId="14" borderId="26" xfId="0" applyFont="1" applyFill="1" applyBorder="1" applyAlignment="1">
      <alignment horizontal="center" vertical="center" wrapText="1"/>
    </xf>
    <xf numFmtId="9" fontId="13" fillId="14" borderId="26" xfId="0" applyNumberFormat="1" applyFont="1" applyFill="1" applyBorder="1" applyAlignment="1">
      <alignment horizontal="center" vertical="center" wrapText="1"/>
    </xf>
    <xf numFmtId="9" fontId="13" fillId="14" borderId="0" xfId="0" applyNumberFormat="1" applyFont="1" applyFill="1" applyBorder="1" applyAlignment="1">
      <alignment horizontal="center" vertical="center" wrapText="1"/>
    </xf>
    <xf numFmtId="3" fontId="0" fillId="0" borderId="0" xfId="0" applyNumberFormat="1"/>
    <xf numFmtId="3" fontId="0" fillId="13" borderId="0" xfId="0" applyNumberFormat="1" applyFill="1"/>
    <xf numFmtId="3" fontId="0" fillId="0" borderId="0" xfId="0" applyNumberFormat="1" applyAlignment="1">
      <alignment horizontal="center"/>
    </xf>
    <xf numFmtId="9" fontId="30" fillId="0" borderId="0" xfId="0" applyNumberFormat="1" applyFont="1"/>
    <xf numFmtId="10" fontId="30" fillId="0" borderId="0" xfId="0" applyNumberFormat="1" applyFont="1"/>
    <xf numFmtId="3" fontId="0" fillId="0" borderId="5" xfId="0" applyNumberFormat="1" applyFont="1" applyFill="1" applyBorder="1" applyAlignment="1">
      <alignment horizontal="center" vertical="center" wrapText="1"/>
    </xf>
    <xf numFmtId="0" fontId="0" fillId="0" borderId="0" xfId="0" applyAlignment="1">
      <alignment horizontal="left"/>
    </xf>
    <xf numFmtId="0" fontId="0" fillId="0" borderId="0" xfId="0" pivotButton="1"/>
    <xf numFmtId="3" fontId="0" fillId="0" borderId="0" xfId="0" applyNumberFormat="1" applyBorder="1"/>
    <xf numFmtId="0" fontId="0" fillId="0" borderId="0" xfId="0" applyBorder="1"/>
    <xf numFmtId="3" fontId="0" fillId="0" borderId="22" xfId="0" applyNumberFormat="1" applyBorder="1"/>
    <xf numFmtId="0" fontId="0" fillId="0" borderId="21" xfId="0" applyBorder="1"/>
    <xf numFmtId="0" fontId="36" fillId="13" borderId="5" xfId="0" applyFont="1" applyFill="1" applyBorder="1" applyAlignment="1">
      <alignment horizontal="left" vertical="center" wrapText="1"/>
    </xf>
    <xf numFmtId="0" fontId="37" fillId="13" borderId="5" xfId="0" applyFont="1" applyFill="1" applyBorder="1" applyAlignment="1">
      <alignment horizontal="left" vertical="center" wrapText="1"/>
    </xf>
    <xf numFmtId="0" fontId="36" fillId="13" borderId="5" xfId="11" applyFont="1" applyFill="1" applyBorder="1" applyAlignment="1">
      <alignment horizontal="left" vertical="center"/>
    </xf>
    <xf numFmtId="0" fontId="36" fillId="13" borderId="5" xfId="11" applyFont="1" applyFill="1" applyBorder="1" applyAlignment="1">
      <alignment horizontal="left" vertical="center" wrapText="1"/>
    </xf>
    <xf numFmtId="3" fontId="36" fillId="13" borderId="5" xfId="11" applyNumberFormat="1" applyFont="1" applyFill="1" applyBorder="1" applyAlignment="1">
      <alignment horizontal="left" vertical="center" wrapText="1"/>
    </xf>
    <xf numFmtId="0" fontId="36" fillId="13" borderId="5" xfId="0" applyFont="1" applyFill="1" applyBorder="1" applyAlignment="1">
      <alignment horizontal="left" vertical="center"/>
    </xf>
    <xf numFmtId="49" fontId="37" fillId="13" borderId="5" xfId="0" applyNumberFormat="1" applyFont="1" applyFill="1" applyBorder="1" applyAlignment="1">
      <alignment horizontal="left" vertical="center" wrapText="1"/>
    </xf>
    <xf numFmtId="17" fontId="37" fillId="13" borderId="5" xfId="0" applyNumberFormat="1" applyFont="1" applyFill="1" applyBorder="1" applyAlignment="1">
      <alignment horizontal="left" vertical="center" wrapText="1"/>
    </xf>
    <xf numFmtId="4" fontId="37" fillId="13" borderId="5" xfId="0" applyNumberFormat="1" applyFont="1" applyFill="1" applyBorder="1" applyAlignment="1">
      <alignment horizontal="left" vertical="center" wrapText="1"/>
    </xf>
    <xf numFmtId="4" fontId="37" fillId="13" borderId="5" xfId="0" applyNumberFormat="1" applyFont="1" applyFill="1" applyBorder="1" applyAlignment="1">
      <alignment horizontal="left" vertical="center"/>
    </xf>
    <xf numFmtId="49" fontId="37" fillId="13" borderId="5" xfId="5" applyNumberFormat="1" applyFont="1" applyFill="1" applyBorder="1" applyAlignment="1">
      <alignment horizontal="left" vertical="center" wrapText="1"/>
    </xf>
    <xf numFmtId="0" fontId="38" fillId="13" borderId="5" xfId="4" applyFont="1" applyFill="1" applyBorder="1" applyAlignment="1">
      <alignment horizontal="left" vertical="center" wrapText="1"/>
    </xf>
    <xf numFmtId="15" fontId="37" fillId="13" borderId="5" xfId="0" applyNumberFormat="1" applyFont="1" applyFill="1" applyBorder="1" applyAlignment="1">
      <alignment horizontal="left" vertical="center" wrapText="1"/>
    </xf>
    <xf numFmtId="0" fontId="37" fillId="13" borderId="5" xfId="0" applyFont="1" applyFill="1" applyBorder="1" applyAlignment="1">
      <alignment horizontal="left" vertical="center"/>
    </xf>
    <xf numFmtId="0" fontId="45" fillId="13" borderId="5" xfId="4" applyFont="1" applyFill="1" applyBorder="1" applyAlignment="1">
      <alignment horizontal="left" vertical="center" wrapText="1"/>
    </xf>
    <xf numFmtId="0" fontId="46" fillId="13" borderId="5" xfId="0" applyFont="1" applyFill="1" applyBorder="1" applyAlignment="1">
      <alignment horizontal="left" vertical="center" wrapText="1"/>
    </xf>
    <xf numFmtId="0" fontId="46" fillId="13" borderId="5" xfId="0" applyFont="1" applyFill="1" applyBorder="1" applyAlignment="1">
      <alignment horizontal="left" vertical="center"/>
    </xf>
    <xf numFmtId="49" fontId="36" fillId="13" borderId="5" xfId="5" applyFont="1" applyFill="1" applyBorder="1" applyAlignment="1" applyProtection="1">
      <alignment horizontal="left" vertical="center"/>
    </xf>
    <xf numFmtId="49" fontId="37" fillId="13" borderId="5" xfId="0" applyNumberFormat="1" applyFont="1" applyFill="1" applyBorder="1" applyAlignment="1">
      <alignment horizontal="left" vertical="center"/>
    </xf>
    <xf numFmtId="166" fontId="37" fillId="13" borderId="5" xfId="8" applyNumberFormat="1" applyFont="1" applyFill="1" applyBorder="1" applyAlignment="1">
      <alignment horizontal="left" vertical="center" wrapText="1"/>
    </xf>
    <xf numFmtId="49" fontId="36" fillId="13" borderId="5" xfId="0" applyNumberFormat="1" applyFont="1" applyFill="1" applyBorder="1" applyAlignment="1">
      <alignment horizontal="left" vertical="center" wrapText="1"/>
    </xf>
    <xf numFmtId="17" fontId="36" fillId="13" borderId="5" xfId="0" applyNumberFormat="1" applyFont="1" applyFill="1" applyBorder="1" applyAlignment="1">
      <alignment horizontal="left" vertical="center" wrapText="1"/>
    </xf>
    <xf numFmtId="4" fontId="36" fillId="13" borderId="5" xfId="0" applyNumberFormat="1" applyFont="1" applyFill="1" applyBorder="1" applyAlignment="1">
      <alignment horizontal="left" vertical="center" wrapText="1"/>
    </xf>
    <xf numFmtId="4" fontId="36" fillId="13" borderId="5" xfId="0" applyNumberFormat="1" applyFont="1" applyFill="1" applyBorder="1" applyAlignment="1">
      <alignment horizontal="left" vertical="center"/>
    </xf>
    <xf numFmtId="49" fontId="36" fillId="13" borderId="5" xfId="5" applyNumberFormat="1" applyFont="1" applyFill="1" applyBorder="1" applyAlignment="1">
      <alignment horizontal="left" vertical="center" wrapText="1"/>
    </xf>
    <xf numFmtId="0" fontId="47" fillId="13" borderId="5" xfId="4" applyFont="1" applyFill="1" applyBorder="1" applyAlignment="1">
      <alignment horizontal="left" vertical="center" wrapText="1"/>
    </xf>
    <xf numFmtId="15" fontId="36" fillId="13" borderId="5" xfId="0" applyNumberFormat="1" applyFont="1" applyFill="1" applyBorder="1" applyAlignment="1">
      <alignment horizontal="left" vertical="center" wrapText="1"/>
    </xf>
    <xf numFmtId="0" fontId="37" fillId="13" borderId="5" xfId="2" applyFont="1" applyFill="1" applyBorder="1" applyAlignment="1" applyProtection="1">
      <alignment horizontal="left" vertical="center" wrapText="1"/>
    </xf>
    <xf numFmtId="3" fontId="37" fillId="13" borderId="5" xfId="2" applyNumberFormat="1" applyFont="1" applyFill="1" applyBorder="1" applyAlignment="1" applyProtection="1">
      <alignment horizontal="left" vertical="center" wrapText="1"/>
    </xf>
    <xf numFmtId="0" fontId="37" fillId="13" borderId="5" xfId="3" applyFont="1" applyFill="1" applyBorder="1" applyAlignment="1" applyProtection="1">
      <alignment horizontal="left" vertical="center" wrapText="1"/>
    </xf>
    <xf numFmtId="17" fontId="37" fillId="13" borderId="5" xfId="2" applyNumberFormat="1" applyFont="1" applyFill="1" applyBorder="1" applyAlignment="1" applyProtection="1">
      <alignment horizontal="left" vertical="center" wrapText="1"/>
    </xf>
    <xf numFmtId="4" fontId="37" fillId="13" borderId="5" xfId="2" applyNumberFormat="1" applyFont="1" applyFill="1" applyBorder="1" applyAlignment="1" applyProtection="1">
      <alignment horizontal="left" vertical="center" wrapText="1"/>
    </xf>
    <xf numFmtId="0" fontId="37" fillId="13" borderId="5" xfId="2" applyFont="1" applyFill="1" applyBorder="1" applyAlignment="1">
      <alignment horizontal="left" vertical="center" wrapText="1"/>
    </xf>
    <xf numFmtId="0" fontId="36" fillId="10" borderId="25" xfId="3" applyFont="1" applyFill="1" applyBorder="1" applyAlignment="1" applyProtection="1">
      <alignment horizontal="left" vertical="center" wrapText="1"/>
    </xf>
    <xf numFmtId="9" fontId="36" fillId="13" borderId="5" xfId="1" applyFont="1" applyFill="1" applyBorder="1" applyAlignment="1">
      <alignment horizontal="left" vertical="center" wrapText="1"/>
    </xf>
    <xf numFmtId="0" fontId="39" fillId="13" borderId="5" xfId="0" applyFont="1" applyFill="1" applyBorder="1" applyAlignment="1">
      <alignment horizontal="left" vertical="center" wrapText="1"/>
    </xf>
    <xf numFmtId="9" fontId="36" fillId="13" borderId="5" xfId="1" applyNumberFormat="1" applyFont="1" applyFill="1" applyBorder="1" applyAlignment="1">
      <alignment horizontal="left" vertical="center" wrapText="1"/>
    </xf>
    <xf numFmtId="14" fontId="36" fillId="13" borderId="5" xfId="0" applyNumberFormat="1" applyFont="1" applyFill="1" applyBorder="1" applyAlignment="1">
      <alignment horizontal="left" vertical="center" wrapText="1"/>
    </xf>
    <xf numFmtId="164" fontId="37" fillId="13" borderId="5" xfId="10" applyFont="1" applyFill="1" applyBorder="1" applyAlignment="1">
      <alignment horizontal="left" vertical="center" wrapText="1"/>
    </xf>
    <xf numFmtId="167" fontId="37" fillId="13" borderId="5" xfId="8" applyNumberFormat="1" applyFont="1" applyFill="1" applyBorder="1" applyAlignment="1">
      <alignment horizontal="left" vertical="center" wrapText="1"/>
    </xf>
    <xf numFmtId="3" fontId="37" fillId="13" borderId="5" xfId="0" applyNumberFormat="1" applyFont="1" applyFill="1" applyBorder="1" applyAlignment="1">
      <alignment horizontal="left" vertical="center" wrapText="1"/>
    </xf>
    <xf numFmtId="0" fontId="36" fillId="13" borderId="5" xfId="5" applyNumberFormat="1" applyFont="1" applyFill="1" applyBorder="1" applyAlignment="1">
      <alignment horizontal="left" vertical="center" wrapText="1"/>
    </xf>
    <xf numFmtId="3" fontId="36" fillId="13" borderId="5" xfId="13" applyNumberFormat="1" applyFont="1" applyFill="1" applyBorder="1" applyAlignment="1">
      <alignment horizontal="left" vertical="center" wrapText="1"/>
    </xf>
    <xf numFmtId="1" fontId="36" fillId="13" borderId="5" xfId="0" applyNumberFormat="1" applyFont="1" applyFill="1" applyBorder="1" applyAlignment="1">
      <alignment horizontal="left" vertical="center" wrapText="1"/>
    </xf>
    <xf numFmtId="0" fontId="40" fillId="13" borderId="5" xfId="4" applyFont="1" applyFill="1" applyBorder="1" applyAlignment="1">
      <alignment horizontal="left" vertical="center" wrapText="1"/>
    </xf>
    <xf numFmtId="3" fontId="36" fillId="13" borderId="5" xfId="10" applyNumberFormat="1" applyFont="1" applyFill="1" applyBorder="1" applyAlignment="1">
      <alignment horizontal="left" vertical="center" wrapText="1"/>
    </xf>
    <xf numFmtId="3" fontId="36" fillId="13" borderId="5" xfId="0" applyNumberFormat="1" applyFont="1" applyFill="1" applyBorder="1" applyAlignment="1">
      <alignment horizontal="left" vertical="center" wrapText="1"/>
    </xf>
    <xf numFmtId="0" fontId="42" fillId="13" borderId="5" xfId="0" applyFont="1" applyFill="1" applyBorder="1" applyAlignment="1">
      <alignment horizontal="left" vertical="center" wrapText="1"/>
    </xf>
    <xf numFmtId="4" fontId="37" fillId="13" borderId="5" xfId="8" applyNumberFormat="1" applyFont="1" applyFill="1" applyBorder="1" applyAlignment="1">
      <alignment horizontal="left" vertical="center"/>
    </xf>
    <xf numFmtId="49" fontId="36" fillId="13" borderId="5" xfId="5" applyNumberFormat="1" applyFont="1" applyFill="1" applyBorder="1" applyAlignment="1">
      <alignment horizontal="left" vertical="center"/>
    </xf>
    <xf numFmtId="0" fontId="38" fillId="13" borderId="5" xfId="4" applyFont="1" applyFill="1" applyBorder="1" applyAlignment="1">
      <alignment horizontal="left" vertical="center"/>
    </xf>
    <xf numFmtId="1" fontId="36" fillId="13" borderId="5" xfId="0" applyNumberFormat="1" applyFont="1" applyFill="1" applyBorder="1" applyAlignment="1">
      <alignment horizontal="left" vertical="center"/>
    </xf>
    <xf numFmtId="15" fontId="36" fillId="13" borderId="5" xfId="0" applyNumberFormat="1" applyFont="1" applyFill="1" applyBorder="1" applyAlignment="1">
      <alignment horizontal="left" vertical="center"/>
    </xf>
    <xf numFmtId="0" fontId="43" fillId="13" borderId="5" xfId="4" applyFont="1" applyFill="1" applyBorder="1" applyAlignment="1">
      <alignment horizontal="left" vertical="center" wrapText="1"/>
    </xf>
    <xf numFmtId="0" fontId="36" fillId="13" borderId="5" xfId="3" applyFont="1" applyFill="1" applyBorder="1" applyAlignment="1" applyProtection="1">
      <alignment horizontal="left" vertical="center" wrapText="1"/>
    </xf>
    <xf numFmtId="1" fontId="36" fillId="13" borderId="5" xfId="3" applyNumberFormat="1" applyFont="1" applyFill="1" applyBorder="1" applyAlignment="1" applyProtection="1">
      <alignment horizontal="left" vertical="center" wrapText="1"/>
    </xf>
    <xf numFmtId="0" fontId="37" fillId="13" borderId="5" xfId="0" applyNumberFormat="1" applyFont="1" applyFill="1" applyBorder="1" applyAlignment="1">
      <alignment horizontal="left" vertical="center" wrapText="1"/>
    </xf>
    <xf numFmtId="49" fontId="36" fillId="13" borderId="5" xfId="5" applyFont="1" applyFill="1" applyBorder="1" applyAlignment="1" applyProtection="1">
      <alignment horizontal="left" vertical="center" wrapText="1"/>
    </xf>
    <xf numFmtId="0" fontId="38" fillId="13" borderId="5" xfId="4" applyFont="1" applyFill="1" applyBorder="1" applyAlignment="1" applyProtection="1">
      <alignment horizontal="left" vertical="center" wrapText="1"/>
    </xf>
    <xf numFmtId="0" fontId="35" fillId="2" borderId="20" xfId="2" applyFont="1" applyBorder="1" applyAlignment="1" applyProtection="1">
      <alignment horizontal="left" vertical="center" wrapText="1"/>
    </xf>
    <xf numFmtId="0" fontId="35" fillId="2" borderId="25" xfId="2" applyFont="1" applyBorder="1" applyAlignment="1" applyProtection="1">
      <alignment horizontal="left" vertical="center" wrapText="1"/>
    </xf>
    <xf numFmtId="17" fontId="36" fillId="13" borderId="5" xfId="0" applyNumberFormat="1" applyFont="1" applyFill="1" applyBorder="1" applyAlignment="1">
      <alignment horizontal="left" vertical="center"/>
    </xf>
    <xf numFmtId="0" fontId="36" fillId="10" borderId="25" xfId="2" applyFont="1" applyFill="1" applyBorder="1" applyAlignment="1">
      <alignment horizontal="left" vertical="center" wrapText="1"/>
    </xf>
    <xf numFmtId="0" fontId="36" fillId="11" borderId="25" xfId="2" applyFont="1" applyFill="1" applyBorder="1" applyAlignment="1">
      <alignment horizontal="left" vertical="center" wrapText="1"/>
    </xf>
    <xf numFmtId="0" fontId="36" fillId="12" borderId="25" xfId="2" applyFont="1" applyFill="1" applyBorder="1" applyAlignment="1">
      <alignment horizontal="left" vertical="center" wrapText="1"/>
    </xf>
    <xf numFmtId="0" fontId="36" fillId="12" borderId="24" xfId="2" applyFont="1" applyFill="1" applyBorder="1" applyAlignment="1">
      <alignment horizontal="left" vertical="center" wrapText="1"/>
    </xf>
    <xf numFmtId="14" fontId="37" fillId="13" borderId="5" xfId="0" applyNumberFormat="1" applyFont="1" applyFill="1" applyBorder="1" applyAlignment="1">
      <alignment horizontal="left" vertical="center"/>
    </xf>
    <xf numFmtId="1" fontId="37" fillId="13" borderId="5" xfId="0" applyNumberFormat="1" applyFont="1" applyFill="1" applyBorder="1" applyAlignment="1">
      <alignment horizontal="left" vertical="center"/>
    </xf>
    <xf numFmtId="169" fontId="36" fillId="13" borderId="5" xfId="0" applyNumberFormat="1" applyFont="1" applyFill="1" applyBorder="1" applyAlignment="1">
      <alignment horizontal="left" vertical="center" wrapText="1"/>
    </xf>
    <xf numFmtId="164" fontId="36" fillId="13" borderId="5" xfId="10" applyFont="1" applyFill="1" applyBorder="1" applyAlignment="1">
      <alignment horizontal="left" vertical="center" wrapText="1"/>
    </xf>
    <xf numFmtId="14" fontId="37" fillId="13" borderId="5" xfId="0" applyNumberFormat="1" applyFont="1" applyFill="1" applyBorder="1" applyAlignment="1">
      <alignment horizontal="left" vertical="center" wrapText="1"/>
    </xf>
    <xf numFmtId="164" fontId="37" fillId="13" borderId="5" xfId="10" applyFont="1" applyFill="1" applyBorder="1" applyAlignment="1">
      <alignment horizontal="left" vertical="center"/>
    </xf>
    <xf numFmtId="4" fontId="36" fillId="13" borderId="5" xfId="12" applyNumberFormat="1" applyFont="1" applyFill="1" applyBorder="1" applyAlignment="1">
      <alignment horizontal="left" vertical="center" wrapText="1"/>
    </xf>
    <xf numFmtId="0" fontId="36" fillId="13" borderId="5" xfId="6" applyFont="1" applyFill="1" applyBorder="1" applyAlignment="1">
      <alignment horizontal="left" vertical="center" wrapText="1"/>
    </xf>
    <xf numFmtId="0" fontId="36" fillId="13" borderId="5" xfId="14" applyFont="1" applyFill="1" applyBorder="1" applyAlignment="1">
      <alignment horizontal="left" vertical="center" wrapText="1"/>
    </xf>
    <xf numFmtId="0" fontId="41" fillId="13" borderId="5" xfId="0" applyFont="1" applyFill="1" applyBorder="1" applyAlignment="1">
      <alignment horizontal="left" vertical="center" wrapText="1"/>
    </xf>
    <xf numFmtId="166" fontId="37" fillId="13" borderId="5" xfId="8" applyFont="1" applyFill="1" applyBorder="1" applyAlignment="1">
      <alignment horizontal="left" vertical="center"/>
    </xf>
    <xf numFmtId="166" fontId="37" fillId="13" borderId="5" xfId="8" applyFont="1" applyFill="1" applyBorder="1" applyAlignment="1">
      <alignment horizontal="left" vertical="center" wrapText="1"/>
    </xf>
    <xf numFmtId="37" fontId="37" fillId="13" borderId="5" xfId="8" applyNumberFormat="1" applyFont="1" applyFill="1" applyBorder="1" applyAlignment="1">
      <alignment horizontal="left" vertical="center"/>
    </xf>
    <xf numFmtId="0" fontId="37" fillId="13" borderId="5" xfId="4" applyFont="1" applyFill="1" applyBorder="1" applyAlignment="1">
      <alignment horizontal="left" vertical="center"/>
    </xf>
    <xf numFmtId="0" fontId="37" fillId="13" borderId="5" xfId="4" applyFont="1" applyFill="1" applyBorder="1" applyAlignment="1">
      <alignment horizontal="left" vertical="center" wrapText="1"/>
    </xf>
    <xf numFmtId="1" fontId="37" fillId="13" borderId="5" xfId="0" applyNumberFormat="1" applyFont="1" applyFill="1" applyBorder="1" applyAlignment="1">
      <alignment horizontal="left" vertical="center" wrapText="1"/>
    </xf>
    <xf numFmtId="14" fontId="37" fillId="13" borderId="5" xfId="2" applyNumberFormat="1" applyFont="1" applyFill="1" applyBorder="1" applyAlignment="1">
      <alignment horizontal="left" vertical="center" wrapText="1"/>
    </xf>
    <xf numFmtId="49" fontId="37" fillId="13" borderId="5" xfId="5" applyFont="1" applyFill="1" applyBorder="1" applyAlignment="1" applyProtection="1">
      <alignment horizontal="left" vertical="center" wrapText="1"/>
    </xf>
    <xf numFmtId="49" fontId="37" fillId="13" borderId="5" xfId="2" applyNumberFormat="1" applyFont="1" applyFill="1" applyBorder="1" applyAlignment="1" applyProtection="1">
      <alignment horizontal="left" vertical="center" wrapText="1"/>
    </xf>
    <xf numFmtId="15" fontId="37" fillId="13" borderId="5" xfId="2" applyNumberFormat="1" applyFont="1" applyFill="1" applyBorder="1" applyAlignment="1">
      <alignment horizontal="left" vertical="center" wrapText="1"/>
    </xf>
    <xf numFmtId="49" fontId="37" fillId="13" borderId="5" xfId="2" applyNumberFormat="1" applyFont="1" applyFill="1" applyBorder="1" applyAlignment="1">
      <alignment horizontal="left" vertical="center" wrapText="1"/>
    </xf>
    <xf numFmtId="0" fontId="45" fillId="13" borderId="5" xfId="4" applyFont="1" applyFill="1" applyBorder="1" applyAlignment="1" applyProtection="1">
      <alignment horizontal="left" vertical="center" wrapText="1"/>
    </xf>
    <xf numFmtId="3" fontId="37" fillId="13" borderId="5" xfId="9" applyNumberFormat="1" applyFont="1" applyFill="1" applyBorder="1" applyAlignment="1">
      <alignment horizontal="left" vertical="center" wrapText="1"/>
    </xf>
    <xf numFmtId="0" fontId="36" fillId="13" borderId="5" xfId="2" applyFont="1" applyFill="1" applyBorder="1" applyAlignment="1" applyProtection="1">
      <alignment horizontal="left" vertical="center" wrapText="1"/>
    </xf>
    <xf numFmtId="168" fontId="37" fillId="13" borderId="5" xfId="0" applyNumberFormat="1" applyFont="1" applyFill="1" applyBorder="1" applyAlignment="1">
      <alignment horizontal="left" vertical="center"/>
    </xf>
    <xf numFmtId="3" fontId="18" fillId="0" borderId="25" xfId="0" applyNumberFormat="1" applyFont="1" applyFill="1" applyBorder="1" applyAlignment="1">
      <alignment horizontal="center" vertical="center" wrapText="1"/>
    </xf>
    <xf numFmtId="0" fontId="0" fillId="13" borderId="0" xfId="0" applyFill="1"/>
    <xf numFmtId="0" fontId="0" fillId="0" borderId="0" xfId="0" applyAlignment="1">
      <alignment horizontal="center" vertical="justify"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justify" wrapText="1"/>
    </xf>
    <xf numFmtId="0" fontId="0" fillId="13" borderId="0" xfId="0" applyFill="1" applyBorder="1"/>
    <xf numFmtId="0" fontId="0" fillId="13" borderId="22" xfId="0" applyFill="1" applyBorder="1"/>
    <xf numFmtId="0" fontId="0" fillId="13" borderId="28" xfId="0" applyFill="1" applyBorder="1"/>
    <xf numFmtId="0" fontId="0" fillId="13" borderId="5" xfId="0" applyFill="1" applyBorder="1"/>
    <xf numFmtId="0" fontId="2" fillId="15" borderId="5" xfId="0" applyFont="1" applyFill="1" applyBorder="1" applyAlignment="1">
      <alignment horizontal="center" vertical="center"/>
    </xf>
    <xf numFmtId="0" fontId="2" fillId="15" borderId="5" xfId="0" applyFont="1" applyFill="1" applyBorder="1" applyAlignment="1">
      <alignment horizontal="center" vertical="center" wrapText="1"/>
    </xf>
    <xf numFmtId="0" fontId="34" fillId="15" borderId="5" xfId="0" applyFont="1" applyFill="1" applyBorder="1"/>
    <xf numFmtId="0" fontId="0" fillId="13" borderId="5" xfId="0" applyFill="1" applyBorder="1" applyAlignment="1">
      <alignment wrapText="1"/>
    </xf>
    <xf numFmtId="0" fontId="0" fillId="13" borderId="5" xfId="0" applyFill="1" applyBorder="1" applyAlignment="1">
      <alignment horizontal="center" vertical="center" wrapText="1"/>
    </xf>
    <xf numFmtId="0" fontId="34" fillId="15" borderId="5" xfId="0" applyFont="1" applyFill="1" applyBorder="1" applyAlignment="1">
      <alignment horizontal="center" vertical="center" wrapText="1"/>
    </xf>
    <xf numFmtId="0" fontId="33" fillId="15" borderId="20" xfId="0" applyFont="1" applyFill="1" applyBorder="1" applyAlignment="1">
      <alignment horizontal="center" vertical="center" wrapText="1"/>
    </xf>
    <xf numFmtId="0" fontId="33" fillId="15" borderId="4" xfId="0" applyFont="1" applyFill="1" applyBorder="1" applyAlignment="1">
      <alignment horizontal="center" vertical="center" wrapText="1"/>
    </xf>
    <xf numFmtId="0" fontId="33" fillId="15" borderId="18"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5" borderId="19" xfId="0" applyFont="1" applyFill="1" applyBorder="1" applyAlignment="1">
      <alignment horizontal="center" vertical="center" wrapText="1"/>
    </xf>
    <xf numFmtId="3" fontId="0" fillId="0" borderId="5" xfId="0" applyNumberFormat="1" applyBorder="1" applyAlignment="1">
      <alignment horizontal="center" vertical="center" wrapText="1"/>
    </xf>
    <xf numFmtId="9" fontId="0" fillId="0" borderId="15" xfId="1" applyFont="1" applyBorder="1" applyAlignment="1">
      <alignment horizontal="center" vertical="center" wrapText="1"/>
    </xf>
    <xf numFmtId="3" fontId="0" fillId="0" borderId="28" xfId="0" applyNumberFormat="1" applyBorder="1" applyAlignment="1">
      <alignment horizontal="center" vertical="center" wrapText="1"/>
    </xf>
    <xf numFmtId="9" fontId="0" fillId="0" borderId="0" xfId="1" applyFont="1" applyBorder="1" applyAlignment="1">
      <alignment horizontal="center" vertical="center" wrapText="1"/>
    </xf>
    <xf numFmtId="0" fontId="13" fillId="0" borderId="0" xfId="0" applyFont="1" applyBorder="1"/>
    <xf numFmtId="0" fontId="31" fillId="16" borderId="16"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4" fillId="0" borderId="14" xfId="0" applyFont="1" applyBorder="1"/>
    <xf numFmtId="0" fontId="34" fillId="0" borderId="15" xfId="0" applyFont="1" applyBorder="1"/>
    <xf numFmtId="3" fontId="34" fillId="0" borderId="15" xfId="0" applyNumberFormat="1" applyFont="1" applyBorder="1"/>
    <xf numFmtId="3" fontId="34" fillId="0" borderId="4" xfId="0" applyNumberFormat="1" applyFont="1" applyBorder="1"/>
    <xf numFmtId="9" fontId="2" fillId="15" borderId="5" xfId="1" applyFont="1" applyFill="1" applyBorder="1" applyAlignment="1">
      <alignment horizontal="center" vertical="center" wrapText="1"/>
    </xf>
    <xf numFmtId="9" fontId="0" fillId="13" borderId="5" xfId="1" applyFont="1" applyFill="1" applyBorder="1" applyAlignment="1">
      <alignment horizontal="center"/>
    </xf>
    <xf numFmtId="14" fontId="0" fillId="13" borderId="5" xfId="0" applyNumberFormat="1" applyFill="1" applyBorder="1" applyAlignment="1">
      <alignment horizontal="center"/>
    </xf>
    <xf numFmtId="0" fontId="8"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10" fillId="5" borderId="14" xfId="0" applyFont="1" applyFill="1" applyBorder="1" applyAlignment="1">
      <alignment horizontal="center" vertical="center" wrapText="1"/>
    </xf>
    <xf numFmtId="0" fontId="0" fillId="0" borderId="15" xfId="0" applyBorder="1"/>
    <xf numFmtId="0" fontId="0" fillId="0" borderId="4" xfId="0" applyBorder="1"/>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0"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0" fillId="0" borderId="18" xfId="0" applyBorder="1"/>
    <xf numFmtId="0" fontId="0" fillId="0" borderId="21" xfId="0" applyBorder="1"/>
    <xf numFmtId="0" fontId="0" fillId="0" borderId="22" xfId="0" applyBorder="1"/>
    <xf numFmtId="0" fontId="0" fillId="0" borderId="17" xfId="0" applyBorder="1"/>
    <xf numFmtId="0" fontId="0" fillId="0" borderId="0" xfId="0" applyBorder="1"/>
    <xf numFmtId="0" fontId="12" fillId="8" borderId="16" xfId="0" applyFont="1" applyFill="1" applyBorder="1" applyAlignment="1">
      <alignment horizontal="center" vertic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2" fillId="13" borderId="5" xfId="0" applyFont="1" applyFill="1" applyBorder="1" applyAlignment="1">
      <alignment horizontal="center" vertical="center"/>
    </xf>
    <xf numFmtId="0" fontId="0" fillId="0" borderId="0" xfId="0" applyAlignment="1">
      <alignment horizontal="center"/>
    </xf>
  </cellXfs>
  <cellStyles count="15">
    <cellStyle name="BodyStyle" xfId="5"/>
    <cellStyle name="Diseño" xfId="6"/>
    <cellStyle name="Énfasis1" xfId="2" builtinId="29"/>
    <cellStyle name="HeaderStyle" xfId="3"/>
    <cellStyle name="Hipervínculo" xfId="4" builtinId="8"/>
    <cellStyle name="Hipervínculo 5" xfId="7"/>
    <cellStyle name="Millares" xfId="8" builtinId="3"/>
    <cellStyle name="Millares [0]" xfId="10" builtinId="6"/>
    <cellStyle name="Moneda" xfId="9" builtinId="4"/>
    <cellStyle name="Normal" xfId="0" builtinId="0"/>
    <cellStyle name="Normal_1. Proyecto de Presupuesto 2007 - Rev 03" xfId="11"/>
    <cellStyle name="Normal_Hoja1" xfId="13"/>
    <cellStyle name="Normal_PLAN DE COMPRAS 2012" xfId="12"/>
    <cellStyle name="Normal_PRESUPUESTO  -  2006- 1ra versión - 4.5  %" xfId="14"/>
    <cellStyle name="Porcentaje" xfId="1" builtinId="5"/>
  </cellStyles>
  <dxfs count="86">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3" formatCode="#,##0"/>
    </dxf>
    <dxf>
      <numFmt numFmtId="3" formatCode="#,##0"/>
    </dxf>
    <dxf>
      <numFmt numFmtId="170" formatCode="dd/mm/yyyy"/>
    </dxf>
    <dxf>
      <numFmt numFmtId="170" formatCode="dd/mm/yyyy"/>
    </dxf>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3" formatCode="0%"/>
      <fill>
        <patternFill patternType="solid">
          <fgColor theme="4" tint="0.79998168889431442"/>
          <bgColor theme="4" tint="0.79998168889431442"/>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auto="1"/>
        </left>
      </border>
    </dxf>
    <dxf>
      <font>
        <b/>
        <i val="0"/>
        <strike val="0"/>
        <condense val="0"/>
        <extend val="0"/>
        <outline val="0"/>
        <shadow val="0"/>
        <u val="none"/>
        <vertAlign val="baseline"/>
        <sz val="11"/>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alignment horizontal="center" vertical="center" textRotation="0" wrapText="1" indent="0" justifyLastLine="0" shrinkToFit="0" readingOrder="0"/>
    </dxf>
    <dxf>
      <border outline="0">
        <bottom style="thin">
          <color auto="1"/>
        </bottom>
      </border>
    </dxf>
    <dxf>
      <alignment horizontal="center" vertical="center" textRotation="0" wrapText="1" indent="0" justifyLastLine="0" shrinkToFit="0" readingOrder="0"/>
    </dxf>
    <dxf>
      <alignment vertical="center" readingOrder="0"/>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numFmt numFmtId="13" formatCode="0%"/>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numFmt numFmtId="171" formatCode="dd\-mmm\-yy"/>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Light"/>
        <scheme val="major"/>
      </font>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numFmt numFmtId="30" formatCode="@"/>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numFmt numFmtId="3" formatCode="#,##0"/>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numFmt numFmtId="3" formatCode="#,##0"/>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numFmt numFmtId="22" formatCode="mmm\-yy"/>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scheme val="maj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Light"/>
        <scheme val="major"/>
      </font>
      <numFmt numFmtId="30" formatCode="@"/>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major"/>
      </font>
      <fill>
        <patternFill patternType="solid">
          <fgColor indexed="64"/>
          <bgColor theme="0"/>
        </patternFill>
      </fill>
      <alignment horizontal="left" vertical="center" textRotation="0" wrapText="1" indent="0" justifyLastLine="0" shrinkToFit="0" readingOrder="0"/>
    </dxf>
    <dxf>
      <border>
        <bottom style="thin">
          <color indexed="64"/>
        </bottom>
      </border>
    </dxf>
    <dxf>
      <font>
        <b val="0"/>
        <outline val="0"/>
        <shadow val="0"/>
        <vertAlign val="baseline"/>
        <sz val="12"/>
        <name val="Calibri Light"/>
        <scheme val="major"/>
      </font>
      <alignment horizontal="lef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ont>
        <condense val="0"/>
        <extend val="0"/>
        <color indexed="20"/>
      </font>
      <fill>
        <patternFill>
          <bgColor indexed="45"/>
        </patternFill>
      </fill>
    </dxf>
    <dxf>
      <fill>
        <patternFill patternType="none">
          <bgColor indexed="65"/>
        </patternFill>
      </fill>
    </dxf>
    <dxf>
      <fill>
        <patternFill>
          <bgColor rgb="FFFEBA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6.xml"/><Relationship Id="rId12" Type="http://schemas.openxmlformats.org/officeDocument/2006/relationships/externalLink" Target="externalLinks/externalLink4.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[PAA Consolidado 30_07_2018_Actualizado.xlsx]Tabla_dinamica!TablaDinámica4</c:name>
    <c:fmtId val="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baseline="0"/>
              <a:t>NÚMERO DE PROCESOS INSCRITOS POR DEPENDENCIA</a:t>
            </a:r>
            <a:endParaRPr lang="es-CO"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rgbClr val="0070C0"/>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6"/>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solidFill>
          <a:ln>
            <a:noFill/>
          </a:ln>
          <a:effectLst/>
        </c:spPr>
      </c:pivotFmt>
      <c:pivotFmt>
        <c:idx val="16"/>
        <c:spPr>
          <a:solidFill>
            <a:srgbClr val="FF0000"/>
          </a:solidFill>
          <a:ln>
            <a:noFill/>
          </a:ln>
          <a:effectLst/>
        </c:spPr>
        <c:marker>
          <c:symbol val="none"/>
        </c:marke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bg2">
              <a:lumMod val="75000"/>
            </a:schemeClr>
          </a:solidFill>
          <a:ln>
            <a:solidFill>
              <a:sysClr val="windowText" lastClr="000000"/>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Tabla_dinamica!$B$3</c:f>
              <c:strCache>
                <c:ptCount val="1"/>
                <c:pt idx="0">
                  <c:v>Total</c:v>
                </c:pt>
              </c:strCache>
            </c:strRef>
          </c:tx>
          <c:spPr>
            <a:solidFill>
              <a:schemeClr val="bg2">
                <a:lumMod val="75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Tabla_dinamica!$A$4:$A$29</c:f>
              <c:strCache>
                <c:ptCount val="25"/>
                <c:pt idx="0">
                  <c:v>Departamento Administrativo de Planeación</c:v>
                </c:pt>
                <c:pt idx="1">
                  <c:v>Departamento Administrativo del Sistema de Prevención, Atención y Recuperación de Desastres - DAPARD</c:v>
                </c:pt>
                <c:pt idx="2">
                  <c:v>Despacho del Gobernador</c:v>
                </c:pt>
                <c:pt idx="3">
                  <c:v>Fábrica de Licores y Alcoholes de Antioquia - FLA</c:v>
                </c:pt>
                <c:pt idx="4">
                  <c:v>Gerencia de Afrodescendientes</c:v>
                </c:pt>
                <c:pt idx="5">
                  <c:v>Gerencia de Auditoría Interna</c:v>
                </c:pt>
                <c:pt idx="6">
                  <c:v>Gerencia de Infancia, Adolescencia y Juventud</c:v>
                </c:pt>
                <c:pt idx="7">
                  <c:v>Gerencia de Paz</c:v>
                </c:pt>
                <c:pt idx="8">
                  <c:v>Gerencia de Seguridad Alimentaria y Nutricional de Antioquia - MANÁ</c:v>
                </c:pt>
                <c:pt idx="9">
                  <c:v>Gerencia de Servicios Públicos</c:v>
                </c:pt>
                <c:pt idx="10">
                  <c:v>Gerencia Indígena</c:v>
                </c:pt>
                <c:pt idx="11">
                  <c:v>Oficina de Comunicaciones</c:v>
                </c:pt>
                <c:pt idx="12">
                  <c:v>Secretaría de Agricultura y Desarrollo Rural</c:v>
                </c:pt>
                <c:pt idx="13">
                  <c:v>Secretaría de Educación</c:v>
                </c:pt>
                <c:pt idx="14">
                  <c:v>Secretaría de Gestión Humana y Desarrollo Organizacional - Dirección de Desarrollo Organizacional</c:v>
                </c:pt>
                <c:pt idx="15">
                  <c:v>Secretaría de Gobierno</c:v>
                </c:pt>
                <c:pt idx="16">
                  <c:v>Secretaría de Hacienda</c:v>
                </c:pt>
                <c:pt idx="17">
                  <c:v>Secretaría de Infraestructura Física</c:v>
                </c:pt>
                <c:pt idx="18">
                  <c:v>Secretaría de las Mujeres</c:v>
                </c:pt>
                <c:pt idx="19">
                  <c:v>Secretaría de Medio Ambiente</c:v>
                </c:pt>
                <c:pt idx="20">
                  <c:v>Secretaría de Minas</c:v>
                </c:pt>
                <c:pt idx="21">
                  <c:v>Secretaría de Participación Ciudadana y Desarrollo Social</c:v>
                </c:pt>
                <c:pt idx="22">
                  <c:v>Secretaría de Productividad y Competitividad</c:v>
                </c:pt>
                <c:pt idx="23">
                  <c:v>Secretaría General</c:v>
                </c:pt>
                <c:pt idx="24">
                  <c:v>Secretaría Seccional de Salud y Protección Social</c:v>
                </c:pt>
              </c:strCache>
            </c:strRef>
          </c:cat>
          <c:val>
            <c:numRef>
              <c:f>Tabla_dinamica!$B$4:$B$29</c:f>
              <c:numCache>
                <c:formatCode>General</c:formatCode>
                <c:ptCount val="25"/>
                <c:pt idx="0">
                  <c:v>48</c:v>
                </c:pt>
                <c:pt idx="1">
                  <c:v>28</c:v>
                </c:pt>
                <c:pt idx="2">
                  <c:v>8</c:v>
                </c:pt>
                <c:pt idx="3">
                  <c:v>185</c:v>
                </c:pt>
                <c:pt idx="4">
                  <c:v>6</c:v>
                </c:pt>
                <c:pt idx="5">
                  <c:v>4</c:v>
                </c:pt>
                <c:pt idx="6">
                  <c:v>76</c:v>
                </c:pt>
                <c:pt idx="7">
                  <c:v>9</c:v>
                </c:pt>
                <c:pt idx="8">
                  <c:v>138</c:v>
                </c:pt>
                <c:pt idx="9">
                  <c:v>41</c:v>
                </c:pt>
                <c:pt idx="10">
                  <c:v>15</c:v>
                </c:pt>
                <c:pt idx="11">
                  <c:v>9</c:v>
                </c:pt>
                <c:pt idx="12">
                  <c:v>255</c:v>
                </c:pt>
                <c:pt idx="13">
                  <c:v>57</c:v>
                </c:pt>
                <c:pt idx="14">
                  <c:v>37</c:v>
                </c:pt>
                <c:pt idx="15">
                  <c:v>58</c:v>
                </c:pt>
                <c:pt idx="16">
                  <c:v>25</c:v>
                </c:pt>
                <c:pt idx="17">
                  <c:v>235</c:v>
                </c:pt>
                <c:pt idx="18">
                  <c:v>29</c:v>
                </c:pt>
                <c:pt idx="19">
                  <c:v>98</c:v>
                </c:pt>
                <c:pt idx="20">
                  <c:v>25</c:v>
                </c:pt>
                <c:pt idx="21">
                  <c:v>23</c:v>
                </c:pt>
                <c:pt idx="22">
                  <c:v>27</c:v>
                </c:pt>
                <c:pt idx="23">
                  <c:v>75</c:v>
                </c:pt>
                <c:pt idx="24">
                  <c:v>158</c:v>
                </c:pt>
              </c:numCache>
            </c:numRef>
          </c:val>
          <c:extLst>
            <c:ext xmlns:c16="http://schemas.microsoft.com/office/drawing/2014/chart" uri="{C3380CC4-5D6E-409C-BE32-E72D297353CC}">
              <c16:uniqueId val="{00000000-AA43-4D87-8011-4FC85F66A7BF}"/>
            </c:ext>
          </c:extLst>
        </c:ser>
        <c:dLbls>
          <c:showLegendKey val="0"/>
          <c:showVal val="0"/>
          <c:showCatName val="0"/>
          <c:showSerName val="0"/>
          <c:showPercent val="0"/>
          <c:showBubbleSize val="0"/>
        </c:dLbls>
        <c:gapWidth val="32"/>
        <c:axId val="384312560"/>
        <c:axId val="384312232"/>
      </c:barChart>
      <c:catAx>
        <c:axId val="38431256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s-CO" b="1">
                    <a:solidFill>
                      <a:sysClr val="windowText" lastClr="000000"/>
                    </a:solidFill>
                  </a:rPr>
                  <a:t>Dependencia</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12232"/>
        <c:crosses val="autoZero"/>
        <c:auto val="1"/>
        <c:lblAlgn val="ctr"/>
        <c:lblOffset val="100"/>
        <c:noMultiLvlLbl val="0"/>
      </c:catAx>
      <c:valAx>
        <c:axId val="384312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s-CO" b="1">
                    <a:solidFill>
                      <a:sysClr val="windowText" lastClr="000000"/>
                    </a:solidFill>
                  </a:rPr>
                  <a:t>Procesos Inscritos</a:t>
                </a:r>
              </a:p>
            </c:rich>
          </c:tx>
          <c:layout>
            <c:manualLayout>
              <c:xMode val="edge"/>
              <c:yMode val="edge"/>
              <c:x val="0.41549745177927216"/>
              <c:y val="0.9429631446032145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125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VALOR ESTIMADO</a:t>
            </a:r>
            <a:r>
              <a:rPr lang="es-CO" b="1" baseline="0"/>
              <a:t> DE LA VIGENCIA ACTUAL POR DEPENDENCIA</a:t>
            </a:r>
            <a:endParaRPr lang="es-CO"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'Informe_Inve y Func'!$F$2</c:f>
              <c:strCache>
                <c:ptCount val="1"/>
                <c:pt idx="0">
                  <c:v>Valor estimado (Presupuesto de Inversión)</c:v>
                </c:pt>
              </c:strCache>
            </c:strRef>
          </c:tx>
          <c:spPr>
            <a:solidFill>
              <a:srgbClr val="00B050"/>
            </a:solidFill>
            <a:ln>
              <a:solidFill>
                <a:sysClr val="windowText" lastClr="000000"/>
              </a:solidFill>
            </a:ln>
            <a:effectLst>
              <a:softEdge rad="0"/>
            </a:effectLst>
          </c:spPr>
          <c:invertIfNegative val="0"/>
          <c:cat>
            <c:strRef>
              <c:f>'Informe_Inve y Func'!$B$3:$B$27</c:f>
              <c:strCache>
                <c:ptCount val="25"/>
                <c:pt idx="0">
                  <c:v>Departamento Administrativo de Planeación</c:v>
                </c:pt>
                <c:pt idx="1">
                  <c:v>Departamento Administrativo del Sistema de Prevención, Atención y Recuperación de Desastres - DAPARD</c:v>
                </c:pt>
                <c:pt idx="2">
                  <c:v>Despacho del Gobernador</c:v>
                </c:pt>
                <c:pt idx="3">
                  <c:v>Fábrica de Licores y Alcoholes de Antioquia - FLA</c:v>
                </c:pt>
                <c:pt idx="4">
                  <c:v>Gerencia de Afrodescendientes</c:v>
                </c:pt>
                <c:pt idx="5">
                  <c:v>Gerencia de Auditoría Interna</c:v>
                </c:pt>
                <c:pt idx="6">
                  <c:v>Gerencia de Infancia, Adolescencia y Juventud</c:v>
                </c:pt>
                <c:pt idx="7">
                  <c:v>Gerencia de Paz</c:v>
                </c:pt>
                <c:pt idx="8">
                  <c:v>Gerencia de Seguridad Alimentaria y Nutricional de Antioquia - MANÁ</c:v>
                </c:pt>
                <c:pt idx="9">
                  <c:v>Gerencia de Servicios Públicos</c:v>
                </c:pt>
                <c:pt idx="10">
                  <c:v>Gerencia Indígena</c:v>
                </c:pt>
                <c:pt idx="11">
                  <c:v>Oficina de Comunicaciones</c:v>
                </c:pt>
                <c:pt idx="12">
                  <c:v>Secretaría de Agricultura y Desarrollo Rural</c:v>
                </c:pt>
                <c:pt idx="13">
                  <c:v>Secretaría de Educación</c:v>
                </c:pt>
                <c:pt idx="14">
                  <c:v>Secretaría de Gestión Humana y Desarrollo Organizacional - Dirección de Desarrollo Organizacional</c:v>
                </c:pt>
                <c:pt idx="15">
                  <c:v>Secretaría de Gobierno</c:v>
                </c:pt>
                <c:pt idx="16">
                  <c:v>Secretaría de Hacienda</c:v>
                </c:pt>
                <c:pt idx="17">
                  <c:v>Secretaría de Infraestructura Física</c:v>
                </c:pt>
                <c:pt idx="18">
                  <c:v>Secretaría de las Mujeres</c:v>
                </c:pt>
                <c:pt idx="19">
                  <c:v>Secretaría de Medio Ambiente</c:v>
                </c:pt>
                <c:pt idx="20">
                  <c:v>Secretaría de Minas</c:v>
                </c:pt>
                <c:pt idx="21">
                  <c:v>Secretaría de Participación Ciudadana y Desarrollo Social</c:v>
                </c:pt>
                <c:pt idx="22">
                  <c:v>Secretaría de Productividad y Competitividad</c:v>
                </c:pt>
                <c:pt idx="23">
                  <c:v>Secretaría General</c:v>
                </c:pt>
                <c:pt idx="24">
                  <c:v>Secretaría Seccional de Salud y Protección Social</c:v>
                </c:pt>
              </c:strCache>
            </c:strRef>
          </c:cat>
          <c:val>
            <c:numRef>
              <c:f>'Informe_Inve y Func'!$F$3:$F$27</c:f>
              <c:numCache>
                <c:formatCode>#,##0</c:formatCode>
                <c:ptCount val="25"/>
                <c:pt idx="0">
                  <c:v>10212948569</c:v>
                </c:pt>
                <c:pt idx="1">
                  <c:v>6026356453</c:v>
                </c:pt>
                <c:pt idx="2">
                  <c:v>0</c:v>
                </c:pt>
                <c:pt idx="3">
                  <c:v>41693366375</c:v>
                </c:pt>
                <c:pt idx="4">
                  <c:v>639842368</c:v>
                </c:pt>
                <c:pt idx="5">
                  <c:v>0</c:v>
                </c:pt>
                <c:pt idx="6">
                  <c:v>189298127135</c:v>
                </c:pt>
                <c:pt idx="7">
                  <c:v>2354901274</c:v>
                </c:pt>
                <c:pt idx="8">
                  <c:v>42599311840</c:v>
                </c:pt>
                <c:pt idx="9">
                  <c:v>53871736916</c:v>
                </c:pt>
                <c:pt idx="10">
                  <c:v>914594121</c:v>
                </c:pt>
                <c:pt idx="11">
                  <c:v>5457336000</c:v>
                </c:pt>
                <c:pt idx="12">
                  <c:v>37412062283.775002</c:v>
                </c:pt>
                <c:pt idx="13">
                  <c:v>82861828443</c:v>
                </c:pt>
                <c:pt idx="14">
                  <c:v>11233303884</c:v>
                </c:pt>
                <c:pt idx="15">
                  <c:v>21287978254</c:v>
                </c:pt>
                <c:pt idx="16">
                  <c:v>10803539633</c:v>
                </c:pt>
                <c:pt idx="17">
                  <c:v>672855341674.80005</c:v>
                </c:pt>
                <c:pt idx="18">
                  <c:v>5368000020</c:v>
                </c:pt>
                <c:pt idx="19">
                  <c:v>23163024396</c:v>
                </c:pt>
                <c:pt idx="20">
                  <c:v>24446099863.799999</c:v>
                </c:pt>
                <c:pt idx="21">
                  <c:v>6886327940</c:v>
                </c:pt>
                <c:pt idx="22">
                  <c:v>5162640000</c:v>
                </c:pt>
                <c:pt idx="23">
                  <c:v>8392257907</c:v>
                </c:pt>
                <c:pt idx="24">
                  <c:v>62522551053</c:v>
                </c:pt>
              </c:numCache>
            </c:numRef>
          </c:val>
          <c:extLst>
            <c:ext xmlns:c16="http://schemas.microsoft.com/office/drawing/2014/chart" uri="{C3380CC4-5D6E-409C-BE32-E72D297353CC}">
              <c16:uniqueId val="{00000000-4E9C-4F25-B039-228DB54774B2}"/>
            </c:ext>
          </c:extLst>
        </c:ser>
        <c:ser>
          <c:idx val="1"/>
          <c:order val="1"/>
          <c:tx>
            <c:strRef>
              <c:f>'Informe_Inve y Func'!$H$2</c:f>
              <c:strCache>
                <c:ptCount val="1"/>
                <c:pt idx="0">
                  <c:v>Valor estimado (Presupuesto de Funcionamiento)</c:v>
                </c:pt>
              </c:strCache>
            </c:strRef>
          </c:tx>
          <c:spPr>
            <a:solidFill>
              <a:srgbClr val="0070C0"/>
            </a:solidFill>
            <a:ln>
              <a:solidFill>
                <a:sysClr val="windowText" lastClr="000000"/>
              </a:solidFill>
            </a:ln>
            <a:effectLst/>
          </c:spPr>
          <c:invertIfNegative val="0"/>
          <c:cat>
            <c:strRef>
              <c:f>'Informe_Inve y Func'!$B$3:$B$27</c:f>
              <c:strCache>
                <c:ptCount val="25"/>
                <c:pt idx="0">
                  <c:v>Departamento Administrativo de Planeación</c:v>
                </c:pt>
                <c:pt idx="1">
                  <c:v>Departamento Administrativo del Sistema de Prevención, Atención y Recuperación de Desastres - DAPARD</c:v>
                </c:pt>
                <c:pt idx="2">
                  <c:v>Despacho del Gobernador</c:v>
                </c:pt>
                <c:pt idx="3">
                  <c:v>Fábrica de Licores y Alcoholes de Antioquia - FLA</c:v>
                </c:pt>
                <c:pt idx="4">
                  <c:v>Gerencia de Afrodescendientes</c:v>
                </c:pt>
                <c:pt idx="5">
                  <c:v>Gerencia de Auditoría Interna</c:v>
                </c:pt>
                <c:pt idx="6">
                  <c:v>Gerencia de Infancia, Adolescencia y Juventud</c:v>
                </c:pt>
                <c:pt idx="7">
                  <c:v>Gerencia de Paz</c:v>
                </c:pt>
                <c:pt idx="8">
                  <c:v>Gerencia de Seguridad Alimentaria y Nutricional de Antioquia - MANÁ</c:v>
                </c:pt>
                <c:pt idx="9">
                  <c:v>Gerencia de Servicios Públicos</c:v>
                </c:pt>
                <c:pt idx="10">
                  <c:v>Gerencia Indígena</c:v>
                </c:pt>
                <c:pt idx="11">
                  <c:v>Oficina de Comunicaciones</c:v>
                </c:pt>
                <c:pt idx="12">
                  <c:v>Secretaría de Agricultura y Desarrollo Rural</c:v>
                </c:pt>
                <c:pt idx="13">
                  <c:v>Secretaría de Educación</c:v>
                </c:pt>
                <c:pt idx="14">
                  <c:v>Secretaría de Gestión Humana y Desarrollo Organizacional - Dirección de Desarrollo Organizacional</c:v>
                </c:pt>
                <c:pt idx="15">
                  <c:v>Secretaría de Gobierno</c:v>
                </c:pt>
                <c:pt idx="16">
                  <c:v>Secretaría de Hacienda</c:v>
                </c:pt>
                <c:pt idx="17">
                  <c:v>Secretaría de Infraestructura Física</c:v>
                </c:pt>
                <c:pt idx="18">
                  <c:v>Secretaría de las Mujeres</c:v>
                </c:pt>
                <c:pt idx="19">
                  <c:v>Secretaría de Medio Ambiente</c:v>
                </c:pt>
                <c:pt idx="20">
                  <c:v>Secretaría de Minas</c:v>
                </c:pt>
                <c:pt idx="21">
                  <c:v>Secretaría de Participación Ciudadana y Desarrollo Social</c:v>
                </c:pt>
                <c:pt idx="22">
                  <c:v>Secretaría de Productividad y Competitividad</c:v>
                </c:pt>
                <c:pt idx="23">
                  <c:v>Secretaría General</c:v>
                </c:pt>
                <c:pt idx="24">
                  <c:v>Secretaría Seccional de Salud y Protección Social</c:v>
                </c:pt>
              </c:strCache>
            </c:strRef>
          </c:cat>
          <c:val>
            <c:numRef>
              <c:f>'Informe_Inve y Func'!$H$3:$H$27</c:f>
              <c:numCache>
                <c:formatCode>#,##0</c:formatCode>
                <c:ptCount val="25"/>
                <c:pt idx="0">
                  <c:v>0</c:v>
                </c:pt>
                <c:pt idx="1">
                  <c:v>2237449457</c:v>
                </c:pt>
                <c:pt idx="2">
                  <c:v>1939115167</c:v>
                </c:pt>
                <c:pt idx="3">
                  <c:v>216039172419.85077</c:v>
                </c:pt>
                <c:pt idx="4">
                  <c:v>26437500</c:v>
                </c:pt>
                <c:pt idx="5">
                  <c:v>0</c:v>
                </c:pt>
                <c:pt idx="6">
                  <c:v>30000000</c:v>
                </c:pt>
                <c:pt idx="7">
                  <c:v>0</c:v>
                </c:pt>
                <c:pt idx="8">
                  <c:v>10000000</c:v>
                </c:pt>
                <c:pt idx="9">
                  <c:v>63642000</c:v>
                </c:pt>
                <c:pt idx="10">
                  <c:v>0</c:v>
                </c:pt>
                <c:pt idx="11">
                  <c:v>159800000</c:v>
                </c:pt>
                <c:pt idx="12">
                  <c:v>33000000</c:v>
                </c:pt>
                <c:pt idx="13">
                  <c:v>0</c:v>
                </c:pt>
                <c:pt idx="14">
                  <c:v>2392481808</c:v>
                </c:pt>
                <c:pt idx="15">
                  <c:v>1454194000</c:v>
                </c:pt>
                <c:pt idx="16">
                  <c:v>8905840365</c:v>
                </c:pt>
                <c:pt idx="17">
                  <c:v>1809275778</c:v>
                </c:pt>
                <c:pt idx="18">
                  <c:v>40000000</c:v>
                </c:pt>
                <c:pt idx="19">
                  <c:v>30000000</c:v>
                </c:pt>
                <c:pt idx="20">
                  <c:v>0</c:v>
                </c:pt>
                <c:pt idx="21">
                  <c:v>408357395</c:v>
                </c:pt>
                <c:pt idx="22">
                  <c:v>250000000</c:v>
                </c:pt>
                <c:pt idx="23">
                  <c:v>27013436813</c:v>
                </c:pt>
                <c:pt idx="24">
                  <c:v>3012608703</c:v>
                </c:pt>
              </c:numCache>
            </c:numRef>
          </c:val>
          <c:extLst>
            <c:ext xmlns:c16="http://schemas.microsoft.com/office/drawing/2014/chart" uri="{C3380CC4-5D6E-409C-BE32-E72D297353CC}">
              <c16:uniqueId val="{00000001-4E9C-4F25-B039-228DB54774B2}"/>
            </c:ext>
          </c:extLst>
        </c:ser>
        <c:dLbls>
          <c:showLegendKey val="0"/>
          <c:showVal val="0"/>
          <c:showCatName val="0"/>
          <c:showSerName val="0"/>
          <c:showPercent val="0"/>
          <c:showBubbleSize val="0"/>
        </c:dLbls>
        <c:gapWidth val="67"/>
        <c:overlap val="100"/>
        <c:axId val="869553472"/>
        <c:axId val="869553144"/>
      </c:barChart>
      <c:catAx>
        <c:axId val="869553472"/>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O" b="0">
                    <a:solidFill>
                      <a:sysClr val="windowText" lastClr="000000"/>
                    </a:solidFill>
                  </a:rPr>
                  <a:t>Dependencia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9553144"/>
        <c:crosses val="autoZero"/>
        <c:auto val="1"/>
        <c:lblAlgn val="ctr"/>
        <c:lblOffset val="100"/>
        <c:noMultiLvlLbl val="0"/>
      </c:catAx>
      <c:valAx>
        <c:axId val="869553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s-CO" b="1">
                    <a:solidFill>
                      <a:sysClr val="windowText" lastClr="000000"/>
                    </a:solidFill>
                  </a:rPr>
                  <a:t>Valor</a:t>
                </a:r>
                <a:r>
                  <a:rPr lang="es-CO" b="1" baseline="0">
                    <a:solidFill>
                      <a:sysClr val="windowText" lastClr="000000"/>
                    </a:solidFill>
                  </a:rPr>
                  <a:t> estimado de la vigencia actual</a:t>
                </a:r>
                <a:endParaRPr lang="es-CO"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9553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CO" b="1">
                <a:solidFill>
                  <a:sysClr val="windowText" lastClr="000000"/>
                </a:solidFill>
              </a:rPr>
              <a:t>PARTICIPACIÓN</a:t>
            </a:r>
            <a:r>
              <a:rPr lang="es-CO" b="1" baseline="0">
                <a:solidFill>
                  <a:sysClr val="windowText" lastClr="000000"/>
                </a:solidFill>
              </a:rPr>
              <a:t> EN EL VALOR ESTIMADO DE LA VIGENCIA ACTUAL</a:t>
            </a:r>
            <a:endParaRPr lang="es-CO"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13686904268545377"/>
          <c:w val="0.93888888888888888"/>
          <c:h val="0.671457786526684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9E8A-4805-A19C-EFB8B2909C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9E8A-4805-A19C-EFB8B2909C06}"/>
              </c:ext>
            </c:extLst>
          </c:dPt>
          <c:dLbls>
            <c:dLbl>
              <c:idx val="0"/>
              <c:layout>
                <c:manualLayout>
                  <c:x val="-0.16014202861739066"/>
                  <c:y val="-0.32898982139427696"/>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8A-4805-A19C-EFB8B2909C06}"/>
                </c:ext>
              </c:extLst>
            </c:dLbl>
            <c:dLbl>
              <c:idx val="1"/>
              <c:layout>
                <c:manualLayout>
                  <c:x val="0.1195515832698332"/>
                  <c:y val="0.119494910697138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8A-4805-A19C-EFB8B2909C0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'Informe_Inve y Func'!$F$32:$F$33</c:f>
              <c:strCache>
                <c:ptCount val="2"/>
                <c:pt idx="0">
                  <c:v>Presupuesto de Inversión</c:v>
                </c:pt>
                <c:pt idx="1">
                  <c:v>Presupuesto de Funcionamiento</c:v>
                </c:pt>
              </c:strCache>
            </c:strRef>
          </c:cat>
          <c:val>
            <c:numRef>
              <c:f>'Informe_Inve y Func'!$H$32:$H$33</c:f>
              <c:numCache>
                <c:formatCode>0%</c:formatCode>
                <c:ptCount val="2"/>
                <c:pt idx="0">
                  <c:v>0.83293423230128638</c:v>
                </c:pt>
                <c:pt idx="1">
                  <c:v>0.16706576769871359</c:v>
                </c:pt>
              </c:numCache>
            </c:numRef>
          </c:val>
          <c:extLst>
            <c:ext xmlns:c16="http://schemas.microsoft.com/office/drawing/2014/chart" uri="{C3380CC4-5D6E-409C-BE32-E72D297353CC}">
              <c16:uniqueId val="{00000000-9E8A-4805-A19C-EFB8B2909C0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4472514341144952"/>
          <c:y val="0.79080397155393656"/>
          <c:w val="0.57677650681682047"/>
          <c:h val="7.0971175266157649E-2"/>
        </c:manualLayout>
      </c:layout>
      <c:overlay val="0"/>
      <c:spPr>
        <a:noFill/>
        <a:ln>
          <a:noFill/>
        </a:ln>
        <a:effectLst/>
      </c:spPr>
      <c:txPr>
        <a:bodyPr rot="0" spcFirstLastPara="1" vertOverflow="ellipsis" vert="horz" wrap="square" anchor="ctr" anchorCtr="1"/>
        <a:lstStyle/>
        <a:p>
          <a:pPr rtl="0">
            <a:defRPr sz="900" b="1" i="1"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318066</xdr:colOff>
      <xdr:row>0</xdr:row>
      <xdr:rowOff>34017</xdr:rowOff>
    </xdr:from>
    <xdr:to>
      <xdr:col>1</xdr:col>
      <xdr:colOff>584766</xdr:colOff>
      <xdr:row>6</xdr:row>
      <xdr:rowOff>41388</xdr:rowOff>
    </xdr:to>
    <xdr:pic>
      <xdr:nvPicPr>
        <xdr:cNvPr id="2" name="Imagen 1">
          <a:extLst>
            <a:ext uri="{FF2B5EF4-FFF2-40B4-BE49-F238E27FC236}">
              <a16:creationId xmlns:a16="http://schemas.microsoft.com/office/drawing/2014/main" id="{48E42621-F71F-41C1-9B54-25DE6C524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318066" y="34017"/>
          <a:ext cx="2455182" cy="891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1596764</xdr:colOff>
      <xdr:row>1217</xdr:row>
      <xdr:rowOff>0</xdr:rowOff>
    </xdr:from>
    <xdr:ext cx="304800" cy="626724"/>
    <xdr:sp macro="" textlink="">
      <xdr:nvSpPr>
        <xdr:cNvPr id="3" name="AutoShape 1" descr="https://mail.google.com/mail/ca/u/0/?ui=2&amp;ik=864f0ae915&amp;view=att&amp;th=13e6c022eefca757&amp;attid=0.0.1&amp;disp=emb&amp;zw&amp;atsh=1">
          <a:extLst>
            <a:ext uri="{FF2B5EF4-FFF2-40B4-BE49-F238E27FC236}">
              <a16:creationId xmlns:a16="http://schemas.microsoft.com/office/drawing/2014/main" id="{86D36E68-923A-41C7-8988-0999899BA8CD}"/>
            </a:ext>
          </a:extLst>
        </xdr:cNvPr>
        <xdr:cNvSpPr>
          <a:spLocks noChangeAspect="1" noChangeArrowheads="1"/>
        </xdr:cNvSpPr>
      </xdr:nvSpPr>
      <xdr:spPr bwMode="auto">
        <a:xfrm>
          <a:off x="48345464" y="1969008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264527</xdr:colOff>
      <xdr:row>1137</xdr:row>
      <xdr:rowOff>17318</xdr:rowOff>
    </xdr:from>
    <xdr:ext cx="304800" cy="626724"/>
    <xdr:sp macro="" textlink="">
      <xdr:nvSpPr>
        <xdr:cNvPr id="4" name="AutoShape 1" descr="https://mail.google.com/mail/ca/u/0/?ui=2&amp;ik=864f0ae915&amp;view=att&amp;th=13e6c022eefca757&amp;attid=0.0.1&amp;disp=emb&amp;zw&amp;atsh=1">
          <a:extLst>
            <a:ext uri="{FF2B5EF4-FFF2-40B4-BE49-F238E27FC236}">
              <a16:creationId xmlns:a16="http://schemas.microsoft.com/office/drawing/2014/main" id="{62ADA3D9-8DA5-44FC-98EC-962C2988E6F5}"/>
            </a:ext>
          </a:extLst>
        </xdr:cNvPr>
        <xdr:cNvSpPr>
          <a:spLocks noChangeAspect="1" noChangeArrowheads="1"/>
        </xdr:cNvSpPr>
      </xdr:nvSpPr>
      <xdr:spPr bwMode="auto">
        <a:xfrm>
          <a:off x="55804802" y="132776768"/>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364</xdr:row>
      <xdr:rowOff>0</xdr:rowOff>
    </xdr:from>
    <xdr:ext cx="304800" cy="626724"/>
    <xdr:sp macro="" textlink="">
      <xdr:nvSpPr>
        <xdr:cNvPr id="5" name="AutoShape 1" descr="https://mail.google.com/mail/ca/u/0/?ui=2&amp;ik=864f0ae915&amp;view=att&amp;th=13e6c022eefca757&amp;attid=0.0.1&amp;disp=emb&amp;zw&amp;atsh=1">
          <a:extLst>
            <a:ext uri="{FF2B5EF4-FFF2-40B4-BE49-F238E27FC236}">
              <a16:creationId xmlns:a16="http://schemas.microsoft.com/office/drawing/2014/main" id="{E6FDACF0-1C29-4667-BE2D-48C05F752296}"/>
            </a:ext>
          </a:extLst>
        </xdr:cNvPr>
        <xdr:cNvSpPr>
          <a:spLocks noChangeAspect="1" noChangeArrowheads="1"/>
        </xdr:cNvSpPr>
      </xdr:nvSpPr>
      <xdr:spPr bwMode="auto">
        <a:xfrm>
          <a:off x="50775177" y="3790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364</xdr:row>
      <xdr:rowOff>0</xdr:rowOff>
    </xdr:from>
    <xdr:ext cx="304800" cy="626724"/>
    <xdr:sp macro="" textlink="">
      <xdr:nvSpPr>
        <xdr:cNvPr id="6" name="AutoShape 1" descr="https://mail.google.com/mail/ca/u/0/?ui=2&amp;ik=864f0ae915&amp;view=att&amp;th=13e6c022eefca757&amp;attid=0.0.1&amp;disp=emb&amp;zw&amp;atsh=1">
          <a:extLst>
            <a:ext uri="{FF2B5EF4-FFF2-40B4-BE49-F238E27FC236}">
              <a16:creationId xmlns:a16="http://schemas.microsoft.com/office/drawing/2014/main" id="{4CF238DF-FAE4-4FF8-AECE-E4218CD07DBD}"/>
            </a:ext>
          </a:extLst>
        </xdr:cNvPr>
        <xdr:cNvSpPr>
          <a:spLocks noChangeAspect="1" noChangeArrowheads="1"/>
        </xdr:cNvSpPr>
      </xdr:nvSpPr>
      <xdr:spPr bwMode="auto">
        <a:xfrm>
          <a:off x="49607066" y="3790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307822</xdr:colOff>
      <xdr:row>1201</xdr:row>
      <xdr:rowOff>28575</xdr:rowOff>
    </xdr:from>
    <xdr:ext cx="304800" cy="626724"/>
    <xdr:sp macro="" textlink="">
      <xdr:nvSpPr>
        <xdr:cNvPr id="7" name="AutoShape 1" descr="https://mail.google.com/mail/ca/u/0/?ui=2&amp;ik=864f0ae915&amp;view=att&amp;th=13e6c022eefca757&amp;attid=0.0.1&amp;disp=emb&amp;zw&amp;atsh=1">
          <a:extLst>
            <a:ext uri="{FF2B5EF4-FFF2-40B4-BE49-F238E27FC236}">
              <a16:creationId xmlns:a16="http://schemas.microsoft.com/office/drawing/2014/main" id="{DAEF0821-DFB4-4556-B709-DCD26EA8C5E6}"/>
            </a:ext>
          </a:extLst>
        </xdr:cNvPr>
        <xdr:cNvSpPr>
          <a:spLocks noChangeAspect="1" noChangeArrowheads="1"/>
        </xdr:cNvSpPr>
      </xdr:nvSpPr>
      <xdr:spPr bwMode="auto">
        <a:xfrm>
          <a:off x="55848097" y="1835372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364</xdr:row>
      <xdr:rowOff>0</xdr:rowOff>
    </xdr:from>
    <xdr:ext cx="304800" cy="595493"/>
    <xdr:sp macro="" textlink="">
      <xdr:nvSpPr>
        <xdr:cNvPr id="8"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45571930" y="37909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1140</xdr:row>
      <xdr:rowOff>9525</xdr:rowOff>
    </xdr:from>
    <xdr:ext cx="304800" cy="626724"/>
    <xdr:sp macro="" textlink="">
      <xdr:nvSpPr>
        <xdr:cNvPr id="9" name="AutoShape 1" descr="https://mail.google.com/mail/ca/u/0/?ui=2&amp;ik=864f0ae915&amp;view=att&amp;th=13e6c022eefca757&amp;attid=0.0.1&amp;disp=emb&amp;zw&amp;atsh=1">
          <a:extLst>
            <a:ext uri="{FF2B5EF4-FFF2-40B4-BE49-F238E27FC236}">
              <a16:creationId xmlns:a16="http://schemas.microsoft.com/office/drawing/2014/main" id="{07BF323D-911B-401D-85FF-9E5B4D0ADD6C}"/>
            </a:ext>
          </a:extLst>
        </xdr:cNvPr>
        <xdr:cNvSpPr>
          <a:spLocks noChangeAspect="1" noChangeArrowheads="1"/>
        </xdr:cNvSpPr>
      </xdr:nvSpPr>
      <xdr:spPr bwMode="auto">
        <a:xfrm>
          <a:off x="58677022" y="1828704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32</xdr:col>
      <xdr:colOff>1890704</xdr:colOff>
      <xdr:row>1217</xdr:row>
      <xdr:rowOff>86591</xdr:rowOff>
    </xdr:from>
    <xdr:ext cx="304800" cy="626724"/>
    <xdr:sp macro="" textlink="">
      <xdr:nvSpPr>
        <xdr:cNvPr id="10" name="AutoShape 1" descr="https://mail.google.com/mail/ca/u/0/?ui=2&amp;ik=864f0ae915&amp;view=att&amp;th=13e6c022eefca757&amp;attid=0.0.1&amp;disp=emb&amp;zw&amp;atsh=1">
          <a:extLst>
            <a:ext uri="{FF2B5EF4-FFF2-40B4-BE49-F238E27FC236}">
              <a16:creationId xmlns:a16="http://schemas.microsoft.com/office/drawing/2014/main" id="{F895FCCF-84E2-42DC-B333-0FF3EDE7AA88}"/>
            </a:ext>
          </a:extLst>
        </xdr:cNvPr>
        <xdr:cNvSpPr>
          <a:spLocks noChangeAspect="1" noChangeArrowheads="1"/>
        </xdr:cNvSpPr>
      </xdr:nvSpPr>
      <xdr:spPr bwMode="auto">
        <a:xfrm>
          <a:off x="57430979" y="196987391"/>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384022</xdr:colOff>
      <xdr:row>1144</xdr:row>
      <xdr:rowOff>25977</xdr:rowOff>
    </xdr:from>
    <xdr:ext cx="304800" cy="626724"/>
    <xdr:sp macro="" textlink="">
      <xdr:nvSpPr>
        <xdr:cNvPr id="11" name="AutoShape 1" descr="https://mail.google.com/mail/ca/u/0/?ui=2&amp;ik=864f0ae915&amp;view=att&amp;th=13e6c022eefca757&amp;attid=0.0.1&amp;disp=emb&amp;zw&amp;atsh=1">
          <a:extLst>
            <a:ext uri="{FF2B5EF4-FFF2-40B4-BE49-F238E27FC236}">
              <a16:creationId xmlns:a16="http://schemas.microsoft.com/office/drawing/2014/main" id="{1EC0C9CF-6897-458D-957A-3D1611E99073}"/>
            </a:ext>
          </a:extLst>
        </xdr:cNvPr>
        <xdr:cNvSpPr>
          <a:spLocks noChangeAspect="1" noChangeArrowheads="1"/>
        </xdr:cNvSpPr>
      </xdr:nvSpPr>
      <xdr:spPr bwMode="auto">
        <a:xfrm>
          <a:off x="55924297" y="141491277"/>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1083</xdr:row>
      <xdr:rowOff>0</xdr:rowOff>
    </xdr:from>
    <xdr:ext cx="304800" cy="1487108"/>
    <xdr:sp macro="" textlink="">
      <xdr:nvSpPr>
        <xdr:cNvPr id="12" name="AutoShape 1" descr="https://mail.google.com/mail/ca/u/0/?ui=2&amp;ik=864f0ae915&amp;view=att&amp;th=13e6c022eefca757&amp;attid=0.0.1&amp;disp=emb&amp;zw&amp;atsh=1">
          <a:extLst>
            <a:ext uri="{FF2B5EF4-FFF2-40B4-BE49-F238E27FC236}">
              <a16:creationId xmlns:a16="http://schemas.microsoft.com/office/drawing/2014/main" id="{9E223EB2-5539-4442-BEF7-2484463ADE53}"/>
            </a:ext>
          </a:extLst>
        </xdr:cNvPr>
        <xdr:cNvSpPr>
          <a:spLocks noChangeAspect="1" noChangeArrowheads="1"/>
        </xdr:cNvSpPr>
      </xdr:nvSpPr>
      <xdr:spPr bwMode="auto">
        <a:xfrm>
          <a:off x="46022913" y="62236350"/>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1018</xdr:row>
      <xdr:rowOff>0</xdr:rowOff>
    </xdr:from>
    <xdr:ext cx="304800" cy="595493"/>
    <xdr:sp macro="" textlink="">
      <xdr:nvSpPr>
        <xdr:cNvPr id="13"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45571930" y="38766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1110</xdr:row>
      <xdr:rowOff>17318</xdr:rowOff>
    </xdr:from>
    <xdr:ext cx="304800" cy="595493"/>
    <xdr:sp macro="" textlink="">
      <xdr:nvSpPr>
        <xdr:cNvPr id="14"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45615225" y="101715743"/>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1018</xdr:row>
      <xdr:rowOff>0</xdr:rowOff>
    </xdr:from>
    <xdr:ext cx="304800" cy="595493"/>
    <xdr:sp macro="" textlink="">
      <xdr:nvSpPr>
        <xdr:cNvPr id="15"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45571930" y="38766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1190</xdr:row>
      <xdr:rowOff>0</xdr:rowOff>
    </xdr:from>
    <xdr:ext cx="304800" cy="626724"/>
    <xdr:sp macro="" textlink="">
      <xdr:nvSpPr>
        <xdr:cNvPr id="16" name="AutoShape 1" descr="https://mail.google.com/mail/ca/u/0/?ui=2&amp;ik=864f0ae915&amp;view=att&amp;th=13e6c022eefca757&amp;attid=0.0.1&amp;disp=emb&amp;zw&amp;atsh=1">
          <a:extLst>
            <a:ext uri="{FF2B5EF4-FFF2-40B4-BE49-F238E27FC236}">
              <a16:creationId xmlns:a16="http://schemas.microsoft.com/office/drawing/2014/main" id="{52DAEF19-B2D3-44E9-BF47-783EE9394F21}"/>
            </a:ext>
          </a:extLst>
        </xdr:cNvPr>
        <xdr:cNvSpPr>
          <a:spLocks noChangeAspect="1" noChangeArrowheads="1"/>
        </xdr:cNvSpPr>
      </xdr:nvSpPr>
      <xdr:spPr bwMode="auto">
        <a:xfrm>
          <a:off x="50775177" y="176383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1190</xdr:row>
      <xdr:rowOff>0</xdr:rowOff>
    </xdr:from>
    <xdr:ext cx="304800" cy="626724"/>
    <xdr:sp macro="" textlink="">
      <xdr:nvSpPr>
        <xdr:cNvPr id="17" name="AutoShape 1" descr="https://mail.google.com/mail/ca/u/0/?ui=2&amp;ik=864f0ae915&amp;view=att&amp;th=13e6c022eefca757&amp;attid=0.0.1&amp;disp=emb&amp;zw&amp;atsh=1">
          <a:extLst>
            <a:ext uri="{FF2B5EF4-FFF2-40B4-BE49-F238E27FC236}">
              <a16:creationId xmlns:a16="http://schemas.microsoft.com/office/drawing/2014/main" id="{804D3BD1-4093-4251-9DFB-435C81EA1F77}"/>
            </a:ext>
          </a:extLst>
        </xdr:cNvPr>
        <xdr:cNvSpPr>
          <a:spLocks noChangeAspect="1" noChangeArrowheads="1"/>
        </xdr:cNvSpPr>
      </xdr:nvSpPr>
      <xdr:spPr bwMode="auto">
        <a:xfrm>
          <a:off x="49607066" y="1763839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1190</xdr:row>
      <xdr:rowOff>0</xdr:rowOff>
    </xdr:from>
    <xdr:ext cx="304800" cy="595493"/>
    <xdr:sp macro="" textlink="">
      <xdr:nvSpPr>
        <xdr:cNvPr id="18"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45571930" y="1763839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19"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45571930" y="1770316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20"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45571930" y="1770316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1244</xdr:row>
      <xdr:rowOff>8659</xdr:rowOff>
    </xdr:from>
    <xdr:ext cx="304800" cy="595493"/>
    <xdr:sp macro="" textlink="">
      <xdr:nvSpPr>
        <xdr:cNvPr id="21" name="AutoShape 1" descr="https://mail.google.com/mail/ca/u/0/?ui=2&amp;ik=864f0ae915&amp;view=att&amp;th=13e6c022eefca757&amp;attid=0.0.1&amp;disp=emb&amp;zw&amp;atsh=1">
          <a:extLst>
            <a:ext uri="{FF2B5EF4-FFF2-40B4-BE49-F238E27FC236}">
              <a16:creationId xmlns:a16="http://schemas.microsoft.com/office/drawing/2014/main" id="{4E2FE40C-1523-431E-B569-ECFEF4A09695}"/>
            </a:ext>
          </a:extLst>
        </xdr:cNvPr>
        <xdr:cNvSpPr>
          <a:spLocks noChangeAspect="1" noChangeArrowheads="1"/>
        </xdr:cNvSpPr>
      </xdr:nvSpPr>
      <xdr:spPr bwMode="auto">
        <a:xfrm>
          <a:off x="44069578" y="221731609"/>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xdr:row>
      <xdr:rowOff>939453</xdr:rowOff>
    </xdr:from>
    <xdr:ext cx="304800" cy="626724"/>
    <xdr:sp macro="" textlink="">
      <xdr:nvSpPr>
        <xdr:cNvPr id="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36991795" y="2883597"/>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264527</xdr:colOff>
      <xdr:row>1137</xdr:row>
      <xdr:rowOff>17318</xdr:rowOff>
    </xdr:from>
    <xdr:ext cx="304800" cy="626724"/>
    <xdr:sp macro="" textlink="">
      <xdr:nvSpPr>
        <xdr:cNvPr id="42" name="AutoShape 1" descr="https://mail.google.com/mail/ca/u/0/?ui=2&amp;ik=864f0ae915&amp;view=att&amp;th=13e6c022eefca757&amp;attid=0.0.1&amp;disp=emb&amp;zw&amp;atsh=1">
          <a:extLst>
            <a:ext uri="{FF2B5EF4-FFF2-40B4-BE49-F238E27FC236}">
              <a16:creationId xmlns:a16="http://schemas.microsoft.com/office/drawing/2014/main" id="{4E5CFDEB-4F47-402F-8AFF-5018E8EF8D6E}"/>
            </a:ext>
          </a:extLst>
        </xdr:cNvPr>
        <xdr:cNvSpPr>
          <a:spLocks noChangeAspect="1" noChangeArrowheads="1"/>
        </xdr:cNvSpPr>
      </xdr:nvSpPr>
      <xdr:spPr bwMode="auto">
        <a:xfrm>
          <a:off x="52871102" y="132586268"/>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364</xdr:row>
      <xdr:rowOff>0</xdr:rowOff>
    </xdr:from>
    <xdr:ext cx="304800" cy="626724"/>
    <xdr:sp macro="" textlink="">
      <xdr:nvSpPr>
        <xdr:cNvPr id="43" name="AutoShape 1" descr="https://mail.google.com/mail/ca/u/0/?ui=2&amp;ik=864f0ae915&amp;view=att&amp;th=13e6c022eefca757&amp;attid=0.0.1&amp;disp=emb&amp;zw&amp;atsh=1">
          <a:extLst>
            <a:ext uri="{FF2B5EF4-FFF2-40B4-BE49-F238E27FC236}">
              <a16:creationId xmlns:a16="http://schemas.microsoft.com/office/drawing/2014/main" id="{A8B44A32-4FF6-4FE4-8EFC-760024C1A9D1}"/>
            </a:ext>
          </a:extLst>
        </xdr:cNvPr>
        <xdr:cNvSpPr>
          <a:spLocks noChangeAspect="1" noChangeArrowheads="1"/>
        </xdr:cNvSpPr>
      </xdr:nvSpPr>
      <xdr:spPr bwMode="auto">
        <a:xfrm>
          <a:off x="50775177" y="3600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364</xdr:row>
      <xdr:rowOff>0</xdr:rowOff>
    </xdr:from>
    <xdr:ext cx="304800" cy="626724"/>
    <xdr:sp macro="" textlink="">
      <xdr:nvSpPr>
        <xdr:cNvPr id="44" name="AutoShape 1" descr="https://mail.google.com/mail/ca/u/0/?ui=2&amp;ik=864f0ae915&amp;view=att&amp;th=13e6c022eefca757&amp;attid=0.0.1&amp;disp=emb&amp;zw&amp;atsh=1">
          <a:extLst>
            <a:ext uri="{FF2B5EF4-FFF2-40B4-BE49-F238E27FC236}">
              <a16:creationId xmlns:a16="http://schemas.microsoft.com/office/drawing/2014/main" id="{032796C9-A35F-4328-AD6A-F167A00173B9}"/>
            </a:ext>
          </a:extLst>
        </xdr:cNvPr>
        <xdr:cNvSpPr>
          <a:spLocks noChangeAspect="1" noChangeArrowheads="1"/>
        </xdr:cNvSpPr>
      </xdr:nvSpPr>
      <xdr:spPr bwMode="auto">
        <a:xfrm>
          <a:off x="49607066" y="3600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1201</xdr:row>
      <xdr:rowOff>28575</xdr:rowOff>
    </xdr:from>
    <xdr:ext cx="304800" cy="626724"/>
    <xdr:sp macro="" textlink="">
      <xdr:nvSpPr>
        <xdr:cNvPr id="45" name="AutoShape 1" descr="https://mail.google.com/mail/ca/u/0/?ui=2&amp;ik=864f0ae915&amp;view=att&amp;th=13e6c022eefca757&amp;attid=0.0.1&amp;disp=emb&amp;zw&amp;atsh=1">
          <a:extLst>
            <a:ext uri="{FF2B5EF4-FFF2-40B4-BE49-F238E27FC236}">
              <a16:creationId xmlns:a16="http://schemas.microsoft.com/office/drawing/2014/main" id="{10567F77-B4B9-4C9D-BC54-08014DA56C19}"/>
            </a:ext>
          </a:extLst>
        </xdr:cNvPr>
        <xdr:cNvSpPr>
          <a:spLocks noChangeAspect="1" noChangeArrowheads="1"/>
        </xdr:cNvSpPr>
      </xdr:nvSpPr>
      <xdr:spPr bwMode="auto">
        <a:xfrm>
          <a:off x="52914397" y="1833467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1200</xdr:row>
      <xdr:rowOff>9525</xdr:rowOff>
    </xdr:from>
    <xdr:ext cx="304800" cy="626724"/>
    <xdr:sp macro="" textlink="">
      <xdr:nvSpPr>
        <xdr:cNvPr id="47" name="AutoShape 1" descr="https://mail.google.com/mail/ca/u/0/?ui=2&amp;ik=864f0ae915&amp;view=att&amp;th=13e6c022eefca757&amp;attid=0.0.1&amp;disp=emb&amp;zw&amp;atsh=1">
          <a:extLst>
            <a:ext uri="{FF2B5EF4-FFF2-40B4-BE49-F238E27FC236}">
              <a16:creationId xmlns:a16="http://schemas.microsoft.com/office/drawing/2014/main" id="{DE6D7537-FB85-4913-BE64-FB21057B5AF6}"/>
            </a:ext>
          </a:extLst>
        </xdr:cNvPr>
        <xdr:cNvSpPr>
          <a:spLocks noChangeAspect="1" noChangeArrowheads="1"/>
        </xdr:cNvSpPr>
      </xdr:nvSpPr>
      <xdr:spPr bwMode="auto">
        <a:xfrm>
          <a:off x="55664100" y="1826799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29</xdr:col>
      <xdr:colOff>1890704</xdr:colOff>
      <xdr:row>1217</xdr:row>
      <xdr:rowOff>86591</xdr:rowOff>
    </xdr:from>
    <xdr:ext cx="304800" cy="626724"/>
    <xdr:sp macro="" textlink="">
      <xdr:nvSpPr>
        <xdr:cNvPr id="48" name="AutoShape 1" descr="https://mail.google.com/mail/ca/u/0/?ui=2&amp;ik=864f0ae915&amp;view=att&amp;th=13e6c022eefca757&amp;attid=0.0.1&amp;disp=emb&amp;zw&amp;atsh=1">
          <a:extLst>
            <a:ext uri="{FF2B5EF4-FFF2-40B4-BE49-F238E27FC236}">
              <a16:creationId xmlns:a16="http://schemas.microsoft.com/office/drawing/2014/main" id="{16D9F7A8-54D2-46C8-ABEE-A2DC243A909E}"/>
            </a:ext>
          </a:extLst>
        </xdr:cNvPr>
        <xdr:cNvSpPr>
          <a:spLocks noChangeAspect="1" noChangeArrowheads="1"/>
        </xdr:cNvSpPr>
      </xdr:nvSpPr>
      <xdr:spPr bwMode="auto">
        <a:xfrm>
          <a:off x="54497279" y="196796891"/>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384022</xdr:colOff>
      <xdr:row>1144</xdr:row>
      <xdr:rowOff>25977</xdr:rowOff>
    </xdr:from>
    <xdr:ext cx="304800" cy="626724"/>
    <xdr:sp macro="" textlink="">
      <xdr:nvSpPr>
        <xdr:cNvPr id="49" name="AutoShape 1" descr="https://mail.google.com/mail/ca/u/0/?ui=2&amp;ik=864f0ae915&amp;view=att&amp;th=13e6c022eefca757&amp;attid=0.0.1&amp;disp=emb&amp;zw&amp;atsh=1">
          <a:extLst>
            <a:ext uri="{FF2B5EF4-FFF2-40B4-BE49-F238E27FC236}">
              <a16:creationId xmlns:a16="http://schemas.microsoft.com/office/drawing/2014/main" id="{C6718BA7-47E7-4D26-85C7-AF9D926B8D91}"/>
            </a:ext>
          </a:extLst>
        </xdr:cNvPr>
        <xdr:cNvSpPr>
          <a:spLocks noChangeAspect="1" noChangeArrowheads="1"/>
        </xdr:cNvSpPr>
      </xdr:nvSpPr>
      <xdr:spPr bwMode="auto">
        <a:xfrm>
          <a:off x="52990597" y="141300777"/>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1083</xdr:row>
      <xdr:rowOff>0</xdr:rowOff>
    </xdr:from>
    <xdr:ext cx="304800" cy="1487108"/>
    <xdr:sp macro="" textlink="">
      <xdr:nvSpPr>
        <xdr:cNvPr id="50" name="AutoShape 1" descr="https://mail.google.com/mail/ca/u/0/?ui=2&amp;ik=864f0ae915&amp;view=att&amp;th=13e6c022eefca757&amp;attid=0.0.1&amp;disp=emb&amp;zw&amp;atsh=1">
          <a:extLst>
            <a:ext uri="{FF2B5EF4-FFF2-40B4-BE49-F238E27FC236}">
              <a16:creationId xmlns:a16="http://schemas.microsoft.com/office/drawing/2014/main" id="{FB9159ED-CFA6-40D9-9D90-6916E4C17C98}"/>
            </a:ext>
          </a:extLst>
        </xdr:cNvPr>
        <xdr:cNvSpPr>
          <a:spLocks noChangeAspect="1" noChangeArrowheads="1"/>
        </xdr:cNvSpPr>
      </xdr:nvSpPr>
      <xdr:spPr bwMode="auto">
        <a:xfrm>
          <a:off x="46022913" y="62045850"/>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1018</xdr:row>
      <xdr:rowOff>0</xdr:rowOff>
    </xdr:from>
    <xdr:ext cx="304800" cy="595493"/>
    <xdr:sp macro="" textlink="">
      <xdr:nvSpPr>
        <xdr:cNvPr id="51"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45571930" y="36861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1110</xdr:row>
      <xdr:rowOff>17318</xdr:rowOff>
    </xdr:from>
    <xdr:ext cx="304800" cy="595493"/>
    <xdr:sp macro="" textlink="">
      <xdr:nvSpPr>
        <xdr:cNvPr id="52"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45615225" y="101525243"/>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1018</xdr:row>
      <xdr:rowOff>0</xdr:rowOff>
    </xdr:from>
    <xdr:ext cx="304800" cy="595493"/>
    <xdr:sp macro="" textlink="">
      <xdr:nvSpPr>
        <xdr:cNvPr id="53"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45571930" y="368617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1683327</xdr:colOff>
      <xdr:row>1190</xdr:row>
      <xdr:rowOff>0</xdr:rowOff>
    </xdr:from>
    <xdr:ext cx="304800" cy="626724"/>
    <xdr:sp macro="" textlink="">
      <xdr:nvSpPr>
        <xdr:cNvPr id="54" name="AutoShape 1" descr="https://mail.google.com/mail/ca/u/0/?ui=2&amp;ik=864f0ae915&amp;view=att&amp;th=13e6c022eefca757&amp;attid=0.0.1&amp;disp=emb&amp;zw&amp;atsh=1">
          <a:extLst>
            <a:ext uri="{FF2B5EF4-FFF2-40B4-BE49-F238E27FC236}">
              <a16:creationId xmlns:a16="http://schemas.microsoft.com/office/drawing/2014/main" id="{4CA6CD31-E5F9-447F-AC1B-1EA8EFE220F7}"/>
            </a:ext>
          </a:extLst>
        </xdr:cNvPr>
        <xdr:cNvSpPr>
          <a:spLocks noChangeAspect="1" noChangeArrowheads="1"/>
        </xdr:cNvSpPr>
      </xdr:nvSpPr>
      <xdr:spPr bwMode="auto">
        <a:xfrm>
          <a:off x="50775177" y="176193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515216</xdr:colOff>
      <xdr:row>1190</xdr:row>
      <xdr:rowOff>0</xdr:rowOff>
    </xdr:from>
    <xdr:ext cx="304800" cy="626724"/>
    <xdr:sp macro="" textlink="">
      <xdr:nvSpPr>
        <xdr:cNvPr id="55" name="AutoShape 1" descr="https://mail.google.com/mail/ca/u/0/?ui=2&amp;ik=864f0ae915&amp;view=att&amp;th=13e6c022eefca757&amp;attid=0.0.1&amp;disp=emb&amp;zw&amp;atsh=1">
          <a:extLst>
            <a:ext uri="{FF2B5EF4-FFF2-40B4-BE49-F238E27FC236}">
              <a16:creationId xmlns:a16="http://schemas.microsoft.com/office/drawing/2014/main" id="{DC1729BE-0016-4DB5-AA73-7C3C863DCFFF}"/>
            </a:ext>
          </a:extLst>
        </xdr:cNvPr>
        <xdr:cNvSpPr>
          <a:spLocks noChangeAspect="1" noChangeArrowheads="1"/>
        </xdr:cNvSpPr>
      </xdr:nvSpPr>
      <xdr:spPr bwMode="auto">
        <a:xfrm>
          <a:off x="49607066" y="1761934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1190</xdr:row>
      <xdr:rowOff>0</xdr:rowOff>
    </xdr:from>
    <xdr:ext cx="304800" cy="595493"/>
    <xdr:sp macro="" textlink="">
      <xdr:nvSpPr>
        <xdr:cNvPr id="56"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45571930" y="1761934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57"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45571930" y="1768411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58"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45571930" y="1768411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2435802</xdr:colOff>
      <xdr:row>11</xdr:row>
      <xdr:rowOff>312964</xdr:rowOff>
    </xdr:from>
    <xdr:ext cx="304800" cy="595493"/>
    <xdr:sp macro="" textlink="">
      <xdr:nvSpPr>
        <xdr:cNvPr id="59" name="AutoShape 1" descr="https://mail.google.com/mail/ca/u/0/?ui=2&amp;ik=864f0ae915&amp;view=att&amp;th=13e6c022eefca757&amp;attid=0.0.1&amp;disp=emb&amp;zw&amp;atsh=1">
          <a:extLst>
            <a:ext uri="{FF2B5EF4-FFF2-40B4-BE49-F238E27FC236}">
              <a16:creationId xmlns:a16="http://schemas.microsoft.com/office/drawing/2014/main" id="{623925F0-8DA1-46A4-B069-9F13396C90B4}"/>
            </a:ext>
          </a:extLst>
        </xdr:cNvPr>
        <xdr:cNvSpPr>
          <a:spLocks noChangeAspect="1" noChangeArrowheads="1"/>
        </xdr:cNvSpPr>
      </xdr:nvSpPr>
      <xdr:spPr bwMode="auto">
        <a:xfrm>
          <a:off x="65926731" y="323850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2</xdr:row>
      <xdr:rowOff>8659</xdr:rowOff>
    </xdr:from>
    <xdr:ext cx="304800" cy="595493"/>
    <xdr:sp macro="" textlink="">
      <xdr:nvSpPr>
        <xdr:cNvPr id="40" name="AutoShape 1" descr="https://mail.google.com/mail/ca/u/0/?ui=2&amp;ik=864f0ae915&amp;view=att&amp;th=13e6c022eefca757&amp;attid=0.0.1&amp;disp=emb&amp;zw&amp;atsh=1">
          <a:extLst>
            <a:ext uri="{FF2B5EF4-FFF2-40B4-BE49-F238E27FC236}">
              <a16:creationId xmlns:a16="http://schemas.microsoft.com/office/drawing/2014/main" id="{4E2FE40C-1523-431E-B569-ECFEF4A09695}"/>
            </a:ext>
          </a:extLst>
        </xdr:cNvPr>
        <xdr:cNvSpPr>
          <a:spLocks noChangeAspect="1" noChangeArrowheads="1"/>
        </xdr:cNvSpPr>
      </xdr:nvSpPr>
      <xdr:spPr bwMode="auto">
        <a:xfrm>
          <a:off x="33799149" y="711113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2</xdr:row>
      <xdr:rowOff>8659</xdr:rowOff>
    </xdr:from>
    <xdr:ext cx="304800" cy="595493"/>
    <xdr:sp macro="" textlink="">
      <xdr:nvSpPr>
        <xdr:cNvPr id="46" name="AutoShape 1" descr="https://mail.google.com/mail/ca/u/0/?ui=2&amp;ik=864f0ae915&amp;view=att&amp;th=13e6c022eefca757&amp;attid=0.0.1&amp;disp=emb&amp;zw&amp;atsh=1">
          <a:extLst>
            <a:ext uri="{FF2B5EF4-FFF2-40B4-BE49-F238E27FC236}">
              <a16:creationId xmlns:a16="http://schemas.microsoft.com/office/drawing/2014/main" id="{623925F0-8DA1-46A4-B069-9F13396C90B4}"/>
            </a:ext>
          </a:extLst>
        </xdr:cNvPr>
        <xdr:cNvSpPr>
          <a:spLocks noChangeAspect="1" noChangeArrowheads="1"/>
        </xdr:cNvSpPr>
      </xdr:nvSpPr>
      <xdr:spPr bwMode="auto">
        <a:xfrm>
          <a:off x="33799149" y="711113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4</xdr:row>
      <xdr:rowOff>8659</xdr:rowOff>
    </xdr:from>
    <xdr:ext cx="304800" cy="595493"/>
    <xdr:sp macro="" textlink="">
      <xdr:nvSpPr>
        <xdr:cNvPr id="60" name="AutoShape 1" descr="https://mail.google.com/mail/ca/u/0/?ui=2&amp;ik=864f0ae915&amp;view=att&amp;th=13e6c022eefca757&amp;attid=0.0.1&amp;disp=emb&amp;zw&amp;atsh=1">
          <a:extLst>
            <a:ext uri="{FF2B5EF4-FFF2-40B4-BE49-F238E27FC236}">
              <a16:creationId xmlns:a16="http://schemas.microsoft.com/office/drawing/2014/main" id="{4E2FE40C-1523-431E-B569-ECFEF4A09695}"/>
            </a:ext>
          </a:extLst>
        </xdr:cNvPr>
        <xdr:cNvSpPr>
          <a:spLocks noChangeAspect="1" noChangeArrowheads="1"/>
        </xdr:cNvSpPr>
      </xdr:nvSpPr>
      <xdr:spPr bwMode="auto">
        <a:xfrm>
          <a:off x="33799149" y="711113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435553</xdr:colOff>
      <xdr:row>4</xdr:row>
      <xdr:rowOff>8659</xdr:rowOff>
    </xdr:from>
    <xdr:ext cx="304800" cy="595493"/>
    <xdr:sp macro="" textlink="">
      <xdr:nvSpPr>
        <xdr:cNvPr id="61" name="AutoShape 1" descr="https://mail.google.com/mail/ca/u/0/?ui=2&amp;ik=864f0ae915&amp;view=att&amp;th=13e6c022eefca757&amp;attid=0.0.1&amp;disp=emb&amp;zw&amp;atsh=1">
          <a:extLst>
            <a:ext uri="{FF2B5EF4-FFF2-40B4-BE49-F238E27FC236}">
              <a16:creationId xmlns:a16="http://schemas.microsoft.com/office/drawing/2014/main" id="{623925F0-8DA1-46A4-B069-9F13396C90B4}"/>
            </a:ext>
          </a:extLst>
        </xdr:cNvPr>
        <xdr:cNvSpPr>
          <a:spLocks noChangeAspect="1" noChangeArrowheads="1"/>
        </xdr:cNvSpPr>
      </xdr:nvSpPr>
      <xdr:spPr bwMode="auto">
        <a:xfrm>
          <a:off x="33799149" y="711113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xdr:row>
      <xdr:rowOff>939453</xdr:rowOff>
    </xdr:from>
    <xdr:ext cx="304800" cy="626724"/>
    <xdr:sp macro="" textlink="">
      <xdr:nvSpPr>
        <xdr:cNvPr id="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xdr:row>
      <xdr:rowOff>939453</xdr:rowOff>
    </xdr:from>
    <xdr:ext cx="304800" cy="626724"/>
    <xdr:sp macro="" textlink="">
      <xdr:nvSpPr>
        <xdr:cNvPr id="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xdr:row>
      <xdr:rowOff>939453</xdr:rowOff>
    </xdr:from>
    <xdr:ext cx="304800" cy="626724"/>
    <xdr:sp macro="" textlink="">
      <xdr:nvSpPr>
        <xdr:cNvPr id="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xdr:row>
      <xdr:rowOff>939453</xdr:rowOff>
    </xdr:from>
    <xdr:ext cx="304800" cy="626724"/>
    <xdr:sp macro="" textlink="">
      <xdr:nvSpPr>
        <xdr:cNvPr id="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xdr:row>
      <xdr:rowOff>939453</xdr:rowOff>
    </xdr:from>
    <xdr:ext cx="304800" cy="626724"/>
    <xdr:sp macro="" textlink="">
      <xdr:nvSpPr>
        <xdr:cNvPr id="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xdr:row>
      <xdr:rowOff>939453</xdr:rowOff>
    </xdr:from>
    <xdr:ext cx="304800" cy="626724"/>
    <xdr:sp macro="" textlink="">
      <xdr:nvSpPr>
        <xdr:cNvPr id="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xdr:row>
      <xdr:rowOff>939453</xdr:rowOff>
    </xdr:from>
    <xdr:ext cx="304800" cy="626724"/>
    <xdr:sp macro="" textlink="">
      <xdr:nvSpPr>
        <xdr:cNvPr id="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xdr:row>
      <xdr:rowOff>939453</xdr:rowOff>
    </xdr:from>
    <xdr:ext cx="304800" cy="626724"/>
    <xdr:sp macro="" textlink="">
      <xdr:nvSpPr>
        <xdr:cNvPr id="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xdr:row>
      <xdr:rowOff>939453</xdr:rowOff>
    </xdr:from>
    <xdr:ext cx="304800" cy="626724"/>
    <xdr:sp macro="" textlink="">
      <xdr:nvSpPr>
        <xdr:cNvPr id="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xdr:row>
      <xdr:rowOff>939453</xdr:rowOff>
    </xdr:from>
    <xdr:ext cx="304800" cy="626724"/>
    <xdr:sp macro="" textlink="">
      <xdr:nvSpPr>
        <xdr:cNvPr id="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xdr:row>
      <xdr:rowOff>939453</xdr:rowOff>
    </xdr:from>
    <xdr:ext cx="304800" cy="626724"/>
    <xdr:sp macro="" textlink="">
      <xdr:nvSpPr>
        <xdr:cNvPr id="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xdr:row>
      <xdr:rowOff>939453</xdr:rowOff>
    </xdr:from>
    <xdr:ext cx="304800" cy="626724"/>
    <xdr:sp macro="" textlink="">
      <xdr:nvSpPr>
        <xdr:cNvPr id="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xdr:row>
      <xdr:rowOff>939453</xdr:rowOff>
    </xdr:from>
    <xdr:ext cx="304800" cy="626724"/>
    <xdr:sp macro="" textlink="">
      <xdr:nvSpPr>
        <xdr:cNvPr id="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xdr:row>
      <xdr:rowOff>939453</xdr:rowOff>
    </xdr:from>
    <xdr:ext cx="304800" cy="626724"/>
    <xdr:sp macro="" textlink="">
      <xdr:nvSpPr>
        <xdr:cNvPr id="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xdr:row>
      <xdr:rowOff>939453</xdr:rowOff>
    </xdr:from>
    <xdr:ext cx="304800" cy="626724"/>
    <xdr:sp macro="" textlink="">
      <xdr:nvSpPr>
        <xdr:cNvPr id="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xdr:row>
      <xdr:rowOff>939453</xdr:rowOff>
    </xdr:from>
    <xdr:ext cx="304800" cy="626724"/>
    <xdr:sp macro="" textlink="">
      <xdr:nvSpPr>
        <xdr:cNvPr id="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xdr:row>
      <xdr:rowOff>939453</xdr:rowOff>
    </xdr:from>
    <xdr:ext cx="304800" cy="626724"/>
    <xdr:sp macro="" textlink="">
      <xdr:nvSpPr>
        <xdr:cNvPr id="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xdr:row>
      <xdr:rowOff>939453</xdr:rowOff>
    </xdr:from>
    <xdr:ext cx="304800" cy="626724"/>
    <xdr:sp macro="" textlink="">
      <xdr:nvSpPr>
        <xdr:cNvPr id="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xdr:row>
      <xdr:rowOff>939453</xdr:rowOff>
    </xdr:from>
    <xdr:ext cx="304800" cy="626724"/>
    <xdr:sp macro="" textlink="">
      <xdr:nvSpPr>
        <xdr:cNvPr id="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xdr:row>
      <xdr:rowOff>939453</xdr:rowOff>
    </xdr:from>
    <xdr:ext cx="304800" cy="626724"/>
    <xdr:sp macro="" textlink="">
      <xdr:nvSpPr>
        <xdr:cNvPr id="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xdr:row>
      <xdr:rowOff>939453</xdr:rowOff>
    </xdr:from>
    <xdr:ext cx="304800" cy="626724"/>
    <xdr:sp macro="" textlink="">
      <xdr:nvSpPr>
        <xdr:cNvPr id="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xdr:row>
      <xdr:rowOff>939453</xdr:rowOff>
    </xdr:from>
    <xdr:ext cx="304800" cy="626724"/>
    <xdr:sp macro="" textlink="">
      <xdr:nvSpPr>
        <xdr:cNvPr id="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xdr:row>
      <xdr:rowOff>939453</xdr:rowOff>
    </xdr:from>
    <xdr:ext cx="304800" cy="626724"/>
    <xdr:sp macro="" textlink="">
      <xdr:nvSpPr>
        <xdr:cNvPr id="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xdr:row>
      <xdr:rowOff>939453</xdr:rowOff>
    </xdr:from>
    <xdr:ext cx="304800" cy="626724"/>
    <xdr:sp macro="" textlink="">
      <xdr:nvSpPr>
        <xdr:cNvPr id="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xdr:row>
      <xdr:rowOff>939453</xdr:rowOff>
    </xdr:from>
    <xdr:ext cx="304800" cy="626724"/>
    <xdr:sp macro="" textlink="">
      <xdr:nvSpPr>
        <xdr:cNvPr id="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xdr:row>
      <xdr:rowOff>939453</xdr:rowOff>
    </xdr:from>
    <xdr:ext cx="304800" cy="626724"/>
    <xdr:sp macro="" textlink="">
      <xdr:nvSpPr>
        <xdr:cNvPr id="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xdr:row>
      <xdr:rowOff>939453</xdr:rowOff>
    </xdr:from>
    <xdr:ext cx="304800" cy="626724"/>
    <xdr:sp macro="" textlink="">
      <xdr:nvSpPr>
        <xdr:cNvPr id="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xdr:row>
      <xdr:rowOff>939453</xdr:rowOff>
    </xdr:from>
    <xdr:ext cx="304800" cy="626724"/>
    <xdr:sp macro="" textlink="">
      <xdr:nvSpPr>
        <xdr:cNvPr id="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xdr:row>
      <xdr:rowOff>939453</xdr:rowOff>
    </xdr:from>
    <xdr:ext cx="304800" cy="626724"/>
    <xdr:sp macro="" textlink="">
      <xdr:nvSpPr>
        <xdr:cNvPr id="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xdr:row>
      <xdr:rowOff>939453</xdr:rowOff>
    </xdr:from>
    <xdr:ext cx="304800" cy="626724"/>
    <xdr:sp macro="" textlink="">
      <xdr:nvSpPr>
        <xdr:cNvPr id="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xdr:row>
      <xdr:rowOff>939453</xdr:rowOff>
    </xdr:from>
    <xdr:ext cx="304800" cy="626724"/>
    <xdr:sp macro="" textlink="">
      <xdr:nvSpPr>
        <xdr:cNvPr id="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xdr:row>
      <xdr:rowOff>939453</xdr:rowOff>
    </xdr:from>
    <xdr:ext cx="304800" cy="626724"/>
    <xdr:sp macro="" textlink="">
      <xdr:nvSpPr>
        <xdr:cNvPr id="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xdr:row>
      <xdr:rowOff>939453</xdr:rowOff>
    </xdr:from>
    <xdr:ext cx="304800" cy="626724"/>
    <xdr:sp macro="" textlink="">
      <xdr:nvSpPr>
        <xdr:cNvPr id="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xdr:row>
      <xdr:rowOff>939453</xdr:rowOff>
    </xdr:from>
    <xdr:ext cx="304800" cy="626724"/>
    <xdr:sp macro="" textlink="">
      <xdr:nvSpPr>
        <xdr:cNvPr id="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xdr:row>
      <xdr:rowOff>939453</xdr:rowOff>
    </xdr:from>
    <xdr:ext cx="304800" cy="626724"/>
    <xdr:sp macro="" textlink="">
      <xdr:nvSpPr>
        <xdr:cNvPr id="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xdr:row>
      <xdr:rowOff>939453</xdr:rowOff>
    </xdr:from>
    <xdr:ext cx="304800" cy="626724"/>
    <xdr:sp macro="" textlink="">
      <xdr:nvSpPr>
        <xdr:cNvPr id="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xdr:row>
      <xdr:rowOff>939453</xdr:rowOff>
    </xdr:from>
    <xdr:ext cx="304800" cy="626724"/>
    <xdr:sp macro="" textlink="">
      <xdr:nvSpPr>
        <xdr:cNvPr id="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xdr:row>
      <xdr:rowOff>939453</xdr:rowOff>
    </xdr:from>
    <xdr:ext cx="304800" cy="626724"/>
    <xdr:sp macro="" textlink="">
      <xdr:nvSpPr>
        <xdr:cNvPr id="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xdr:row>
      <xdr:rowOff>939453</xdr:rowOff>
    </xdr:from>
    <xdr:ext cx="304800" cy="626724"/>
    <xdr:sp macro="" textlink="">
      <xdr:nvSpPr>
        <xdr:cNvPr id="1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xdr:row>
      <xdr:rowOff>939453</xdr:rowOff>
    </xdr:from>
    <xdr:ext cx="304800" cy="626724"/>
    <xdr:sp macro="" textlink="">
      <xdr:nvSpPr>
        <xdr:cNvPr id="1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xdr:row>
      <xdr:rowOff>939453</xdr:rowOff>
    </xdr:from>
    <xdr:ext cx="304800" cy="626724"/>
    <xdr:sp macro="" textlink="">
      <xdr:nvSpPr>
        <xdr:cNvPr id="1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xdr:row>
      <xdr:rowOff>939453</xdr:rowOff>
    </xdr:from>
    <xdr:ext cx="304800" cy="626724"/>
    <xdr:sp macro="" textlink="">
      <xdr:nvSpPr>
        <xdr:cNvPr id="1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xdr:row>
      <xdr:rowOff>939453</xdr:rowOff>
    </xdr:from>
    <xdr:ext cx="304800" cy="626724"/>
    <xdr:sp macro="" textlink="">
      <xdr:nvSpPr>
        <xdr:cNvPr id="1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xdr:row>
      <xdr:rowOff>939453</xdr:rowOff>
    </xdr:from>
    <xdr:ext cx="304800" cy="626724"/>
    <xdr:sp macro="" textlink="">
      <xdr:nvSpPr>
        <xdr:cNvPr id="1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xdr:row>
      <xdr:rowOff>939453</xdr:rowOff>
    </xdr:from>
    <xdr:ext cx="304800" cy="626724"/>
    <xdr:sp macro="" textlink="">
      <xdr:nvSpPr>
        <xdr:cNvPr id="1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xdr:row>
      <xdr:rowOff>939453</xdr:rowOff>
    </xdr:from>
    <xdr:ext cx="304800" cy="626724"/>
    <xdr:sp macro="" textlink="">
      <xdr:nvSpPr>
        <xdr:cNvPr id="1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xdr:row>
      <xdr:rowOff>939453</xdr:rowOff>
    </xdr:from>
    <xdr:ext cx="304800" cy="626724"/>
    <xdr:sp macro="" textlink="">
      <xdr:nvSpPr>
        <xdr:cNvPr id="1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xdr:row>
      <xdr:rowOff>939453</xdr:rowOff>
    </xdr:from>
    <xdr:ext cx="304800" cy="626724"/>
    <xdr:sp macro="" textlink="">
      <xdr:nvSpPr>
        <xdr:cNvPr id="1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xdr:row>
      <xdr:rowOff>939453</xdr:rowOff>
    </xdr:from>
    <xdr:ext cx="304800" cy="626724"/>
    <xdr:sp macro="" textlink="">
      <xdr:nvSpPr>
        <xdr:cNvPr id="1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xdr:row>
      <xdr:rowOff>939453</xdr:rowOff>
    </xdr:from>
    <xdr:ext cx="304800" cy="626724"/>
    <xdr:sp macro="" textlink="">
      <xdr:nvSpPr>
        <xdr:cNvPr id="1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xdr:row>
      <xdr:rowOff>939453</xdr:rowOff>
    </xdr:from>
    <xdr:ext cx="304800" cy="626724"/>
    <xdr:sp macro="" textlink="">
      <xdr:nvSpPr>
        <xdr:cNvPr id="1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xdr:row>
      <xdr:rowOff>939453</xdr:rowOff>
    </xdr:from>
    <xdr:ext cx="304800" cy="626724"/>
    <xdr:sp macro="" textlink="">
      <xdr:nvSpPr>
        <xdr:cNvPr id="1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xdr:row>
      <xdr:rowOff>939453</xdr:rowOff>
    </xdr:from>
    <xdr:ext cx="304800" cy="626724"/>
    <xdr:sp macro="" textlink="">
      <xdr:nvSpPr>
        <xdr:cNvPr id="1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xdr:row>
      <xdr:rowOff>939453</xdr:rowOff>
    </xdr:from>
    <xdr:ext cx="304800" cy="626724"/>
    <xdr:sp macro="" textlink="">
      <xdr:nvSpPr>
        <xdr:cNvPr id="1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xdr:row>
      <xdr:rowOff>939453</xdr:rowOff>
    </xdr:from>
    <xdr:ext cx="304800" cy="626724"/>
    <xdr:sp macro="" textlink="">
      <xdr:nvSpPr>
        <xdr:cNvPr id="1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xdr:row>
      <xdr:rowOff>939453</xdr:rowOff>
    </xdr:from>
    <xdr:ext cx="304800" cy="626724"/>
    <xdr:sp macro="" textlink="">
      <xdr:nvSpPr>
        <xdr:cNvPr id="1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xdr:row>
      <xdr:rowOff>939453</xdr:rowOff>
    </xdr:from>
    <xdr:ext cx="304800" cy="626724"/>
    <xdr:sp macro="" textlink="">
      <xdr:nvSpPr>
        <xdr:cNvPr id="1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xdr:row>
      <xdr:rowOff>939453</xdr:rowOff>
    </xdr:from>
    <xdr:ext cx="304800" cy="626724"/>
    <xdr:sp macro="" textlink="">
      <xdr:nvSpPr>
        <xdr:cNvPr id="1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xdr:row>
      <xdr:rowOff>939453</xdr:rowOff>
    </xdr:from>
    <xdr:ext cx="304800" cy="626724"/>
    <xdr:sp macro="" textlink="">
      <xdr:nvSpPr>
        <xdr:cNvPr id="1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xdr:row>
      <xdr:rowOff>939453</xdr:rowOff>
    </xdr:from>
    <xdr:ext cx="304800" cy="626724"/>
    <xdr:sp macro="" textlink="">
      <xdr:nvSpPr>
        <xdr:cNvPr id="1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xdr:row>
      <xdr:rowOff>939453</xdr:rowOff>
    </xdr:from>
    <xdr:ext cx="304800" cy="626724"/>
    <xdr:sp macro="" textlink="">
      <xdr:nvSpPr>
        <xdr:cNvPr id="1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xdr:row>
      <xdr:rowOff>939453</xdr:rowOff>
    </xdr:from>
    <xdr:ext cx="304800" cy="626724"/>
    <xdr:sp macro="" textlink="">
      <xdr:nvSpPr>
        <xdr:cNvPr id="1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xdr:row>
      <xdr:rowOff>939453</xdr:rowOff>
    </xdr:from>
    <xdr:ext cx="304800" cy="626724"/>
    <xdr:sp macro="" textlink="">
      <xdr:nvSpPr>
        <xdr:cNvPr id="1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xdr:row>
      <xdr:rowOff>939453</xdr:rowOff>
    </xdr:from>
    <xdr:ext cx="304800" cy="626724"/>
    <xdr:sp macro="" textlink="">
      <xdr:nvSpPr>
        <xdr:cNvPr id="1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xdr:row>
      <xdr:rowOff>939453</xdr:rowOff>
    </xdr:from>
    <xdr:ext cx="304800" cy="626724"/>
    <xdr:sp macro="" textlink="">
      <xdr:nvSpPr>
        <xdr:cNvPr id="1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xdr:row>
      <xdr:rowOff>939453</xdr:rowOff>
    </xdr:from>
    <xdr:ext cx="304800" cy="626724"/>
    <xdr:sp macro="" textlink="">
      <xdr:nvSpPr>
        <xdr:cNvPr id="1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xdr:row>
      <xdr:rowOff>939453</xdr:rowOff>
    </xdr:from>
    <xdr:ext cx="304800" cy="626724"/>
    <xdr:sp macro="" textlink="">
      <xdr:nvSpPr>
        <xdr:cNvPr id="1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xdr:row>
      <xdr:rowOff>939453</xdr:rowOff>
    </xdr:from>
    <xdr:ext cx="304800" cy="626724"/>
    <xdr:sp macro="" textlink="">
      <xdr:nvSpPr>
        <xdr:cNvPr id="1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xdr:row>
      <xdr:rowOff>939453</xdr:rowOff>
    </xdr:from>
    <xdr:ext cx="304800" cy="626724"/>
    <xdr:sp macro="" textlink="">
      <xdr:nvSpPr>
        <xdr:cNvPr id="1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xdr:row>
      <xdr:rowOff>939453</xdr:rowOff>
    </xdr:from>
    <xdr:ext cx="304800" cy="626724"/>
    <xdr:sp macro="" textlink="">
      <xdr:nvSpPr>
        <xdr:cNvPr id="1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xdr:row>
      <xdr:rowOff>939453</xdr:rowOff>
    </xdr:from>
    <xdr:ext cx="304800" cy="626724"/>
    <xdr:sp macro="" textlink="">
      <xdr:nvSpPr>
        <xdr:cNvPr id="1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xdr:row>
      <xdr:rowOff>939453</xdr:rowOff>
    </xdr:from>
    <xdr:ext cx="304800" cy="626724"/>
    <xdr:sp macro="" textlink="">
      <xdr:nvSpPr>
        <xdr:cNvPr id="1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xdr:row>
      <xdr:rowOff>939453</xdr:rowOff>
    </xdr:from>
    <xdr:ext cx="304800" cy="626724"/>
    <xdr:sp macro="" textlink="">
      <xdr:nvSpPr>
        <xdr:cNvPr id="1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xdr:row>
      <xdr:rowOff>939453</xdr:rowOff>
    </xdr:from>
    <xdr:ext cx="304800" cy="626724"/>
    <xdr:sp macro="" textlink="">
      <xdr:nvSpPr>
        <xdr:cNvPr id="1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xdr:row>
      <xdr:rowOff>939453</xdr:rowOff>
    </xdr:from>
    <xdr:ext cx="304800" cy="626724"/>
    <xdr:sp macro="" textlink="">
      <xdr:nvSpPr>
        <xdr:cNvPr id="1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xdr:row>
      <xdr:rowOff>939453</xdr:rowOff>
    </xdr:from>
    <xdr:ext cx="304800" cy="626724"/>
    <xdr:sp macro="" textlink="">
      <xdr:nvSpPr>
        <xdr:cNvPr id="1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xdr:row>
      <xdr:rowOff>939453</xdr:rowOff>
    </xdr:from>
    <xdr:ext cx="304800" cy="626724"/>
    <xdr:sp macro="" textlink="">
      <xdr:nvSpPr>
        <xdr:cNvPr id="1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xdr:row>
      <xdr:rowOff>939453</xdr:rowOff>
    </xdr:from>
    <xdr:ext cx="304800" cy="626724"/>
    <xdr:sp macro="" textlink="">
      <xdr:nvSpPr>
        <xdr:cNvPr id="1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xdr:row>
      <xdr:rowOff>939453</xdr:rowOff>
    </xdr:from>
    <xdr:ext cx="304800" cy="626724"/>
    <xdr:sp macro="" textlink="">
      <xdr:nvSpPr>
        <xdr:cNvPr id="1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xdr:row>
      <xdr:rowOff>939453</xdr:rowOff>
    </xdr:from>
    <xdr:ext cx="304800" cy="626724"/>
    <xdr:sp macro="" textlink="">
      <xdr:nvSpPr>
        <xdr:cNvPr id="1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xdr:row>
      <xdr:rowOff>939453</xdr:rowOff>
    </xdr:from>
    <xdr:ext cx="304800" cy="626724"/>
    <xdr:sp macro="" textlink="">
      <xdr:nvSpPr>
        <xdr:cNvPr id="1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xdr:row>
      <xdr:rowOff>939453</xdr:rowOff>
    </xdr:from>
    <xdr:ext cx="304800" cy="626724"/>
    <xdr:sp macro="" textlink="">
      <xdr:nvSpPr>
        <xdr:cNvPr id="1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xdr:row>
      <xdr:rowOff>939453</xdr:rowOff>
    </xdr:from>
    <xdr:ext cx="304800" cy="626724"/>
    <xdr:sp macro="" textlink="">
      <xdr:nvSpPr>
        <xdr:cNvPr id="1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xdr:row>
      <xdr:rowOff>939453</xdr:rowOff>
    </xdr:from>
    <xdr:ext cx="304800" cy="626724"/>
    <xdr:sp macro="" textlink="">
      <xdr:nvSpPr>
        <xdr:cNvPr id="1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xdr:row>
      <xdr:rowOff>939453</xdr:rowOff>
    </xdr:from>
    <xdr:ext cx="304800" cy="626724"/>
    <xdr:sp macro="" textlink="">
      <xdr:nvSpPr>
        <xdr:cNvPr id="1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xdr:row>
      <xdr:rowOff>939453</xdr:rowOff>
    </xdr:from>
    <xdr:ext cx="304800" cy="626724"/>
    <xdr:sp macro="" textlink="">
      <xdr:nvSpPr>
        <xdr:cNvPr id="1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xdr:row>
      <xdr:rowOff>939453</xdr:rowOff>
    </xdr:from>
    <xdr:ext cx="304800" cy="626724"/>
    <xdr:sp macro="" textlink="">
      <xdr:nvSpPr>
        <xdr:cNvPr id="1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xdr:row>
      <xdr:rowOff>939453</xdr:rowOff>
    </xdr:from>
    <xdr:ext cx="304800" cy="626724"/>
    <xdr:sp macro="" textlink="">
      <xdr:nvSpPr>
        <xdr:cNvPr id="1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xdr:row>
      <xdr:rowOff>939453</xdr:rowOff>
    </xdr:from>
    <xdr:ext cx="304800" cy="626724"/>
    <xdr:sp macro="" textlink="">
      <xdr:nvSpPr>
        <xdr:cNvPr id="1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xdr:row>
      <xdr:rowOff>939453</xdr:rowOff>
    </xdr:from>
    <xdr:ext cx="304800" cy="626724"/>
    <xdr:sp macro="" textlink="">
      <xdr:nvSpPr>
        <xdr:cNvPr id="1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xdr:row>
      <xdr:rowOff>939453</xdr:rowOff>
    </xdr:from>
    <xdr:ext cx="304800" cy="626724"/>
    <xdr:sp macro="" textlink="">
      <xdr:nvSpPr>
        <xdr:cNvPr id="1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xdr:row>
      <xdr:rowOff>939453</xdr:rowOff>
    </xdr:from>
    <xdr:ext cx="304800" cy="626724"/>
    <xdr:sp macro="" textlink="">
      <xdr:nvSpPr>
        <xdr:cNvPr id="1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xdr:row>
      <xdr:rowOff>939453</xdr:rowOff>
    </xdr:from>
    <xdr:ext cx="304800" cy="626724"/>
    <xdr:sp macro="" textlink="">
      <xdr:nvSpPr>
        <xdr:cNvPr id="1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xdr:row>
      <xdr:rowOff>939453</xdr:rowOff>
    </xdr:from>
    <xdr:ext cx="304800" cy="626724"/>
    <xdr:sp macro="" textlink="">
      <xdr:nvSpPr>
        <xdr:cNvPr id="1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xdr:row>
      <xdr:rowOff>939453</xdr:rowOff>
    </xdr:from>
    <xdr:ext cx="304800" cy="626724"/>
    <xdr:sp macro="" textlink="">
      <xdr:nvSpPr>
        <xdr:cNvPr id="1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xdr:row>
      <xdr:rowOff>939453</xdr:rowOff>
    </xdr:from>
    <xdr:ext cx="304800" cy="626724"/>
    <xdr:sp macro="" textlink="">
      <xdr:nvSpPr>
        <xdr:cNvPr id="1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xdr:row>
      <xdr:rowOff>939453</xdr:rowOff>
    </xdr:from>
    <xdr:ext cx="304800" cy="626724"/>
    <xdr:sp macro="" textlink="">
      <xdr:nvSpPr>
        <xdr:cNvPr id="1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xdr:row>
      <xdr:rowOff>939453</xdr:rowOff>
    </xdr:from>
    <xdr:ext cx="304800" cy="626724"/>
    <xdr:sp macro="" textlink="">
      <xdr:nvSpPr>
        <xdr:cNvPr id="1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xdr:row>
      <xdr:rowOff>939453</xdr:rowOff>
    </xdr:from>
    <xdr:ext cx="304800" cy="626724"/>
    <xdr:sp macro="" textlink="">
      <xdr:nvSpPr>
        <xdr:cNvPr id="1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xdr:row>
      <xdr:rowOff>939453</xdr:rowOff>
    </xdr:from>
    <xdr:ext cx="304800" cy="626724"/>
    <xdr:sp macro="" textlink="">
      <xdr:nvSpPr>
        <xdr:cNvPr id="1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xdr:row>
      <xdr:rowOff>939453</xdr:rowOff>
    </xdr:from>
    <xdr:ext cx="304800" cy="626724"/>
    <xdr:sp macro="" textlink="">
      <xdr:nvSpPr>
        <xdr:cNvPr id="1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xdr:row>
      <xdr:rowOff>939453</xdr:rowOff>
    </xdr:from>
    <xdr:ext cx="304800" cy="626724"/>
    <xdr:sp macro="" textlink="">
      <xdr:nvSpPr>
        <xdr:cNvPr id="1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xdr:row>
      <xdr:rowOff>939453</xdr:rowOff>
    </xdr:from>
    <xdr:ext cx="304800" cy="626724"/>
    <xdr:sp macro="" textlink="">
      <xdr:nvSpPr>
        <xdr:cNvPr id="1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xdr:row>
      <xdr:rowOff>939453</xdr:rowOff>
    </xdr:from>
    <xdr:ext cx="304800" cy="626724"/>
    <xdr:sp macro="" textlink="">
      <xdr:nvSpPr>
        <xdr:cNvPr id="1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xdr:row>
      <xdr:rowOff>939453</xdr:rowOff>
    </xdr:from>
    <xdr:ext cx="304800" cy="626724"/>
    <xdr:sp macro="" textlink="">
      <xdr:nvSpPr>
        <xdr:cNvPr id="1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xdr:row>
      <xdr:rowOff>939453</xdr:rowOff>
    </xdr:from>
    <xdr:ext cx="304800" cy="626724"/>
    <xdr:sp macro="" textlink="">
      <xdr:nvSpPr>
        <xdr:cNvPr id="1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xdr:row>
      <xdr:rowOff>939453</xdr:rowOff>
    </xdr:from>
    <xdr:ext cx="304800" cy="626724"/>
    <xdr:sp macro="" textlink="">
      <xdr:nvSpPr>
        <xdr:cNvPr id="1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xdr:row>
      <xdr:rowOff>939453</xdr:rowOff>
    </xdr:from>
    <xdr:ext cx="304800" cy="626724"/>
    <xdr:sp macro="" textlink="">
      <xdr:nvSpPr>
        <xdr:cNvPr id="1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xdr:row>
      <xdr:rowOff>939453</xdr:rowOff>
    </xdr:from>
    <xdr:ext cx="304800" cy="626724"/>
    <xdr:sp macro="" textlink="">
      <xdr:nvSpPr>
        <xdr:cNvPr id="1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xdr:row>
      <xdr:rowOff>939453</xdr:rowOff>
    </xdr:from>
    <xdr:ext cx="304800" cy="626724"/>
    <xdr:sp macro="" textlink="">
      <xdr:nvSpPr>
        <xdr:cNvPr id="1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xdr:row>
      <xdr:rowOff>939453</xdr:rowOff>
    </xdr:from>
    <xdr:ext cx="304800" cy="626724"/>
    <xdr:sp macro="" textlink="">
      <xdr:nvSpPr>
        <xdr:cNvPr id="1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xdr:row>
      <xdr:rowOff>939453</xdr:rowOff>
    </xdr:from>
    <xdr:ext cx="304800" cy="626724"/>
    <xdr:sp macro="" textlink="">
      <xdr:nvSpPr>
        <xdr:cNvPr id="1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xdr:row>
      <xdr:rowOff>939453</xdr:rowOff>
    </xdr:from>
    <xdr:ext cx="304800" cy="626724"/>
    <xdr:sp macro="" textlink="">
      <xdr:nvSpPr>
        <xdr:cNvPr id="1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xdr:row>
      <xdr:rowOff>939453</xdr:rowOff>
    </xdr:from>
    <xdr:ext cx="304800" cy="626724"/>
    <xdr:sp macro="" textlink="">
      <xdr:nvSpPr>
        <xdr:cNvPr id="1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xdr:row>
      <xdr:rowOff>939453</xdr:rowOff>
    </xdr:from>
    <xdr:ext cx="304800" cy="626724"/>
    <xdr:sp macro="" textlink="">
      <xdr:nvSpPr>
        <xdr:cNvPr id="1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xdr:row>
      <xdr:rowOff>939453</xdr:rowOff>
    </xdr:from>
    <xdr:ext cx="304800" cy="626724"/>
    <xdr:sp macro="" textlink="">
      <xdr:nvSpPr>
        <xdr:cNvPr id="1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xdr:row>
      <xdr:rowOff>939453</xdr:rowOff>
    </xdr:from>
    <xdr:ext cx="304800" cy="626724"/>
    <xdr:sp macro="" textlink="">
      <xdr:nvSpPr>
        <xdr:cNvPr id="1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xdr:row>
      <xdr:rowOff>939453</xdr:rowOff>
    </xdr:from>
    <xdr:ext cx="304800" cy="626724"/>
    <xdr:sp macro="" textlink="">
      <xdr:nvSpPr>
        <xdr:cNvPr id="1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xdr:row>
      <xdr:rowOff>939453</xdr:rowOff>
    </xdr:from>
    <xdr:ext cx="304800" cy="626724"/>
    <xdr:sp macro="" textlink="">
      <xdr:nvSpPr>
        <xdr:cNvPr id="1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xdr:row>
      <xdr:rowOff>939453</xdr:rowOff>
    </xdr:from>
    <xdr:ext cx="304800" cy="626724"/>
    <xdr:sp macro="" textlink="">
      <xdr:nvSpPr>
        <xdr:cNvPr id="1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xdr:row>
      <xdr:rowOff>939453</xdr:rowOff>
    </xdr:from>
    <xdr:ext cx="304800" cy="626724"/>
    <xdr:sp macro="" textlink="">
      <xdr:nvSpPr>
        <xdr:cNvPr id="1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xdr:row>
      <xdr:rowOff>939453</xdr:rowOff>
    </xdr:from>
    <xdr:ext cx="304800" cy="626724"/>
    <xdr:sp macro="" textlink="">
      <xdr:nvSpPr>
        <xdr:cNvPr id="1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xdr:row>
      <xdr:rowOff>939453</xdr:rowOff>
    </xdr:from>
    <xdr:ext cx="304800" cy="626724"/>
    <xdr:sp macro="" textlink="">
      <xdr:nvSpPr>
        <xdr:cNvPr id="1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xdr:row>
      <xdr:rowOff>939453</xdr:rowOff>
    </xdr:from>
    <xdr:ext cx="304800" cy="626724"/>
    <xdr:sp macro="" textlink="">
      <xdr:nvSpPr>
        <xdr:cNvPr id="1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xdr:row>
      <xdr:rowOff>939453</xdr:rowOff>
    </xdr:from>
    <xdr:ext cx="304800" cy="626724"/>
    <xdr:sp macro="" textlink="">
      <xdr:nvSpPr>
        <xdr:cNvPr id="1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xdr:row>
      <xdr:rowOff>939453</xdr:rowOff>
    </xdr:from>
    <xdr:ext cx="304800" cy="626724"/>
    <xdr:sp macro="" textlink="">
      <xdr:nvSpPr>
        <xdr:cNvPr id="1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xdr:row>
      <xdr:rowOff>939453</xdr:rowOff>
    </xdr:from>
    <xdr:ext cx="304800" cy="626724"/>
    <xdr:sp macro="" textlink="">
      <xdr:nvSpPr>
        <xdr:cNvPr id="1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xdr:row>
      <xdr:rowOff>939453</xdr:rowOff>
    </xdr:from>
    <xdr:ext cx="304800" cy="626724"/>
    <xdr:sp macro="" textlink="">
      <xdr:nvSpPr>
        <xdr:cNvPr id="1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xdr:row>
      <xdr:rowOff>939453</xdr:rowOff>
    </xdr:from>
    <xdr:ext cx="304800" cy="626724"/>
    <xdr:sp macro="" textlink="">
      <xdr:nvSpPr>
        <xdr:cNvPr id="1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xdr:row>
      <xdr:rowOff>939453</xdr:rowOff>
    </xdr:from>
    <xdr:ext cx="304800" cy="626724"/>
    <xdr:sp macro="" textlink="">
      <xdr:nvSpPr>
        <xdr:cNvPr id="1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xdr:row>
      <xdr:rowOff>939453</xdr:rowOff>
    </xdr:from>
    <xdr:ext cx="304800" cy="626724"/>
    <xdr:sp macro="" textlink="">
      <xdr:nvSpPr>
        <xdr:cNvPr id="1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xdr:row>
      <xdr:rowOff>939453</xdr:rowOff>
    </xdr:from>
    <xdr:ext cx="304800" cy="626724"/>
    <xdr:sp macro="" textlink="">
      <xdr:nvSpPr>
        <xdr:cNvPr id="1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xdr:row>
      <xdr:rowOff>939453</xdr:rowOff>
    </xdr:from>
    <xdr:ext cx="304800" cy="626724"/>
    <xdr:sp macro="" textlink="">
      <xdr:nvSpPr>
        <xdr:cNvPr id="1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xdr:row>
      <xdr:rowOff>939453</xdr:rowOff>
    </xdr:from>
    <xdr:ext cx="304800" cy="626724"/>
    <xdr:sp macro="" textlink="">
      <xdr:nvSpPr>
        <xdr:cNvPr id="1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xdr:row>
      <xdr:rowOff>939453</xdr:rowOff>
    </xdr:from>
    <xdr:ext cx="304800" cy="626724"/>
    <xdr:sp macro="" textlink="">
      <xdr:nvSpPr>
        <xdr:cNvPr id="1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xdr:row>
      <xdr:rowOff>939453</xdr:rowOff>
    </xdr:from>
    <xdr:ext cx="304800" cy="626724"/>
    <xdr:sp macro="" textlink="">
      <xdr:nvSpPr>
        <xdr:cNvPr id="1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xdr:row>
      <xdr:rowOff>939453</xdr:rowOff>
    </xdr:from>
    <xdr:ext cx="304800" cy="626724"/>
    <xdr:sp macro="" textlink="">
      <xdr:nvSpPr>
        <xdr:cNvPr id="1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xdr:row>
      <xdr:rowOff>939453</xdr:rowOff>
    </xdr:from>
    <xdr:ext cx="304800" cy="626724"/>
    <xdr:sp macro="" textlink="">
      <xdr:nvSpPr>
        <xdr:cNvPr id="1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xdr:row>
      <xdr:rowOff>939453</xdr:rowOff>
    </xdr:from>
    <xdr:ext cx="304800" cy="626724"/>
    <xdr:sp macro="" textlink="">
      <xdr:nvSpPr>
        <xdr:cNvPr id="2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xdr:row>
      <xdr:rowOff>939453</xdr:rowOff>
    </xdr:from>
    <xdr:ext cx="304800" cy="626724"/>
    <xdr:sp macro="" textlink="">
      <xdr:nvSpPr>
        <xdr:cNvPr id="2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xdr:row>
      <xdr:rowOff>939453</xdr:rowOff>
    </xdr:from>
    <xdr:ext cx="304800" cy="626724"/>
    <xdr:sp macro="" textlink="">
      <xdr:nvSpPr>
        <xdr:cNvPr id="2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xdr:row>
      <xdr:rowOff>939453</xdr:rowOff>
    </xdr:from>
    <xdr:ext cx="304800" cy="626724"/>
    <xdr:sp macro="" textlink="">
      <xdr:nvSpPr>
        <xdr:cNvPr id="2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xdr:row>
      <xdr:rowOff>939453</xdr:rowOff>
    </xdr:from>
    <xdr:ext cx="304800" cy="626724"/>
    <xdr:sp macro="" textlink="">
      <xdr:nvSpPr>
        <xdr:cNvPr id="2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xdr:row>
      <xdr:rowOff>939453</xdr:rowOff>
    </xdr:from>
    <xdr:ext cx="304800" cy="626724"/>
    <xdr:sp macro="" textlink="">
      <xdr:nvSpPr>
        <xdr:cNvPr id="2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xdr:row>
      <xdr:rowOff>939453</xdr:rowOff>
    </xdr:from>
    <xdr:ext cx="304800" cy="626724"/>
    <xdr:sp macro="" textlink="">
      <xdr:nvSpPr>
        <xdr:cNvPr id="2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xdr:row>
      <xdr:rowOff>939453</xdr:rowOff>
    </xdr:from>
    <xdr:ext cx="304800" cy="626724"/>
    <xdr:sp macro="" textlink="">
      <xdr:nvSpPr>
        <xdr:cNvPr id="2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xdr:row>
      <xdr:rowOff>939453</xdr:rowOff>
    </xdr:from>
    <xdr:ext cx="304800" cy="626724"/>
    <xdr:sp macro="" textlink="">
      <xdr:nvSpPr>
        <xdr:cNvPr id="2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xdr:row>
      <xdr:rowOff>939453</xdr:rowOff>
    </xdr:from>
    <xdr:ext cx="304800" cy="626724"/>
    <xdr:sp macro="" textlink="">
      <xdr:nvSpPr>
        <xdr:cNvPr id="2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xdr:row>
      <xdr:rowOff>939453</xdr:rowOff>
    </xdr:from>
    <xdr:ext cx="304800" cy="626724"/>
    <xdr:sp macro="" textlink="">
      <xdr:nvSpPr>
        <xdr:cNvPr id="2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xdr:row>
      <xdr:rowOff>939453</xdr:rowOff>
    </xdr:from>
    <xdr:ext cx="304800" cy="626724"/>
    <xdr:sp macro="" textlink="">
      <xdr:nvSpPr>
        <xdr:cNvPr id="2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xdr:row>
      <xdr:rowOff>939453</xdr:rowOff>
    </xdr:from>
    <xdr:ext cx="304800" cy="626724"/>
    <xdr:sp macro="" textlink="">
      <xdr:nvSpPr>
        <xdr:cNvPr id="2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xdr:row>
      <xdr:rowOff>939453</xdr:rowOff>
    </xdr:from>
    <xdr:ext cx="304800" cy="626724"/>
    <xdr:sp macro="" textlink="">
      <xdr:nvSpPr>
        <xdr:cNvPr id="2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xdr:row>
      <xdr:rowOff>939453</xdr:rowOff>
    </xdr:from>
    <xdr:ext cx="304800" cy="626724"/>
    <xdr:sp macro="" textlink="">
      <xdr:nvSpPr>
        <xdr:cNvPr id="2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xdr:row>
      <xdr:rowOff>939453</xdr:rowOff>
    </xdr:from>
    <xdr:ext cx="304800" cy="626724"/>
    <xdr:sp macro="" textlink="">
      <xdr:nvSpPr>
        <xdr:cNvPr id="2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xdr:row>
      <xdr:rowOff>939453</xdr:rowOff>
    </xdr:from>
    <xdr:ext cx="304800" cy="626724"/>
    <xdr:sp macro="" textlink="">
      <xdr:nvSpPr>
        <xdr:cNvPr id="2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xdr:row>
      <xdr:rowOff>939453</xdr:rowOff>
    </xdr:from>
    <xdr:ext cx="304800" cy="626724"/>
    <xdr:sp macro="" textlink="">
      <xdr:nvSpPr>
        <xdr:cNvPr id="2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xdr:row>
      <xdr:rowOff>939453</xdr:rowOff>
    </xdr:from>
    <xdr:ext cx="304800" cy="626724"/>
    <xdr:sp macro="" textlink="">
      <xdr:nvSpPr>
        <xdr:cNvPr id="2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xdr:row>
      <xdr:rowOff>939453</xdr:rowOff>
    </xdr:from>
    <xdr:ext cx="304800" cy="626724"/>
    <xdr:sp macro="" textlink="">
      <xdr:nvSpPr>
        <xdr:cNvPr id="2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xdr:row>
      <xdr:rowOff>939453</xdr:rowOff>
    </xdr:from>
    <xdr:ext cx="304800" cy="626724"/>
    <xdr:sp macro="" textlink="">
      <xdr:nvSpPr>
        <xdr:cNvPr id="2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xdr:row>
      <xdr:rowOff>939453</xdr:rowOff>
    </xdr:from>
    <xdr:ext cx="304800" cy="626724"/>
    <xdr:sp macro="" textlink="">
      <xdr:nvSpPr>
        <xdr:cNvPr id="2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xdr:row>
      <xdr:rowOff>939453</xdr:rowOff>
    </xdr:from>
    <xdr:ext cx="304800" cy="626724"/>
    <xdr:sp macro="" textlink="">
      <xdr:nvSpPr>
        <xdr:cNvPr id="2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xdr:row>
      <xdr:rowOff>939453</xdr:rowOff>
    </xdr:from>
    <xdr:ext cx="304800" cy="626724"/>
    <xdr:sp macro="" textlink="">
      <xdr:nvSpPr>
        <xdr:cNvPr id="2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xdr:row>
      <xdr:rowOff>939453</xdr:rowOff>
    </xdr:from>
    <xdr:ext cx="304800" cy="626724"/>
    <xdr:sp macro="" textlink="">
      <xdr:nvSpPr>
        <xdr:cNvPr id="2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xdr:row>
      <xdr:rowOff>939453</xdr:rowOff>
    </xdr:from>
    <xdr:ext cx="304800" cy="626724"/>
    <xdr:sp macro="" textlink="">
      <xdr:nvSpPr>
        <xdr:cNvPr id="2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xdr:row>
      <xdr:rowOff>939453</xdr:rowOff>
    </xdr:from>
    <xdr:ext cx="304800" cy="626724"/>
    <xdr:sp macro="" textlink="">
      <xdr:nvSpPr>
        <xdr:cNvPr id="2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xdr:row>
      <xdr:rowOff>939453</xdr:rowOff>
    </xdr:from>
    <xdr:ext cx="304800" cy="626724"/>
    <xdr:sp macro="" textlink="">
      <xdr:nvSpPr>
        <xdr:cNvPr id="2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xdr:row>
      <xdr:rowOff>939453</xdr:rowOff>
    </xdr:from>
    <xdr:ext cx="304800" cy="626724"/>
    <xdr:sp macro="" textlink="">
      <xdr:nvSpPr>
        <xdr:cNvPr id="2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xdr:row>
      <xdr:rowOff>939453</xdr:rowOff>
    </xdr:from>
    <xdr:ext cx="304800" cy="626724"/>
    <xdr:sp macro="" textlink="">
      <xdr:nvSpPr>
        <xdr:cNvPr id="2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xdr:row>
      <xdr:rowOff>939453</xdr:rowOff>
    </xdr:from>
    <xdr:ext cx="304800" cy="626724"/>
    <xdr:sp macro="" textlink="">
      <xdr:nvSpPr>
        <xdr:cNvPr id="2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xdr:row>
      <xdr:rowOff>939453</xdr:rowOff>
    </xdr:from>
    <xdr:ext cx="304800" cy="626724"/>
    <xdr:sp macro="" textlink="">
      <xdr:nvSpPr>
        <xdr:cNvPr id="2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xdr:row>
      <xdr:rowOff>939453</xdr:rowOff>
    </xdr:from>
    <xdr:ext cx="304800" cy="626724"/>
    <xdr:sp macro="" textlink="">
      <xdr:nvSpPr>
        <xdr:cNvPr id="2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xdr:row>
      <xdr:rowOff>939453</xdr:rowOff>
    </xdr:from>
    <xdr:ext cx="304800" cy="626724"/>
    <xdr:sp macro="" textlink="">
      <xdr:nvSpPr>
        <xdr:cNvPr id="2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xdr:row>
      <xdr:rowOff>939453</xdr:rowOff>
    </xdr:from>
    <xdr:ext cx="304800" cy="626724"/>
    <xdr:sp macro="" textlink="">
      <xdr:nvSpPr>
        <xdr:cNvPr id="2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xdr:row>
      <xdr:rowOff>939453</xdr:rowOff>
    </xdr:from>
    <xdr:ext cx="304800" cy="626724"/>
    <xdr:sp macro="" textlink="">
      <xdr:nvSpPr>
        <xdr:cNvPr id="2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xdr:row>
      <xdr:rowOff>939453</xdr:rowOff>
    </xdr:from>
    <xdr:ext cx="304800" cy="626724"/>
    <xdr:sp macro="" textlink="">
      <xdr:nvSpPr>
        <xdr:cNvPr id="2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xdr:row>
      <xdr:rowOff>939453</xdr:rowOff>
    </xdr:from>
    <xdr:ext cx="304800" cy="626724"/>
    <xdr:sp macro="" textlink="">
      <xdr:nvSpPr>
        <xdr:cNvPr id="2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xdr:row>
      <xdr:rowOff>939453</xdr:rowOff>
    </xdr:from>
    <xdr:ext cx="304800" cy="626724"/>
    <xdr:sp macro="" textlink="">
      <xdr:nvSpPr>
        <xdr:cNvPr id="2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xdr:row>
      <xdr:rowOff>939453</xdr:rowOff>
    </xdr:from>
    <xdr:ext cx="304800" cy="626724"/>
    <xdr:sp macro="" textlink="">
      <xdr:nvSpPr>
        <xdr:cNvPr id="2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xdr:row>
      <xdr:rowOff>939453</xdr:rowOff>
    </xdr:from>
    <xdr:ext cx="304800" cy="626724"/>
    <xdr:sp macro="" textlink="">
      <xdr:nvSpPr>
        <xdr:cNvPr id="2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xdr:row>
      <xdr:rowOff>939453</xdr:rowOff>
    </xdr:from>
    <xdr:ext cx="304800" cy="626724"/>
    <xdr:sp macro="" textlink="">
      <xdr:nvSpPr>
        <xdr:cNvPr id="2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xdr:row>
      <xdr:rowOff>939453</xdr:rowOff>
    </xdr:from>
    <xdr:ext cx="304800" cy="626724"/>
    <xdr:sp macro="" textlink="">
      <xdr:nvSpPr>
        <xdr:cNvPr id="2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xdr:row>
      <xdr:rowOff>939453</xdr:rowOff>
    </xdr:from>
    <xdr:ext cx="304800" cy="626724"/>
    <xdr:sp macro="" textlink="">
      <xdr:nvSpPr>
        <xdr:cNvPr id="2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xdr:row>
      <xdr:rowOff>939453</xdr:rowOff>
    </xdr:from>
    <xdr:ext cx="304800" cy="626724"/>
    <xdr:sp macro="" textlink="">
      <xdr:nvSpPr>
        <xdr:cNvPr id="2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xdr:row>
      <xdr:rowOff>939453</xdr:rowOff>
    </xdr:from>
    <xdr:ext cx="304800" cy="626724"/>
    <xdr:sp macro="" textlink="">
      <xdr:nvSpPr>
        <xdr:cNvPr id="2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xdr:row>
      <xdr:rowOff>939453</xdr:rowOff>
    </xdr:from>
    <xdr:ext cx="304800" cy="626724"/>
    <xdr:sp macro="" textlink="">
      <xdr:nvSpPr>
        <xdr:cNvPr id="2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xdr:row>
      <xdr:rowOff>939453</xdr:rowOff>
    </xdr:from>
    <xdr:ext cx="304800" cy="626724"/>
    <xdr:sp macro="" textlink="">
      <xdr:nvSpPr>
        <xdr:cNvPr id="2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xdr:row>
      <xdr:rowOff>939453</xdr:rowOff>
    </xdr:from>
    <xdr:ext cx="304800" cy="626724"/>
    <xdr:sp macro="" textlink="">
      <xdr:nvSpPr>
        <xdr:cNvPr id="2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xdr:row>
      <xdr:rowOff>939453</xdr:rowOff>
    </xdr:from>
    <xdr:ext cx="304800" cy="626724"/>
    <xdr:sp macro="" textlink="">
      <xdr:nvSpPr>
        <xdr:cNvPr id="2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xdr:row>
      <xdr:rowOff>939453</xdr:rowOff>
    </xdr:from>
    <xdr:ext cx="304800" cy="626724"/>
    <xdr:sp macro="" textlink="">
      <xdr:nvSpPr>
        <xdr:cNvPr id="2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xdr:row>
      <xdr:rowOff>939453</xdr:rowOff>
    </xdr:from>
    <xdr:ext cx="304800" cy="626724"/>
    <xdr:sp macro="" textlink="">
      <xdr:nvSpPr>
        <xdr:cNvPr id="2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xdr:row>
      <xdr:rowOff>939453</xdr:rowOff>
    </xdr:from>
    <xdr:ext cx="304800" cy="626724"/>
    <xdr:sp macro="" textlink="">
      <xdr:nvSpPr>
        <xdr:cNvPr id="2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xdr:row>
      <xdr:rowOff>939453</xdr:rowOff>
    </xdr:from>
    <xdr:ext cx="304800" cy="626724"/>
    <xdr:sp macro="" textlink="">
      <xdr:nvSpPr>
        <xdr:cNvPr id="2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xdr:row>
      <xdr:rowOff>939453</xdr:rowOff>
    </xdr:from>
    <xdr:ext cx="304800" cy="626724"/>
    <xdr:sp macro="" textlink="">
      <xdr:nvSpPr>
        <xdr:cNvPr id="2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xdr:row>
      <xdr:rowOff>939453</xdr:rowOff>
    </xdr:from>
    <xdr:ext cx="304800" cy="626724"/>
    <xdr:sp macro="" textlink="">
      <xdr:nvSpPr>
        <xdr:cNvPr id="2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xdr:row>
      <xdr:rowOff>939453</xdr:rowOff>
    </xdr:from>
    <xdr:ext cx="304800" cy="626724"/>
    <xdr:sp macro="" textlink="">
      <xdr:nvSpPr>
        <xdr:cNvPr id="2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xdr:row>
      <xdr:rowOff>939453</xdr:rowOff>
    </xdr:from>
    <xdr:ext cx="304800" cy="626724"/>
    <xdr:sp macro="" textlink="">
      <xdr:nvSpPr>
        <xdr:cNvPr id="2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xdr:row>
      <xdr:rowOff>939453</xdr:rowOff>
    </xdr:from>
    <xdr:ext cx="304800" cy="626724"/>
    <xdr:sp macro="" textlink="">
      <xdr:nvSpPr>
        <xdr:cNvPr id="2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xdr:row>
      <xdr:rowOff>939453</xdr:rowOff>
    </xdr:from>
    <xdr:ext cx="304800" cy="626724"/>
    <xdr:sp macro="" textlink="">
      <xdr:nvSpPr>
        <xdr:cNvPr id="2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xdr:row>
      <xdr:rowOff>939453</xdr:rowOff>
    </xdr:from>
    <xdr:ext cx="304800" cy="626724"/>
    <xdr:sp macro="" textlink="">
      <xdr:nvSpPr>
        <xdr:cNvPr id="2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xdr:row>
      <xdr:rowOff>939453</xdr:rowOff>
    </xdr:from>
    <xdr:ext cx="304800" cy="626724"/>
    <xdr:sp macro="" textlink="">
      <xdr:nvSpPr>
        <xdr:cNvPr id="2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xdr:row>
      <xdr:rowOff>939453</xdr:rowOff>
    </xdr:from>
    <xdr:ext cx="304800" cy="626724"/>
    <xdr:sp macro="" textlink="">
      <xdr:nvSpPr>
        <xdr:cNvPr id="2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xdr:row>
      <xdr:rowOff>939453</xdr:rowOff>
    </xdr:from>
    <xdr:ext cx="304800" cy="626724"/>
    <xdr:sp macro="" textlink="">
      <xdr:nvSpPr>
        <xdr:cNvPr id="2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xdr:row>
      <xdr:rowOff>939453</xdr:rowOff>
    </xdr:from>
    <xdr:ext cx="304800" cy="626724"/>
    <xdr:sp macro="" textlink="">
      <xdr:nvSpPr>
        <xdr:cNvPr id="2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xdr:row>
      <xdr:rowOff>939453</xdr:rowOff>
    </xdr:from>
    <xdr:ext cx="304800" cy="626724"/>
    <xdr:sp macro="" textlink="">
      <xdr:nvSpPr>
        <xdr:cNvPr id="2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xdr:row>
      <xdr:rowOff>939453</xdr:rowOff>
    </xdr:from>
    <xdr:ext cx="304800" cy="626724"/>
    <xdr:sp macro="" textlink="">
      <xdr:nvSpPr>
        <xdr:cNvPr id="2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xdr:row>
      <xdr:rowOff>939453</xdr:rowOff>
    </xdr:from>
    <xdr:ext cx="304800" cy="626724"/>
    <xdr:sp macro="" textlink="">
      <xdr:nvSpPr>
        <xdr:cNvPr id="2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xdr:row>
      <xdr:rowOff>939453</xdr:rowOff>
    </xdr:from>
    <xdr:ext cx="304800" cy="626724"/>
    <xdr:sp macro="" textlink="">
      <xdr:nvSpPr>
        <xdr:cNvPr id="2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xdr:row>
      <xdr:rowOff>939453</xdr:rowOff>
    </xdr:from>
    <xdr:ext cx="304800" cy="626724"/>
    <xdr:sp macro="" textlink="">
      <xdr:nvSpPr>
        <xdr:cNvPr id="2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xdr:row>
      <xdr:rowOff>939453</xdr:rowOff>
    </xdr:from>
    <xdr:ext cx="304800" cy="626724"/>
    <xdr:sp macro="" textlink="">
      <xdr:nvSpPr>
        <xdr:cNvPr id="2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xdr:row>
      <xdr:rowOff>939453</xdr:rowOff>
    </xdr:from>
    <xdr:ext cx="304800" cy="626724"/>
    <xdr:sp macro="" textlink="">
      <xdr:nvSpPr>
        <xdr:cNvPr id="2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xdr:row>
      <xdr:rowOff>939453</xdr:rowOff>
    </xdr:from>
    <xdr:ext cx="304800" cy="626724"/>
    <xdr:sp macro="" textlink="">
      <xdr:nvSpPr>
        <xdr:cNvPr id="2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xdr:row>
      <xdr:rowOff>939453</xdr:rowOff>
    </xdr:from>
    <xdr:ext cx="304800" cy="626724"/>
    <xdr:sp macro="" textlink="">
      <xdr:nvSpPr>
        <xdr:cNvPr id="2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xdr:row>
      <xdr:rowOff>939453</xdr:rowOff>
    </xdr:from>
    <xdr:ext cx="304800" cy="626724"/>
    <xdr:sp macro="" textlink="">
      <xdr:nvSpPr>
        <xdr:cNvPr id="2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xdr:row>
      <xdr:rowOff>939453</xdr:rowOff>
    </xdr:from>
    <xdr:ext cx="304800" cy="626724"/>
    <xdr:sp macro="" textlink="">
      <xdr:nvSpPr>
        <xdr:cNvPr id="2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xdr:row>
      <xdr:rowOff>939453</xdr:rowOff>
    </xdr:from>
    <xdr:ext cx="304800" cy="626724"/>
    <xdr:sp macro="" textlink="">
      <xdr:nvSpPr>
        <xdr:cNvPr id="2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xdr:row>
      <xdr:rowOff>939453</xdr:rowOff>
    </xdr:from>
    <xdr:ext cx="304800" cy="626724"/>
    <xdr:sp macro="" textlink="">
      <xdr:nvSpPr>
        <xdr:cNvPr id="2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xdr:row>
      <xdr:rowOff>939453</xdr:rowOff>
    </xdr:from>
    <xdr:ext cx="304800" cy="626724"/>
    <xdr:sp macro="" textlink="">
      <xdr:nvSpPr>
        <xdr:cNvPr id="2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xdr:row>
      <xdr:rowOff>939453</xdr:rowOff>
    </xdr:from>
    <xdr:ext cx="304800" cy="626724"/>
    <xdr:sp macro="" textlink="">
      <xdr:nvSpPr>
        <xdr:cNvPr id="2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xdr:row>
      <xdr:rowOff>939453</xdr:rowOff>
    </xdr:from>
    <xdr:ext cx="304800" cy="626724"/>
    <xdr:sp macro="" textlink="">
      <xdr:nvSpPr>
        <xdr:cNvPr id="2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xdr:row>
      <xdr:rowOff>939453</xdr:rowOff>
    </xdr:from>
    <xdr:ext cx="304800" cy="626724"/>
    <xdr:sp macro="" textlink="">
      <xdr:nvSpPr>
        <xdr:cNvPr id="2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xdr:row>
      <xdr:rowOff>939453</xdr:rowOff>
    </xdr:from>
    <xdr:ext cx="304800" cy="626724"/>
    <xdr:sp macro="" textlink="">
      <xdr:nvSpPr>
        <xdr:cNvPr id="2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xdr:row>
      <xdr:rowOff>939453</xdr:rowOff>
    </xdr:from>
    <xdr:ext cx="304800" cy="626724"/>
    <xdr:sp macro="" textlink="">
      <xdr:nvSpPr>
        <xdr:cNvPr id="2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xdr:row>
      <xdr:rowOff>939453</xdr:rowOff>
    </xdr:from>
    <xdr:ext cx="304800" cy="626724"/>
    <xdr:sp macro="" textlink="">
      <xdr:nvSpPr>
        <xdr:cNvPr id="2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xdr:row>
      <xdr:rowOff>939453</xdr:rowOff>
    </xdr:from>
    <xdr:ext cx="304800" cy="626724"/>
    <xdr:sp macro="" textlink="">
      <xdr:nvSpPr>
        <xdr:cNvPr id="2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xdr:row>
      <xdr:rowOff>939453</xdr:rowOff>
    </xdr:from>
    <xdr:ext cx="304800" cy="626724"/>
    <xdr:sp macro="" textlink="">
      <xdr:nvSpPr>
        <xdr:cNvPr id="2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xdr:row>
      <xdr:rowOff>939453</xdr:rowOff>
    </xdr:from>
    <xdr:ext cx="304800" cy="626724"/>
    <xdr:sp macro="" textlink="">
      <xdr:nvSpPr>
        <xdr:cNvPr id="2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xdr:row>
      <xdr:rowOff>939453</xdr:rowOff>
    </xdr:from>
    <xdr:ext cx="304800" cy="626724"/>
    <xdr:sp macro="" textlink="">
      <xdr:nvSpPr>
        <xdr:cNvPr id="2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xdr:row>
      <xdr:rowOff>939453</xdr:rowOff>
    </xdr:from>
    <xdr:ext cx="304800" cy="626724"/>
    <xdr:sp macro="" textlink="">
      <xdr:nvSpPr>
        <xdr:cNvPr id="2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xdr:row>
      <xdr:rowOff>939453</xdr:rowOff>
    </xdr:from>
    <xdr:ext cx="304800" cy="626724"/>
    <xdr:sp macro="" textlink="">
      <xdr:nvSpPr>
        <xdr:cNvPr id="2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xdr:row>
      <xdr:rowOff>939453</xdr:rowOff>
    </xdr:from>
    <xdr:ext cx="304800" cy="626724"/>
    <xdr:sp macro="" textlink="">
      <xdr:nvSpPr>
        <xdr:cNvPr id="2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xdr:row>
      <xdr:rowOff>939453</xdr:rowOff>
    </xdr:from>
    <xdr:ext cx="304800" cy="626724"/>
    <xdr:sp macro="" textlink="">
      <xdr:nvSpPr>
        <xdr:cNvPr id="2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xdr:row>
      <xdr:rowOff>939453</xdr:rowOff>
    </xdr:from>
    <xdr:ext cx="304800" cy="626724"/>
    <xdr:sp macro="" textlink="">
      <xdr:nvSpPr>
        <xdr:cNvPr id="2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xdr:row>
      <xdr:rowOff>939453</xdr:rowOff>
    </xdr:from>
    <xdr:ext cx="304800" cy="626724"/>
    <xdr:sp macro="" textlink="">
      <xdr:nvSpPr>
        <xdr:cNvPr id="2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xdr:row>
      <xdr:rowOff>939453</xdr:rowOff>
    </xdr:from>
    <xdr:ext cx="304800" cy="626724"/>
    <xdr:sp macro="" textlink="">
      <xdr:nvSpPr>
        <xdr:cNvPr id="2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xdr:row>
      <xdr:rowOff>939453</xdr:rowOff>
    </xdr:from>
    <xdr:ext cx="304800" cy="626724"/>
    <xdr:sp macro="" textlink="">
      <xdr:nvSpPr>
        <xdr:cNvPr id="2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xdr:row>
      <xdr:rowOff>939453</xdr:rowOff>
    </xdr:from>
    <xdr:ext cx="304800" cy="626724"/>
    <xdr:sp macro="" textlink="">
      <xdr:nvSpPr>
        <xdr:cNvPr id="2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xdr:row>
      <xdr:rowOff>939453</xdr:rowOff>
    </xdr:from>
    <xdr:ext cx="304800" cy="626724"/>
    <xdr:sp macro="" textlink="">
      <xdr:nvSpPr>
        <xdr:cNvPr id="2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xdr:row>
      <xdr:rowOff>939453</xdr:rowOff>
    </xdr:from>
    <xdr:ext cx="304800" cy="626724"/>
    <xdr:sp macro="" textlink="">
      <xdr:nvSpPr>
        <xdr:cNvPr id="2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xdr:row>
      <xdr:rowOff>939453</xdr:rowOff>
    </xdr:from>
    <xdr:ext cx="304800" cy="626724"/>
    <xdr:sp macro="" textlink="">
      <xdr:nvSpPr>
        <xdr:cNvPr id="3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xdr:row>
      <xdr:rowOff>939453</xdr:rowOff>
    </xdr:from>
    <xdr:ext cx="304800" cy="626724"/>
    <xdr:sp macro="" textlink="">
      <xdr:nvSpPr>
        <xdr:cNvPr id="3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xdr:row>
      <xdr:rowOff>939453</xdr:rowOff>
    </xdr:from>
    <xdr:ext cx="304800" cy="626724"/>
    <xdr:sp macro="" textlink="">
      <xdr:nvSpPr>
        <xdr:cNvPr id="3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xdr:row>
      <xdr:rowOff>939453</xdr:rowOff>
    </xdr:from>
    <xdr:ext cx="304800" cy="626724"/>
    <xdr:sp macro="" textlink="">
      <xdr:nvSpPr>
        <xdr:cNvPr id="3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xdr:row>
      <xdr:rowOff>939453</xdr:rowOff>
    </xdr:from>
    <xdr:ext cx="304800" cy="626724"/>
    <xdr:sp macro="" textlink="">
      <xdr:nvSpPr>
        <xdr:cNvPr id="3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xdr:row>
      <xdr:rowOff>939453</xdr:rowOff>
    </xdr:from>
    <xdr:ext cx="304800" cy="626724"/>
    <xdr:sp macro="" textlink="">
      <xdr:nvSpPr>
        <xdr:cNvPr id="3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xdr:row>
      <xdr:rowOff>939453</xdr:rowOff>
    </xdr:from>
    <xdr:ext cx="304800" cy="626724"/>
    <xdr:sp macro="" textlink="">
      <xdr:nvSpPr>
        <xdr:cNvPr id="3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xdr:row>
      <xdr:rowOff>939453</xdr:rowOff>
    </xdr:from>
    <xdr:ext cx="304800" cy="626724"/>
    <xdr:sp macro="" textlink="">
      <xdr:nvSpPr>
        <xdr:cNvPr id="3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xdr:row>
      <xdr:rowOff>939453</xdr:rowOff>
    </xdr:from>
    <xdr:ext cx="304800" cy="626724"/>
    <xdr:sp macro="" textlink="">
      <xdr:nvSpPr>
        <xdr:cNvPr id="3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xdr:row>
      <xdr:rowOff>939453</xdr:rowOff>
    </xdr:from>
    <xdr:ext cx="304800" cy="626724"/>
    <xdr:sp macro="" textlink="">
      <xdr:nvSpPr>
        <xdr:cNvPr id="3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xdr:row>
      <xdr:rowOff>939453</xdr:rowOff>
    </xdr:from>
    <xdr:ext cx="304800" cy="626724"/>
    <xdr:sp macro="" textlink="">
      <xdr:nvSpPr>
        <xdr:cNvPr id="3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xdr:row>
      <xdr:rowOff>939453</xdr:rowOff>
    </xdr:from>
    <xdr:ext cx="304800" cy="626724"/>
    <xdr:sp macro="" textlink="">
      <xdr:nvSpPr>
        <xdr:cNvPr id="3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xdr:row>
      <xdr:rowOff>939453</xdr:rowOff>
    </xdr:from>
    <xdr:ext cx="304800" cy="626724"/>
    <xdr:sp macro="" textlink="">
      <xdr:nvSpPr>
        <xdr:cNvPr id="3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xdr:row>
      <xdr:rowOff>939453</xdr:rowOff>
    </xdr:from>
    <xdr:ext cx="304800" cy="626724"/>
    <xdr:sp macro="" textlink="">
      <xdr:nvSpPr>
        <xdr:cNvPr id="3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xdr:row>
      <xdr:rowOff>939453</xdr:rowOff>
    </xdr:from>
    <xdr:ext cx="304800" cy="626724"/>
    <xdr:sp macro="" textlink="">
      <xdr:nvSpPr>
        <xdr:cNvPr id="3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xdr:row>
      <xdr:rowOff>939453</xdr:rowOff>
    </xdr:from>
    <xdr:ext cx="304800" cy="626724"/>
    <xdr:sp macro="" textlink="">
      <xdr:nvSpPr>
        <xdr:cNvPr id="3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xdr:row>
      <xdr:rowOff>939453</xdr:rowOff>
    </xdr:from>
    <xdr:ext cx="304800" cy="626724"/>
    <xdr:sp macro="" textlink="">
      <xdr:nvSpPr>
        <xdr:cNvPr id="3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xdr:row>
      <xdr:rowOff>939453</xdr:rowOff>
    </xdr:from>
    <xdr:ext cx="304800" cy="626724"/>
    <xdr:sp macro="" textlink="">
      <xdr:nvSpPr>
        <xdr:cNvPr id="3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xdr:row>
      <xdr:rowOff>939453</xdr:rowOff>
    </xdr:from>
    <xdr:ext cx="304800" cy="626724"/>
    <xdr:sp macro="" textlink="">
      <xdr:nvSpPr>
        <xdr:cNvPr id="3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xdr:row>
      <xdr:rowOff>939453</xdr:rowOff>
    </xdr:from>
    <xdr:ext cx="304800" cy="626724"/>
    <xdr:sp macro="" textlink="">
      <xdr:nvSpPr>
        <xdr:cNvPr id="3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xdr:row>
      <xdr:rowOff>939453</xdr:rowOff>
    </xdr:from>
    <xdr:ext cx="304800" cy="626724"/>
    <xdr:sp macro="" textlink="">
      <xdr:nvSpPr>
        <xdr:cNvPr id="3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xdr:row>
      <xdr:rowOff>939453</xdr:rowOff>
    </xdr:from>
    <xdr:ext cx="304800" cy="626724"/>
    <xdr:sp macro="" textlink="">
      <xdr:nvSpPr>
        <xdr:cNvPr id="3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xdr:row>
      <xdr:rowOff>939453</xdr:rowOff>
    </xdr:from>
    <xdr:ext cx="304800" cy="626724"/>
    <xdr:sp macro="" textlink="">
      <xdr:nvSpPr>
        <xdr:cNvPr id="3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xdr:row>
      <xdr:rowOff>939453</xdr:rowOff>
    </xdr:from>
    <xdr:ext cx="304800" cy="626724"/>
    <xdr:sp macro="" textlink="">
      <xdr:nvSpPr>
        <xdr:cNvPr id="3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xdr:row>
      <xdr:rowOff>939453</xdr:rowOff>
    </xdr:from>
    <xdr:ext cx="304800" cy="626724"/>
    <xdr:sp macro="" textlink="">
      <xdr:nvSpPr>
        <xdr:cNvPr id="3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xdr:row>
      <xdr:rowOff>939453</xdr:rowOff>
    </xdr:from>
    <xdr:ext cx="304800" cy="626724"/>
    <xdr:sp macro="" textlink="">
      <xdr:nvSpPr>
        <xdr:cNvPr id="3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xdr:row>
      <xdr:rowOff>939453</xdr:rowOff>
    </xdr:from>
    <xdr:ext cx="304800" cy="626724"/>
    <xdr:sp macro="" textlink="">
      <xdr:nvSpPr>
        <xdr:cNvPr id="3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xdr:row>
      <xdr:rowOff>939453</xdr:rowOff>
    </xdr:from>
    <xdr:ext cx="304800" cy="626724"/>
    <xdr:sp macro="" textlink="">
      <xdr:nvSpPr>
        <xdr:cNvPr id="3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xdr:row>
      <xdr:rowOff>939453</xdr:rowOff>
    </xdr:from>
    <xdr:ext cx="304800" cy="626724"/>
    <xdr:sp macro="" textlink="">
      <xdr:nvSpPr>
        <xdr:cNvPr id="3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xdr:row>
      <xdr:rowOff>939453</xdr:rowOff>
    </xdr:from>
    <xdr:ext cx="304800" cy="626724"/>
    <xdr:sp macro="" textlink="">
      <xdr:nvSpPr>
        <xdr:cNvPr id="3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xdr:row>
      <xdr:rowOff>939453</xdr:rowOff>
    </xdr:from>
    <xdr:ext cx="304800" cy="626724"/>
    <xdr:sp macro="" textlink="">
      <xdr:nvSpPr>
        <xdr:cNvPr id="3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xdr:row>
      <xdr:rowOff>939453</xdr:rowOff>
    </xdr:from>
    <xdr:ext cx="304800" cy="626724"/>
    <xdr:sp macro="" textlink="">
      <xdr:nvSpPr>
        <xdr:cNvPr id="3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xdr:row>
      <xdr:rowOff>939453</xdr:rowOff>
    </xdr:from>
    <xdr:ext cx="304800" cy="626724"/>
    <xdr:sp macro="" textlink="">
      <xdr:nvSpPr>
        <xdr:cNvPr id="3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xdr:row>
      <xdr:rowOff>939453</xdr:rowOff>
    </xdr:from>
    <xdr:ext cx="304800" cy="626724"/>
    <xdr:sp macro="" textlink="">
      <xdr:nvSpPr>
        <xdr:cNvPr id="3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xdr:row>
      <xdr:rowOff>939453</xdr:rowOff>
    </xdr:from>
    <xdr:ext cx="304800" cy="626724"/>
    <xdr:sp macro="" textlink="">
      <xdr:nvSpPr>
        <xdr:cNvPr id="3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xdr:row>
      <xdr:rowOff>939453</xdr:rowOff>
    </xdr:from>
    <xdr:ext cx="304800" cy="626724"/>
    <xdr:sp macro="" textlink="">
      <xdr:nvSpPr>
        <xdr:cNvPr id="3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xdr:row>
      <xdr:rowOff>939453</xdr:rowOff>
    </xdr:from>
    <xdr:ext cx="304800" cy="626724"/>
    <xdr:sp macro="" textlink="">
      <xdr:nvSpPr>
        <xdr:cNvPr id="3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xdr:row>
      <xdr:rowOff>939453</xdr:rowOff>
    </xdr:from>
    <xdr:ext cx="304800" cy="626724"/>
    <xdr:sp macro="" textlink="">
      <xdr:nvSpPr>
        <xdr:cNvPr id="3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xdr:row>
      <xdr:rowOff>939453</xdr:rowOff>
    </xdr:from>
    <xdr:ext cx="304800" cy="626724"/>
    <xdr:sp macro="" textlink="">
      <xdr:nvSpPr>
        <xdr:cNvPr id="3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xdr:row>
      <xdr:rowOff>939453</xdr:rowOff>
    </xdr:from>
    <xdr:ext cx="304800" cy="626724"/>
    <xdr:sp macro="" textlink="">
      <xdr:nvSpPr>
        <xdr:cNvPr id="3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xdr:row>
      <xdr:rowOff>939453</xdr:rowOff>
    </xdr:from>
    <xdr:ext cx="304800" cy="626724"/>
    <xdr:sp macro="" textlink="">
      <xdr:nvSpPr>
        <xdr:cNvPr id="3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xdr:row>
      <xdr:rowOff>939453</xdr:rowOff>
    </xdr:from>
    <xdr:ext cx="304800" cy="626724"/>
    <xdr:sp macro="" textlink="">
      <xdr:nvSpPr>
        <xdr:cNvPr id="3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xdr:row>
      <xdr:rowOff>939453</xdr:rowOff>
    </xdr:from>
    <xdr:ext cx="304800" cy="626724"/>
    <xdr:sp macro="" textlink="">
      <xdr:nvSpPr>
        <xdr:cNvPr id="3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xdr:row>
      <xdr:rowOff>939453</xdr:rowOff>
    </xdr:from>
    <xdr:ext cx="304800" cy="626724"/>
    <xdr:sp macro="" textlink="">
      <xdr:nvSpPr>
        <xdr:cNvPr id="3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xdr:row>
      <xdr:rowOff>939453</xdr:rowOff>
    </xdr:from>
    <xdr:ext cx="304800" cy="626724"/>
    <xdr:sp macro="" textlink="">
      <xdr:nvSpPr>
        <xdr:cNvPr id="3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xdr:row>
      <xdr:rowOff>939453</xdr:rowOff>
    </xdr:from>
    <xdr:ext cx="304800" cy="626724"/>
    <xdr:sp macro="" textlink="">
      <xdr:nvSpPr>
        <xdr:cNvPr id="3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xdr:row>
      <xdr:rowOff>939453</xdr:rowOff>
    </xdr:from>
    <xdr:ext cx="304800" cy="626724"/>
    <xdr:sp macro="" textlink="">
      <xdr:nvSpPr>
        <xdr:cNvPr id="3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xdr:row>
      <xdr:rowOff>939453</xdr:rowOff>
    </xdr:from>
    <xdr:ext cx="304800" cy="626724"/>
    <xdr:sp macro="" textlink="">
      <xdr:nvSpPr>
        <xdr:cNvPr id="3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xdr:row>
      <xdr:rowOff>939453</xdr:rowOff>
    </xdr:from>
    <xdr:ext cx="304800" cy="626724"/>
    <xdr:sp macro="" textlink="">
      <xdr:nvSpPr>
        <xdr:cNvPr id="3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xdr:row>
      <xdr:rowOff>939453</xdr:rowOff>
    </xdr:from>
    <xdr:ext cx="304800" cy="626724"/>
    <xdr:sp macro="" textlink="">
      <xdr:nvSpPr>
        <xdr:cNvPr id="3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xdr:row>
      <xdr:rowOff>939453</xdr:rowOff>
    </xdr:from>
    <xdr:ext cx="304800" cy="626724"/>
    <xdr:sp macro="" textlink="">
      <xdr:nvSpPr>
        <xdr:cNvPr id="3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xdr:row>
      <xdr:rowOff>939453</xdr:rowOff>
    </xdr:from>
    <xdr:ext cx="304800" cy="626724"/>
    <xdr:sp macro="" textlink="">
      <xdr:nvSpPr>
        <xdr:cNvPr id="3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xdr:row>
      <xdr:rowOff>939453</xdr:rowOff>
    </xdr:from>
    <xdr:ext cx="304800" cy="626724"/>
    <xdr:sp macro="" textlink="">
      <xdr:nvSpPr>
        <xdr:cNvPr id="3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xdr:row>
      <xdr:rowOff>939453</xdr:rowOff>
    </xdr:from>
    <xdr:ext cx="304800" cy="626724"/>
    <xdr:sp macro="" textlink="">
      <xdr:nvSpPr>
        <xdr:cNvPr id="3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xdr:row>
      <xdr:rowOff>939453</xdr:rowOff>
    </xdr:from>
    <xdr:ext cx="304800" cy="626724"/>
    <xdr:sp macro="" textlink="">
      <xdr:nvSpPr>
        <xdr:cNvPr id="3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xdr:row>
      <xdr:rowOff>939453</xdr:rowOff>
    </xdr:from>
    <xdr:ext cx="304800" cy="626724"/>
    <xdr:sp macro="" textlink="">
      <xdr:nvSpPr>
        <xdr:cNvPr id="3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xdr:row>
      <xdr:rowOff>939453</xdr:rowOff>
    </xdr:from>
    <xdr:ext cx="304800" cy="626724"/>
    <xdr:sp macro="" textlink="">
      <xdr:nvSpPr>
        <xdr:cNvPr id="3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xdr:row>
      <xdr:rowOff>939453</xdr:rowOff>
    </xdr:from>
    <xdr:ext cx="304800" cy="626724"/>
    <xdr:sp macro="" textlink="">
      <xdr:nvSpPr>
        <xdr:cNvPr id="3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xdr:row>
      <xdr:rowOff>939453</xdr:rowOff>
    </xdr:from>
    <xdr:ext cx="304800" cy="626724"/>
    <xdr:sp macro="" textlink="">
      <xdr:nvSpPr>
        <xdr:cNvPr id="3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xdr:row>
      <xdr:rowOff>939453</xdr:rowOff>
    </xdr:from>
    <xdr:ext cx="304800" cy="626724"/>
    <xdr:sp macro="" textlink="">
      <xdr:nvSpPr>
        <xdr:cNvPr id="3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xdr:row>
      <xdr:rowOff>939453</xdr:rowOff>
    </xdr:from>
    <xdr:ext cx="304800" cy="626724"/>
    <xdr:sp macro="" textlink="">
      <xdr:nvSpPr>
        <xdr:cNvPr id="3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xdr:row>
      <xdr:rowOff>939453</xdr:rowOff>
    </xdr:from>
    <xdr:ext cx="304800" cy="626724"/>
    <xdr:sp macro="" textlink="">
      <xdr:nvSpPr>
        <xdr:cNvPr id="3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xdr:row>
      <xdr:rowOff>939453</xdr:rowOff>
    </xdr:from>
    <xdr:ext cx="304800" cy="626724"/>
    <xdr:sp macro="" textlink="">
      <xdr:nvSpPr>
        <xdr:cNvPr id="3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xdr:row>
      <xdr:rowOff>939453</xdr:rowOff>
    </xdr:from>
    <xdr:ext cx="304800" cy="626724"/>
    <xdr:sp macro="" textlink="">
      <xdr:nvSpPr>
        <xdr:cNvPr id="3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xdr:row>
      <xdr:rowOff>939453</xdr:rowOff>
    </xdr:from>
    <xdr:ext cx="304800" cy="626724"/>
    <xdr:sp macro="" textlink="">
      <xdr:nvSpPr>
        <xdr:cNvPr id="3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xdr:row>
      <xdr:rowOff>939453</xdr:rowOff>
    </xdr:from>
    <xdr:ext cx="304800" cy="626724"/>
    <xdr:sp macro="" textlink="">
      <xdr:nvSpPr>
        <xdr:cNvPr id="3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xdr:row>
      <xdr:rowOff>939453</xdr:rowOff>
    </xdr:from>
    <xdr:ext cx="304800" cy="626724"/>
    <xdr:sp macro="" textlink="">
      <xdr:nvSpPr>
        <xdr:cNvPr id="3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xdr:row>
      <xdr:rowOff>939453</xdr:rowOff>
    </xdr:from>
    <xdr:ext cx="304800" cy="626724"/>
    <xdr:sp macro="" textlink="">
      <xdr:nvSpPr>
        <xdr:cNvPr id="3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xdr:row>
      <xdr:rowOff>939453</xdr:rowOff>
    </xdr:from>
    <xdr:ext cx="304800" cy="626724"/>
    <xdr:sp macro="" textlink="">
      <xdr:nvSpPr>
        <xdr:cNvPr id="3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xdr:row>
      <xdr:rowOff>939453</xdr:rowOff>
    </xdr:from>
    <xdr:ext cx="304800" cy="626724"/>
    <xdr:sp macro="" textlink="">
      <xdr:nvSpPr>
        <xdr:cNvPr id="3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xdr:row>
      <xdr:rowOff>939453</xdr:rowOff>
    </xdr:from>
    <xdr:ext cx="304800" cy="626724"/>
    <xdr:sp macro="" textlink="">
      <xdr:nvSpPr>
        <xdr:cNvPr id="3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xdr:row>
      <xdr:rowOff>939453</xdr:rowOff>
    </xdr:from>
    <xdr:ext cx="304800" cy="626724"/>
    <xdr:sp macro="" textlink="">
      <xdr:nvSpPr>
        <xdr:cNvPr id="3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xdr:row>
      <xdr:rowOff>939453</xdr:rowOff>
    </xdr:from>
    <xdr:ext cx="304800" cy="626724"/>
    <xdr:sp macro="" textlink="">
      <xdr:nvSpPr>
        <xdr:cNvPr id="3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xdr:row>
      <xdr:rowOff>939453</xdr:rowOff>
    </xdr:from>
    <xdr:ext cx="304800" cy="626724"/>
    <xdr:sp macro="" textlink="">
      <xdr:nvSpPr>
        <xdr:cNvPr id="3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168</xdr:row>
      <xdr:rowOff>939453</xdr:rowOff>
    </xdr:from>
    <xdr:ext cx="304800" cy="626724"/>
    <xdr:sp macro="" textlink="">
      <xdr:nvSpPr>
        <xdr:cNvPr id="3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168</xdr:row>
      <xdr:rowOff>939453</xdr:rowOff>
    </xdr:from>
    <xdr:ext cx="304800" cy="626724"/>
    <xdr:sp macro="" textlink="">
      <xdr:nvSpPr>
        <xdr:cNvPr id="3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169</xdr:row>
      <xdr:rowOff>939453</xdr:rowOff>
    </xdr:from>
    <xdr:ext cx="304800" cy="626724"/>
    <xdr:sp macro="" textlink="">
      <xdr:nvSpPr>
        <xdr:cNvPr id="3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169</xdr:row>
      <xdr:rowOff>939453</xdr:rowOff>
    </xdr:from>
    <xdr:ext cx="304800" cy="626724"/>
    <xdr:sp macro="" textlink="">
      <xdr:nvSpPr>
        <xdr:cNvPr id="3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170</xdr:row>
      <xdr:rowOff>939453</xdr:rowOff>
    </xdr:from>
    <xdr:ext cx="304800" cy="626724"/>
    <xdr:sp macro="" textlink="">
      <xdr:nvSpPr>
        <xdr:cNvPr id="3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170</xdr:row>
      <xdr:rowOff>939453</xdr:rowOff>
    </xdr:from>
    <xdr:ext cx="304800" cy="626724"/>
    <xdr:sp macro="" textlink="">
      <xdr:nvSpPr>
        <xdr:cNvPr id="3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171</xdr:row>
      <xdr:rowOff>939453</xdr:rowOff>
    </xdr:from>
    <xdr:ext cx="304800" cy="626724"/>
    <xdr:sp macro="" textlink="">
      <xdr:nvSpPr>
        <xdr:cNvPr id="3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171</xdr:row>
      <xdr:rowOff>939453</xdr:rowOff>
    </xdr:from>
    <xdr:ext cx="304800" cy="626724"/>
    <xdr:sp macro="" textlink="">
      <xdr:nvSpPr>
        <xdr:cNvPr id="3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172</xdr:row>
      <xdr:rowOff>939453</xdr:rowOff>
    </xdr:from>
    <xdr:ext cx="304800" cy="626724"/>
    <xdr:sp macro="" textlink="">
      <xdr:nvSpPr>
        <xdr:cNvPr id="3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172</xdr:row>
      <xdr:rowOff>939453</xdr:rowOff>
    </xdr:from>
    <xdr:ext cx="304800" cy="626724"/>
    <xdr:sp macro="" textlink="">
      <xdr:nvSpPr>
        <xdr:cNvPr id="3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173</xdr:row>
      <xdr:rowOff>939453</xdr:rowOff>
    </xdr:from>
    <xdr:ext cx="304800" cy="626724"/>
    <xdr:sp macro="" textlink="">
      <xdr:nvSpPr>
        <xdr:cNvPr id="3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173</xdr:row>
      <xdr:rowOff>939453</xdr:rowOff>
    </xdr:from>
    <xdr:ext cx="304800" cy="626724"/>
    <xdr:sp macro="" textlink="">
      <xdr:nvSpPr>
        <xdr:cNvPr id="3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174</xdr:row>
      <xdr:rowOff>939453</xdr:rowOff>
    </xdr:from>
    <xdr:ext cx="304800" cy="626724"/>
    <xdr:sp macro="" textlink="">
      <xdr:nvSpPr>
        <xdr:cNvPr id="3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174</xdr:row>
      <xdr:rowOff>939453</xdr:rowOff>
    </xdr:from>
    <xdr:ext cx="304800" cy="626724"/>
    <xdr:sp macro="" textlink="">
      <xdr:nvSpPr>
        <xdr:cNvPr id="3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175</xdr:row>
      <xdr:rowOff>939453</xdr:rowOff>
    </xdr:from>
    <xdr:ext cx="304800" cy="626724"/>
    <xdr:sp macro="" textlink="">
      <xdr:nvSpPr>
        <xdr:cNvPr id="3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175</xdr:row>
      <xdr:rowOff>939453</xdr:rowOff>
    </xdr:from>
    <xdr:ext cx="304800" cy="626724"/>
    <xdr:sp macro="" textlink="">
      <xdr:nvSpPr>
        <xdr:cNvPr id="3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176</xdr:row>
      <xdr:rowOff>939453</xdr:rowOff>
    </xdr:from>
    <xdr:ext cx="304800" cy="626724"/>
    <xdr:sp macro="" textlink="">
      <xdr:nvSpPr>
        <xdr:cNvPr id="3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176</xdr:row>
      <xdr:rowOff>939453</xdr:rowOff>
    </xdr:from>
    <xdr:ext cx="304800" cy="626724"/>
    <xdr:sp macro="" textlink="">
      <xdr:nvSpPr>
        <xdr:cNvPr id="3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177</xdr:row>
      <xdr:rowOff>939453</xdr:rowOff>
    </xdr:from>
    <xdr:ext cx="304800" cy="626724"/>
    <xdr:sp macro="" textlink="">
      <xdr:nvSpPr>
        <xdr:cNvPr id="3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177</xdr:row>
      <xdr:rowOff>939453</xdr:rowOff>
    </xdr:from>
    <xdr:ext cx="304800" cy="626724"/>
    <xdr:sp macro="" textlink="">
      <xdr:nvSpPr>
        <xdr:cNvPr id="3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178</xdr:row>
      <xdr:rowOff>939453</xdr:rowOff>
    </xdr:from>
    <xdr:ext cx="304800" cy="626724"/>
    <xdr:sp macro="" textlink="">
      <xdr:nvSpPr>
        <xdr:cNvPr id="3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178</xdr:row>
      <xdr:rowOff>939453</xdr:rowOff>
    </xdr:from>
    <xdr:ext cx="304800" cy="626724"/>
    <xdr:sp macro="" textlink="">
      <xdr:nvSpPr>
        <xdr:cNvPr id="3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179</xdr:row>
      <xdr:rowOff>939453</xdr:rowOff>
    </xdr:from>
    <xdr:ext cx="304800" cy="626724"/>
    <xdr:sp macro="" textlink="">
      <xdr:nvSpPr>
        <xdr:cNvPr id="3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179</xdr:row>
      <xdr:rowOff>939453</xdr:rowOff>
    </xdr:from>
    <xdr:ext cx="304800" cy="626724"/>
    <xdr:sp macro="" textlink="">
      <xdr:nvSpPr>
        <xdr:cNvPr id="3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180</xdr:row>
      <xdr:rowOff>939453</xdr:rowOff>
    </xdr:from>
    <xdr:ext cx="304800" cy="626724"/>
    <xdr:sp macro="" textlink="">
      <xdr:nvSpPr>
        <xdr:cNvPr id="3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180</xdr:row>
      <xdr:rowOff>939453</xdr:rowOff>
    </xdr:from>
    <xdr:ext cx="304800" cy="626724"/>
    <xdr:sp macro="" textlink="">
      <xdr:nvSpPr>
        <xdr:cNvPr id="3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181</xdr:row>
      <xdr:rowOff>939453</xdr:rowOff>
    </xdr:from>
    <xdr:ext cx="304800" cy="626724"/>
    <xdr:sp macro="" textlink="">
      <xdr:nvSpPr>
        <xdr:cNvPr id="4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181</xdr:row>
      <xdr:rowOff>939453</xdr:rowOff>
    </xdr:from>
    <xdr:ext cx="304800" cy="626724"/>
    <xdr:sp macro="" textlink="">
      <xdr:nvSpPr>
        <xdr:cNvPr id="4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182</xdr:row>
      <xdr:rowOff>939453</xdr:rowOff>
    </xdr:from>
    <xdr:ext cx="304800" cy="626724"/>
    <xdr:sp macro="" textlink="">
      <xdr:nvSpPr>
        <xdr:cNvPr id="4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182</xdr:row>
      <xdr:rowOff>939453</xdr:rowOff>
    </xdr:from>
    <xdr:ext cx="304800" cy="626724"/>
    <xdr:sp macro="" textlink="">
      <xdr:nvSpPr>
        <xdr:cNvPr id="4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183</xdr:row>
      <xdr:rowOff>939453</xdr:rowOff>
    </xdr:from>
    <xdr:ext cx="304800" cy="626724"/>
    <xdr:sp macro="" textlink="">
      <xdr:nvSpPr>
        <xdr:cNvPr id="4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183</xdr:row>
      <xdr:rowOff>939453</xdr:rowOff>
    </xdr:from>
    <xdr:ext cx="304800" cy="626724"/>
    <xdr:sp macro="" textlink="">
      <xdr:nvSpPr>
        <xdr:cNvPr id="4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184</xdr:row>
      <xdr:rowOff>939453</xdr:rowOff>
    </xdr:from>
    <xdr:ext cx="304800" cy="626724"/>
    <xdr:sp macro="" textlink="">
      <xdr:nvSpPr>
        <xdr:cNvPr id="4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184</xdr:row>
      <xdr:rowOff>939453</xdr:rowOff>
    </xdr:from>
    <xdr:ext cx="304800" cy="626724"/>
    <xdr:sp macro="" textlink="">
      <xdr:nvSpPr>
        <xdr:cNvPr id="4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185</xdr:row>
      <xdr:rowOff>939453</xdr:rowOff>
    </xdr:from>
    <xdr:ext cx="304800" cy="626724"/>
    <xdr:sp macro="" textlink="">
      <xdr:nvSpPr>
        <xdr:cNvPr id="4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185</xdr:row>
      <xdr:rowOff>939453</xdr:rowOff>
    </xdr:from>
    <xdr:ext cx="304800" cy="626724"/>
    <xdr:sp macro="" textlink="">
      <xdr:nvSpPr>
        <xdr:cNvPr id="4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186</xdr:row>
      <xdr:rowOff>939453</xdr:rowOff>
    </xdr:from>
    <xdr:ext cx="304800" cy="626724"/>
    <xdr:sp macro="" textlink="">
      <xdr:nvSpPr>
        <xdr:cNvPr id="4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186</xdr:row>
      <xdr:rowOff>939453</xdr:rowOff>
    </xdr:from>
    <xdr:ext cx="304800" cy="626724"/>
    <xdr:sp macro="" textlink="">
      <xdr:nvSpPr>
        <xdr:cNvPr id="4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187</xdr:row>
      <xdr:rowOff>939453</xdr:rowOff>
    </xdr:from>
    <xdr:ext cx="304800" cy="626724"/>
    <xdr:sp macro="" textlink="">
      <xdr:nvSpPr>
        <xdr:cNvPr id="4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187</xdr:row>
      <xdr:rowOff>939453</xdr:rowOff>
    </xdr:from>
    <xdr:ext cx="304800" cy="626724"/>
    <xdr:sp macro="" textlink="">
      <xdr:nvSpPr>
        <xdr:cNvPr id="4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188</xdr:row>
      <xdr:rowOff>939453</xdr:rowOff>
    </xdr:from>
    <xdr:ext cx="304800" cy="626724"/>
    <xdr:sp macro="" textlink="">
      <xdr:nvSpPr>
        <xdr:cNvPr id="4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188</xdr:row>
      <xdr:rowOff>939453</xdr:rowOff>
    </xdr:from>
    <xdr:ext cx="304800" cy="626724"/>
    <xdr:sp macro="" textlink="">
      <xdr:nvSpPr>
        <xdr:cNvPr id="4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189</xdr:row>
      <xdr:rowOff>939453</xdr:rowOff>
    </xdr:from>
    <xdr:ext cx="304800" cy="626724"/>
    <xdr:sp macro="" textlink="">
      <xdr:nvSpPr>
        <xdr:cNvPr id="4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189</xdr:row>
      <xdr:rowOff>939453</xdr:rowOff>
    </xdr:from>
    <xdr:ext cx="304800" cy="626724"/>
    <xdr:sp macro="" textlink="">
      <xdr:nvSpPr>
        <xdr:cNvPr id="4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190</xdr:row>
      <xdr:rowOff>939453</xdr:rowOff>
    </xdr:from>
    <xdr:ext cx="304800" cy="626724"/>
    <xdr:sp macro="" textlink="">
      <xdr:nvSpPr>
        <xdr:cNvPr id="4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190</xdr:row>
      <xdr:rowOff>939453</xdr:rowOff>
    </xdr:from>
    <xdr:ext cx="304800" cy="626724"/>
    <xdr:sp macro="" textlink="">
      <xdr:nvSpPr>
        <xdr:cNvPr id="4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191</xdr:row>
      <xdr:rowOff>939453</xdr:rowOff>
    </xdr:from>
    <xdr:ext cx="304800" cy="626724"/>
    <xdr:sp macro="" textlink="">
      <xdr:nvSpPr>
        <xdr:cNvPr id="4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191</xdr:row>
      <xdr:rowOff>939453</xdr:rowOff>
    </xdr:from>
    <xdr:ext cx="304800" cy="626724"/>
    <xdr:sp macro="" textlink="">
      <xdr:nvSpPr>
        <xdr:cNvPr id="4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192</xdr:row>
      <xdr:rowOff>939453</xdr:rowOff>
    </xdr:from>
    <xdr:ext cx="304800" cy="626724"/>
    <xdr:sp macro="" textlink="">
      <xdr:nvSpPr>
        <xdr:cNvPr id="4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192</xdr:row>
      <xdr:rowOff>939453</xdr:rowOff>
    </xdr:from>
    <xdr:ext cx="304800" cy="626724"/>
    <xdr:sp macro="" textlink="">
      <xdr:nvSpPr>
        <xdr:cNvPr id="4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193</xdr:row>
      <xdr:rowOff>939453</xdr:rowOff>
    </xdr:from>
    <xdr:ext cx="304800" cy="626724"/>
    <xdr:sp macro="" textlink="">
      <xdr:nvSpPr>
        <xdr:cNvPr id="4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193</xdr:row>
      <xdr:rowOff>939453</xdr:rowOff>
    </xdr:from>
    <xdr:ext cx="304800" cy="626724"/>
    <xdr:sp macro="" textlink="">
      <xdr:nvSpPr>
        <xdr:cNvPr id="4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194</xdr:row>
      <xdr:rowOff>939453</xdr:rowOff>
    </xdr:from>
    <xdr:ext cx="304800" cy="626724"/>
    <xdr:sp macro="" textlink="">
      <xdr:nvSpPr>
        <xdr:cNvPr id="4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194</xdr:row>
      <xdr:rowOff>939453</xdr:rowOff>
    </xdr:from>
    <xdr:ext cx="304800" cy="626724"/>
    <xdr:sp macro="" textlink="">
      <xdr:nvSpPr>
        <xdr:cNvPr id="4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195</xdr:row>
      <xdr:rowOff>939453</xdr:rowOff>
    </xdr:from>
    <xdr:ext cx="304800" cy="626724"/>
    <xdr:sp macro="" textlink="">
      <xdr:nvSpPr>
        <xdr:cNvPr id="4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195</xdr:row>
      <xdr:rowOff>939453</xdr:rowOff>
    </xdr:from>
    <xdr:ext cx="304800" cy="626724"/>
    <xdr:sp macro="" textlink="">
      <xdr:nvSpPr>
        <xdr:cNvPr id="4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196</xdr:row>
      <xdr:rowOff>939453</xdr:rowOff>
    </xdr:from>
    <xdr:ext cx="304800" cy="626724"/>
    <xdr:sp macro="" textlink="">
      <xdr:nvSpPr>
        <xdr:cNvPr id="4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196</xdr:row>
      <xdr:rowOff>939453</xdr:rowOff>
    </xdr:from>
    <xdr:ext cx="304800" cy="626724"/>
    <xdr:sp macro="" textlink="">
      <xdr:nvSpPr>
        <xdr:cNvPr id="4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197</xdr:row>
      <xdr:rowOff>939453</xdr:rowOff>
    </xdr:from>
    <xdr:ext cx="304800" cy="626724"/>
    <xdr:sp macro="" textlink="">
      <xdr:nvSpPr>
        <xdr:cNvPr id="4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197</xdr:row>
      <xdr:rowOff>939453</xdr:rowOff>
    </xdr:from>
    <xdr:ext cx="304800" cy="626724"/>
    <xdr:sp macro="" textlink="">
      <xdr:nvSpPr>
        <xdr:cNvPr id="4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198</xdr:row>
      <xdr:rowOff>939453</xdr:rowOff>
    </xdr:from>
    <xdr:ext cx="304800" cy="626724"/>
    <xdr:sp macro="" textlink="">
      <xdr:nvSpPr>
        <xdr:cNvPr id="4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198</xdr:row>
      <xdr:rowOff>939453</xdr:rowOff>
    </xdr:from>
    <xdr:ext cx="304800" cy="626724"/>
    <xdr:sp macro="" textlink="">
      <xdr:nvSpPr>
        <xdr:cNvPr id="4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199</xdr:row>
      <xdr:rowOff>939453</xdr:rowOff>
    </xdr:from>
    <xdr:ext cx="304800" cy="626724"/>
    <xdr:sp macro="" textlink="">
      <xdr:nvSpPr>
        <xdr:cNvPr id="4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199</xdr:row>
      <xdr:rowOff>939453</xdr:rowOff>
    </xdr:from>
    <xdr:ext cx="304800" cy="626724"/>
    <xdr:sp macro="" textlink="">
      <xdr:nvSpPr>
        <xdr:cNvPr id="4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200</xdr:row>
      <xdr:rowOff>939453</xdr:rowOff>
    </xdr:from>
    <xdr:ext cx="304800" cy="626724"/>
    <xdr:sp macro="" textlink="">
      <xdr:nvSpPr>
        <xdr:cNvPr id="4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200</xdr:row>
      <xdr:rowOff>939453</xdr:rowOff>
    </xdr:from>
    <xdr:ext cx="304800" cy="626724"/>
    <xdr:sp macro="" textlink="">
      <xdr:nvSpPr>
        <xdr:cNvPr id="4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201</xdr:row>
      <xdr:rowOff>939453</xdr:rowOff>
    </xdr:from>
    <xdr:ext cx="304800" cy="626724"/>
    <xdr:sp macro="" textlink="">
      <xdr:nvSpPr>
        <xdr:cNvPr id="4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201</xdr:row>
      <xdr:rowOff>939453</xdr:rowOff>
    </xdr:from>
    <xdr:ext cx="304800" cy="626724"/>
    <xdr:sp macro="" textlink="">
      <xdr:nvSpPr>
        <xdr:cNvPr id="4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202</xdr:row>
      <xdr:rowOff>939453</xdr:rowOff>
    </xdr:from>
    <xdr:ext cx="304800" cy="626724"/>
    <xdr:sp macro="" textlink="">
      <xdr:nvSpPr>
        <xdr:cNvPr id="4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202</xdr:row>
      <xdr:rowOff>939453</xdr:rowOff>
    </xdr:from>
    <xdr:ext cx="304800" cy="626724"/>
    <xdr:sp macro="" textlink="">
      <xdr:nvSpPr>
        <xdr:cNvPr id="4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203</xdr:row>
      <xdr:rowOff>939453</xdr:rowOff>
    </xdr:from>
    <xdr:ext cx="304800" cy="626724"/>
    <xdr:sp macro="" textlink="">
      <xdr:nvSpPr>
        <xdr:cNvPr id="4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203</xdr:row>
      <xdr:rowOff>939453</xdr:rowOff>
    </xdr:from>
    <xdr:ext cx="304800" cy="626724"/>
    <xdr:sp macro="" textlink="">
      <xdr:nvSpPr>
        <xdr:cNvPr id="4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204</xdr:row>
      <xdr:rowOff>939453</xdr:rowOff>
    </xdr:from>
    <xdr:ext cx="304800" cy="626724"/>
    <xdr:sp macro="" textlink="">
      <xdr:nvSpPr>
        <xdr:cNvPr id="4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204</xdr:row>
      <xdr:rowOff>939453</xdr:rowOff>
    </xdr:from>
    <xdr:ext cx="304800" cy="626724"/>
    <xdr:sp macro="" textlink="">
      <xdr:nvSpPr>
        <xdr:cNvPr id="4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205</xdr:row>
      <xdr:rowOff>939453</xdr:rowOff>
    </xdr:from>
    <xdr:ext cx="304800" cy="626724"/>
    <xdr:sp macro="" textlink="">
      <xdr:nvSpPr>
        <xdr:cNvPr id="4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205</xdr:row>
      <xdr:rowOff>939453</xdr:rowOff>
    </xdr:from>
    <xdr:ext cx="304800" cy="626724"/>
    <xdr:sp macro="" textlink="">
      <xdr:nvSpPr>
        <xdr:cNvPr id="4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206</xdr:row>
      <xdr:rowOff>939453</xdr:rowOff>
    </xdr:from>
    <xdr:ext cx="304800" cy="626724"/>
    <xdr:sp macro="" textlink="">
      <xdr:nvSpPr>
        <xdr:cNvPr id="4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206</xdr:row>
      <xdr:rowOff>939453</xdr:rowOff>
    </xdr:from>
    <xdr:ext cx="304800" cy="626724"/>
    <xdr:sp macro="" textlink="">
      <xdr:nvSpPr>
        <xdr:cNvPr id="4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207</xdr:row>
      <xdr:rowOff>939453</xdr:rowOff>
    </xdr:from>
    <xdr:ext cx="304800" cy="626724"/>
    <xdr:sp macro="" textlink="">
      <xdr:nvSpPr>
        <xdr:cNvPr id="4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207</xdr:row>
      <xdr:rowOff>939453</xdr:rowOff>
    </xdr:from>
    <xdr:ext cx="304800" cy="626724"/>
    <xdr:sp macro="" textlink="">
      <xdr:nvSpPr>
        <xdr:cNvPr id="4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208</xdr:row>
      <xdr:rowOff>939453</xdr:rowOff>
    </xdr:from>
    <xdr:ext cx="304800" cy="626724"/>
    <xdr:sp macro="" textlink="">
      <xdr:nvSpPr>
        <xdr:cNvPr id="4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208</xdr:row>
      <xdr:rowOff>939453</xdr:rowOff>
    </xdr:from>
    <xdr:ext cx="304800" cy="626724"/>
    <xdr:sp macro="" textlink="">
      <xdr:nvSpPr>
        <xdr:cNvPr id="4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209</xdr:row>
      <xdr:rowOff>939453</xdr:rowOff>
    </xdr:from>
    <xdr:ext cx="304800" cy="626724"/>
    <xdr:sp macro="" textlink="">
      <xdr:nvSpPr>
        <xdr:cNvPr id="4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209</xdr:row>
      <xdr:rowOff>939453</xdr:rowOff>
    </xdr:from>
    <xdr:ext cx="304800" cy="626724"/>
    <xdr:sp macro="" textlink="">
      <xdr:nvSpPr>
        <xdr:cNvPr id="4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210</xdr:row>
      <xdr:rowOff>939453</xdr:rowOff>
    </xdr:from>
    <xdr:ext cx="304800" cy="626724"/>
    <xdr:sp macro="" textlink="">
      <xdr:nvSpPr>
        <xdr:cNvPr id="4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210</xdr:row>
      <xdr:rowOff>939453</xdr:rowOff>
    </xdr:from>
    <xdr:ext cx="304800" cy="626724"/>
    <xdr:sp macro="" textlink="">
      <xdr:nvSpPr>
        <xdr:cNvPr id="4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211</xdr:row>
      <xdr:rowOff>939453</xdr:rowOff>
    </xdr:from>
    <xdr:ext cx="304800" cy="626724"/>
    <xdr:sp macro="" textlink="">
      <xdr:nvSpPr>
        <xdr:cNvPr id="4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211</xdr:row>
      <xdr:rowOff>939453</xdr:rowOff>
    </xdr:from>
    <xdr:ext cx="304800" cy="626724"/>
    <xdr:sp macro="" textlink="">
      <xdr:nvSpPr>
        <xdr:cNvPr id="4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212</xdr:row>
      <xdr:rowOff>939453</xdr:rowOff>
    </xdr:from>
    <xdr:ext cx="304800" cy="626724"/>
    <xdr:sp macro="" textlink="">
      <xdr:nvSpPr>
        <xdr:cNvPr id="4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212</xdr:row>
      <xdr:rowOff>939453</xdr:rowOff>
    </xdr:from>
    <xdr:ext cx="304800" cy="626724"/>
    <xdr:sp macro="" textlink="">
      <xdr:nvSpPr>
        <xdr:cNvPr id="4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213</xdr:row>
      <xdr:rowOff>939453</xdr:rowOff>
    </xdr:from>
    <xdr:ext cx="304800" cy="626724"/>
    <xdr:sp macro="" textlink="">
      <xdr:nvSpPr>
        <xdr:cNvPr id="4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213</xdr:row>
      <xdr:rowOff>939453</xdr:rowOff>
    </xdr:from>
    <xdr:ext cx="304800" cy="626724"/>
    <xdr:sp macro="" textlink="">
      <xdr:nvSpPr>
        <xdr:cNvPr id="4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214</xdr:row>
      <xdr:rowOff>939453</xdr:rowOff>
    </xdr:from>
    <xdr:ext cx="304800" cy="626724"/>
    <xdr:sp macro="" textlink="">
      <xdr:nvSpPr>
        <xdr:cNvPr id="4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214</xdr:row>
      <xdr:rowOff>939453</xdr:rowOff>
    </xdr:from>
    <xdr:ext cx="304800" cy="626724"/>
    <xdr:sp macro="" textlink="">
      <xdr:nvSpPr>
        <xdr:cNvPr id="4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215</xdr:row>
      <xdr:rowOff>939453</xdr:rowOff>
    </xdr:from>
    <xdr:ext cx="304800" cy="626724"/>
    <xdr:sp macro="" textlink="">
      <xdr:nvSpPr>
        <xdr:cNvPr id="4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215</xdr:row>
      <xdr:rowOff>939453</xdr:rowOff>
    </xdr:from>
    <xdr:ext cx="304800" cy="626724"/>
    <xdr:sp macro="" textlink="">
      <xdr:nvSpPr>
        <xdr:cNvPr id="4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216</xdr:row>
      <xdr:rowOff>939453</xdr:rowOff>
    </xdr:from>
    <xdr:ext cx="304800" cy="626724"/>
    <xdr:sp macro="" textlink="">
      <xdr:nvSpPr>
        <xdr:cNvPr id="4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216</xdr:row>
      <xdr:rowOff>939453</xdr:rowOff>
    </xdr:from>
    <xdr:ext cx="304800" cy="626724"/>
    <xdr:sp macro="" textlink="">
      <xdr:nvSpPr>
        <xdr:cNvPr id="4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217</xdr:row>
      <xdr:rowOff>939453</xdr:rowOff>
    </xdr:from>
    <xdr:ext cx="304800" cy="626724"/>
    <xdr:sp macro="" textlink="">
      <xdr:nvSpPr>
        <xdr:cNvPr id="4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217</xdr:row>
      <xdr:rowOff>939453</xdr:rowOff>
    </xdr:from>
    <xdr:ext cx="304800" cy="626724"/>
    <xdr:sp macro="" textlink="">
      <xdr:nvSpPr>
        <xdr:cNvPr id="4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218</xdr:row>
      <xdr:rowOff>939453</xdr:rowOff>
    </xdr:from>
    <xdr:ext cx="304800" cy="626724"/>
    <xdr:sp macro="" textlink="">
      <xdr:nvSpPr>
        <xdr:cNvPr id="4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218</xdr:row>
      <xdr:rowOff>939453</xdr:rowOff>
    </xdr:from>
    <xdr:ext cx="304800" cy="626724"/>
    <xdr:sp macro="" textlink="">
      <xdr:nvSpPr>
        <xdr:cNvPr id="4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219</xdr:row>
      <xdr:rowOff>939453</xdr:rowOff>
    </xdr:from>
    <xdr:ext cx="304800" cy="626724"/>
    <xdr:sp macro="" textlink="">
      <xdr:nvSpPr>
        <xdr:cNvPr id="4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219</xdr:row>
      <xdr:rowOff>939453</xdr:rowOff>
    </xdr:from>
    <xdr:ext cx="304800" cy="626724"/>
    <xdr:sp macro="" textlink="">
      <xdr:nvSpPr>
        <xdr:cNvPr id="4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220</xdr:row>
      <xdr:rowOff>939453</xdr:rowOff>
    </xdr:from>
    <xdr:ext cx="304800" cy="626724"/>
    <xdr:sp macro="" textlink="">
      <xdr:nvSpPr>
        <xdr:cNvPr id="4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220</xdr:row>
      <xdr:rowOff>939453</xdr:rowOff>
    </xdr:from>
    <xdr:ext cx="304800" cy="626724"/>
    <xdr:sp macro="" textlink="">
      <xdr:nvSpPr>
        <xdr:cNvPr id="4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221</xdr:row>
      <xdr:rowOff>939453</xdr:rowOff>
    </xdr:from>
    <xdr:ext cx="304800" cy="626724"/>
    <xdr:sp macro="" textlink="">
      <xdr:nvSpPr>
        <xdr:cNvPr id="4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221</xdr:row>
      <xdr:rowOff>939453</xdr:rowOff>
    </xdr:from>
    <xdr:ext cx="304800" cy="626724"/>
    <xdr:sp macro="" textlink="">
      <xdr:nvSpPr>
        <xdr:cNvPr id="4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222</xdr:row>
      <xdr:rowOff>939453</xdr:rowOff>
    </xdr:from>
    <xdr:ext cx="304800" cy="626724"/>
    <xdr:sp macro="" textlink="">
      <xdr:nvSpPr>
        <xdr:cNvPr id="4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222</xdr:row>
      <xdr:rowOff>939453</xdr:rowOff>
    </xdr:from>
    <xdr:ext cx="304800" cy="626724"/>
    <xdr:sp macro="" textlink="">
      <xdr:nvSpPr>
        <xdr:cNvPr id="4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223</xdr:row>
      <xdr:rowOff>939453</xdr:rowOff>
    </xdr:from>
    <xdr:ext cx="304800" cy="626724"/>
    <xdr:sp macro="" textlink="">
      <xdr:nvSpPr>
        <xdr:cNvPr id="4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223</xdr:row>
      <xdr:rowOff>939453</xdr:rowOff>
    </xdr:from>
    <xdr:ext cx="304800" cy="626724"/>
    <xdr:sp macro="" textlink="">
      <xdr:nvSpPr>
        <xdr:cNvPr id="4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224</xdr:row>
      <xdr:rowOff>939453</xdr:rowOff>
    </xdr:from>
    <xdr:ext cx="304800" cy="626724"/>
    <xdr:sp macro="" textlink="">
      <xdr:nvSpPr>
        <xdr:cNvPr id="4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224</xdr:row>
      <xdr:rowOff>939453</xdr:rowOff>
    </xdr:from>
    <xdr:ext cx="304800" cy="626724"/>
    <xdr:sp macro="" textlink="">
      <xdr:nvSpPr>
        <xdr:cNvPr id="4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225</xdr:row>
      <xdr:rowOff>939453</xdr:rowOff>
    </xdr:from>
    <xdr:ext cx="304800" cy="626724"/>
    <xdr:sp macro="" textlink="">
      <xdr:nvSpPr>
        <xdr:cNvPr id="4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225</xdr:row>
      <xdr:rowOff>939453</xdr:rowOff>
    </xdr:from>
    <xdr:ext cx="304800" cy="626724"/>
    <xdr:sp macro="" textlink="">
      <xdr:nvSpPr>
        <xdr:cNvPr id="4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226</xdr:row>
      <xdr:rowOff>939453</xdr:rowOff>
    </xdr:from>
    <xdr:ext cx="304800" cy="626724"/>
    <xdr:sp macro="" textlink="">
      <xdr:nvSpPr>
        <xdr:cNvPr id="4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226</xdr:row>
      <xdr:rowOff>939453</xdr:rowOff>
    </xdr:from>
    <xdr:ext cx="304800" cy="626724"/>
    <xdr:sp macro="" textlink="">
      <xdr:nvSpPr>
        <xdr:cNvPr id="4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227</xdr:row>
      <xdr:rowOff>939453</xdr:rowOff>
    </xdr:from>
    <xdr:ext cx="304800" cy="626724"/>
    <xdr:sp macro="" textlink="">
      <xdr:nvSpPr>
        <xdr:cNvPr id="4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227</xdr:row>
      <xdr:rowOff>939453</xdr:rowOff>
    </xdr:from>
    <xdr:ext cx="304800" cy="626724"/>
    <xdr:sp macro="" textlink="">
      <xdr:nvSpPr>
        <xdr:cNvPr id="4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228</xdr:row>
      <xdr:rowOff>939453</xdr:rowOff>
    </xdr:from>
    <xdr:ext cx="304800" cy="626724"/>
    <xdr:sp macro="" textlink="">
      <xdr:nvSpPr>
        <xdr:cNvPr id="4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228</xdr:row>
      <xdr:rowOff>939453</xdr:rowOff>
    </xdr:from>
    <xdr:ext cx="304800" cy="626724"/>
    <xdr:sp macro="" textlink="">
      <xdr:nvSpPr>
        <xdr:cNvPr id="4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229</xdr:row>
      <xdr:rowOff>939453</xdr:rowOff>
    </xdr:from>
    <xdr:ext cx="304800" cy="626724"/>
    <xdr:sp macro="" textlink="">
      <xdr:nvSpPr>
        <xdr:cNvPr id="4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229</xdr:row>
      <xdr:rowOff>939453</xdr:rowOff>
    </xdr:from>
    <xdr:ext cx="304800" cy="626724"/>
    <xdr:sp macro="" textlink="">
      <xdr:nvSpPr>
        <xdr:cNvPr id="4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230</xdr:row>
      <xdr:rowOff>939453</xdr:rowOff>
    </xdr:from>
    <xdr:ext cx="304800" cy="626724"/>
    <xdr:sp macro="" textlink="">
      <xdr:nvSpPr>
        <xdr:cNvPr id="4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230</xdr:row>
      <xdr:rowOff>939453</xdr:rowOff>
    </xdr:from>
    <xdr:ext cx="304800" cy="626724"/>
    <xdr:sp macro="" textlink="">
      <xdr:nvSpPr>
        <xdr:cNvPr id="4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231</xdr:row>
      <xdr:rowOff>939453</xdr:rowOff>
    </xdr:from>
    <xdr:ext cx="304800" cy="626724"/>
    <xdr:sp macro="" textlink="">
      <xdr:nvSpPr>
        <xdr:cNvPr id="5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231</xdr:row>
      <xdr:rowOff>939453</xdr:rowOff>
    </xdr:from>
    <xdr:ext cx="304800" cy="626724"/>
    <xdr:sp macro="" textlink="">
      <xdr:nvSpPr>
        <xdr:cNvPr id="5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232</xdr:row>
      <xdr:rowOff>939453</xdr:rowOff>
    </xdr:from>
    <xdr:ext cx="304800" cy="626724"/>
    <xdr:sp macro="" textlink="">
      <xdr:nvSpPr>
        <xdr:cNvPr id="5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232</xdr:row>
      <xdr:rowOff>939453</xdr:rowOff>
    </xdr:from>
    <xdr:ext cx="304800" cy="626724"/>
    <xdr:sp macro="" textlink="">
      <xdr:nvSpPr>
        <xdr:cNvPr id="5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233</xdr:row>
      <xdr:rowOff>939453</xdr:rowOff>
    </xdr:from>
    <xdr:ext cx="304800" cy="626724"/>
    <xdr:sp macro="" textlink="">
      <xdr:nvSpPr>
        <xdr:cNvPr id="5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233</xdr:row>
      <xdr:rowOff>939453</xdr:rowOff>
    </xdr:from>
    <xdr:ext cx="304800" cy="626724"/>
    <xdr:sp macro="" textlink="">
      <xdr:nvSpPr>
        <xdr:cNvPr id="5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234</xdr:row>
      <xdr:rowOff>939453</xdr:rowOff>
    </xdr:from>
    <xdr:ext cx="304800" cy="626724"/>
    <xdr:sp macro="" textlink="">
      <xdr:nvSpPr>
        <xdr:cNvPr id="5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234</xdr:row>
      <xdr:rowOff>939453</xdr:rowOff>
    </xdr:from>
    <xdr:ext cx="304800" cy="626724"/>
    <xdr:sp macro="" textlink="">
      <xdr:nvSpPr>
        <xdr:cNvPr id="5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235</xdr:row>
      <xdr:rowOff>939453</xdr:rowOff>
    </xdr:from>
    <xdr:ext cx="304800" cy="626724"/>
    <xdr:sp macro="" textlink="">
      <xdr:nvSpPr>
        <xdr:cNvPr id="5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235</xdr:row>
      <xdr:rowOff>939453</xdr:rowOff>
    </xdr:from>
    <xdr:ext cx="304800" cy="626724"/>
    <xdr:sp macro="" textlink="">
      <xdr:nvSpPr>
        <xdr:cNvPr id="5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236</xdr:row>
      <xdr:rowOff>939453</xdr:rowOff>
    </xdr:from>
    <xdr:ext cx="304800" cy="626724"/>
    <xdr:sp macro="" textlink="">
      <xdr:nvSpPr>
        <xdr:cNvPr id="5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236</xdr:row>
      <xdr:rowOff>939453</xdr:rowOff>
    </xdr:from>
    <xdr:ext cx="304800" cy="626724"/>
    <xdr:sp macro="" textlink="">
      <xdr:nvSpPr>
        <xdr:cNvPr id="5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237</xdr:row>
      <xdr:rowOff>939453</xdr:rowOff>
    </xdr:from>
    <xdr:ext cx="304800" cy="626724"/>
    <xdr:sp macro="" textlink="">
      <xdr:nvSpPr>
        <xdr:cNvPr id="5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237</xdr:row>
      <xdr:rowOff>939453</xdr:rowOff>
    </xdr:from>
    <xdr:ext cx="304800" cy="626724"/>
    <xdr:sp macro="" textlink="">
      <xdr:nvSpPr>
        <xdr:cNvPr id="5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238</xdr:row>
      <xdr:rowOff>939453</xdr:rowOff>
    </xdr:from>
    <xdr:ext cx="304800" cy="626724"/>
    <xdr:sp macro="" textlink="">
      <xdr:nvSpPr>
        <xdr:cNvPr id="5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238</xdr:row>
      <xdr:rowOff>939453</xdr:rowOff>
    </xdr:from>
    <xdr:ext cx="304800" cy="626724"/>
    <xdr:sp macro="" textlink="">
      <xdr:nvSpPr>
        <xdr:cNvPr id="5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239</xdr:row>
      <xdr:rowOff>939453</xdr:rowOff>
    </xdr:from>
    <xdr:ext cx="304800" cy="626724"/>
    <xdr:sp macro="" textlink="">
      <xdr:nvSpPr>
        <xdr:cNvPr id="5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239</xdr:row>
      <xdr:rowOff>939453</xdr:rowOff>
    </xdr:from>
    <xdr:ext cx="304800" cy="626724"/>
    <xdr:sp macro="" textlink="">
      <xdr:nvSpPr>
        <xdr:cNvPr id="5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240</xdr:row>
      <xdr:rowOff>939453</xdr:rowOff>
    </xdr:from>
    <xdr:ext cx="304800" cy="626724"/>
    <xdr:sp macro="" textlink="">
      <xdr:nvSpPr>
        <xdr:cNvPr id="5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240</xdr:row>
      <xdr:rowOff>939453</xdr:rowOff>
    </xdr:from>
    <xdr:ext cx="304800" cy="626724"/>
    <xdr:sp macro="" textlink="">
      <xdr:nvSpPr>
        <xdr:cNvPr id="5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241</xdr:row>
      <xdr:rowOff>939453</xdr:rowOff>
    </xdr:from>
    <xdr:ext cx="304800" cy="626724"/>
    <xdr:sp macro="" textlink="">
      <xdr:nvSpPr>
        <xdr:cNvPr id="5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241</xdr:row>
      <xdr:rowOff>939453</xdr:rowOff>
    </xdr:from>
    <xdr:ext cx="304800" cy="626724"/>
    <xdr:sp macro="" textlink="">
      <xdr:nvSpPr>
        <xdr:cNvPr id="5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242</xdr:row>
      <xdr:rowOff>939453</xdr:rowOff>
    </xdr:from>
    <xdr:ext cx="304800" cy="626724"/>
    <xdr:sp macro="" textlink="">
      <xdr:nvSpPr>
        <xdr:cNvPr id="5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242</xdr:row>
      <xdr:rowOff>939453</xdr:rowOff>
    </xdr:from>
    <xdr:ext cx="304800" cy="626724"/>
    <xdr:sp macro="" textlink="">
      <xdr:nvSpPr>
        <xdr:cNvPr id="5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243</xdr:row>
      <xdr:rowOff>939453</xdr:rowOff>
    </xdr:from>
    <xdr:ext cx="304800" cy="626724"/>
    <xdr:sp macro="" textlink="">
      <xdr:nvSpPr>
        <xdr:cNvPr id="5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243</xdr:row>
      <xdr:rowOff>939453</xdr:rowOff>
    </xdr:from>
    <xdr:ext cx="304800" cy="626724"/>
    <xdr:sp macro="" textlink="">
      <xdr:nvSpPr>
        <xdr:cNvPr id="5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244</xdr:row>
      <xdr:rowOff>939453</xdr:rowOff>
    </xdr:from>
    <xdr:ext cx="304800" cy="626724"/>
    <xdr:sp macro="" textlink="">
      <xdr:nvSpPr>
        <xdr:cNvPr id="5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244</xdr:row>
      <xdr:rowOff>939453</xdr:rowOff>
    </xdr:from>
    <xdr:ext cx="304800" cy="626724"/>
    <xdr:sp macro="" textlink="">
      <xdr:nvSpPr>
        <xdr:cNvPr id="5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245</xdr:row>
      <xdr:rowOff>939453</xdr:rowOff>
    </xdr:from>
    <xdr:ext cx="304800" cy="626724"/>
    <xdr:sp macro="" textlink="">
      <xdr:nvSpPr>
        <xdr:cNvPr id="5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245</xdr:row>
      <xdr:rowOff>939453</xdr:rowOff>
    </xdr:from>
    <xdr:ext cx="304800" cy="626724"/>
    <xdr:sp macro="" textlink="">
      <xdr:nvSpPr>
        <xdr:cNvPr id="5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246</xdr:row>
      <xdr:rowOff>939453</xdr:rowOff>
    </xdr:from>
    <xdr:ext cx="304800" cy="626724"/>
    <xdr:sp macro="" textlink="">
      <xdr:nvSpPr>
        <xdr:cNvPr id="5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246</xdr:row>
      <xdr:rowOff>939453</xdr:rowOff>
    </xdr:from>
    <xdr:ext cx="304800" cy="626724"/>
    <xdr:sp macro="" textlink="">
      <xdr:nvSpPr>
        <xdr:cNvPr id="5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247</xdr:row>
      <xdr:rowOff>939453</xdr:rowOff>
    </xdr:from>
    <xdr:ext cx="304800" cy="626724"/>
    <xdr:sp macro="" textlink="">
      <xdr:nvSpPr>
        <xdr:cNvPr id="5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247</xdr:row>
      <xdr:rowOff>939453</xdr:rowOff>
    </xdr:from>
    <xdr:ext cx="304800" cy="626724"/>
    <xdr:sp macro="" textlink="">
      <xdr:nvSpPr>
        <xdr:cNvPr id="5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248</xdr:row>
      <xdr:rowOff>939453</xdr:rowOff>
    </xdr:from>
    <xdr:ext cx="304800" cy="626724"/>
    <xdr:sp macro="" textlink="">
      <xdr:nvSpPr>
        <xdr:cNvPr id="5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248</xdr:row>
      <xdr:rowOff>939453</xdr:rowOff>
    </xdr:from>
    <xdr:ext cx="304800" cy="626724"/>
    <xdr:sp macro="" textlink="">
      <xdr:nvSpPr>
        <xdr:cNvPr id="5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249</xdr:row>
      <xdr:rowOff>939453</xdr:rowOff>
    </xdr:from>
    <xdr:ext cx="304800" cy="626724"/>
    <xdr:sp macro="" textlink="">
      <xdr:nvSpPr>
        <xdr:cNvPr id="5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249</xdr:row>
      <xdr:rowOff>939453</xdr:rowOff>
    </xdr:from>
    <xdr:ext cx="304800" cy="626724"/>
    <xdr:sp macro="" textlink="">
      <xdr:nvSpPr>
        <xdr:cNvPr id="5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250</xdr:row>
      <xdr:rowOff>939453</xdr:rowOff>
    </xdr:from>
    <xdr:ext cx="304800" cy="626724"/>
    <xdr:sp macro="" textlink="">
      <xdr:nvSpPr>
        <xdr:cNvPr id="5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250</xdr:row>
      <xdr:rowOff>939453</xdr:rowOff>
    </xdr:from>
    <xdr:ext cx="304800" cy="626724"/>
    <xdr:sp macro="" textlink="">
      <xdr:nvSpPr>
        <xdr:cNvPr id="5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251</xdr:row>
      <xdr:rowOff>939453</xdr:rowOff>
    </xdr:from>
    <xdr:ext cx="304800" cy="626724"/>
    <xdr:sp macro="" textlink="">
      <xdr:nvSpPr>
        <xdr:cNvPr id="5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251</xdr:row>
      <xdr:rowOff>939453</xdr:rowOff>
    </xdr:from>
    <xdr:ext cx="304800" cy="626724"/>
    <xdr:sp macro="" textlink="">
      <xdr:nvSpPr>
        <xdr:cNvPr id="5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252</xdr:row>
      <xdr:rowOff>939453</xdr:rowOff>
    </xdr:from>
    <xdr:ext cx="304800" cy="626724"/>
    <xdr:sp macro="" textlink="">
      <xdr:nvSpPr>
        <xdr:cNvPr id="5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252</xdr:row>
      <xdr:rowOff>939453</xdr:rowOff>
    </xdr:from>
    <xdr:ext cx="304800" cy="626724"/>
    <xdr:sp macro="" textlink="">
      <xdr:nvSpPr>
        <xdr:cNvPr id="5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253</xdr:row>
      <xdr:rowOff>939453</xdr:rowOff>
    </xdr:from>
    <xdr:ext cx="304800" cy="626724"/>
    <xdr:sp macro="" textlink="">
      <xdr:nvSpPr>
        <xdr:cNvPr id="5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253</xdr:row>
      <xdr:rowOff>939453</xdr:rowOff>
    </xdr:from>
    <xdr:ext cx="304800" cy="626724"/>
    <xdr:sp macro="" textlink="">
      <xdr:nvSpPr>
        <xdr:cNvPr id="5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254</xdr:row>
      <xdr:rowOff>939453</xdr:rowOff>
    </xdr:from>
    <xdr:ext cx="304800" cy="626724"/>
    <xdr:sp macro="" textlink="">
      <xdr:nvSpPr>
        <xdr:cNvPr id="5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254</xdr:row>
      <xdr:rowOff>939453</xdr:rowOff>
    </xdr:from>
    <xdr:ext cx="304800" cy="626724"/>
    <xdr:sp macro="" textlink="">
      <xdr:nvSpPr>
        <xdr:cNvPr id="5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255</xdr:row>
      <xdr:rowOff>939453</xdr:rowOff>
    </xdr:from>
    <xdr:ext cx="304800" cy="626724"/>
    <xdr:sp macro="" textlink="">
      <xdr:nvSpPr>
        <xdr:cNvPr id="5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255</xdr:row>
      <xdr:rowOff>939453</xdr:rowOff>
    </xdr:from>
    <xdr:ext cx="304800" cy="626724"/>
    <xdr:sp macro="" textlink="">
      <xdr:nvSpPr>
        <xdr:cNvPr id="5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256</xdr:row>
      <xdr:rowOff>939453</xdr:rowOff>
    </xdr:from>
    <xdr:ext cx="304800" cy="626724"/>
    <xdr:sp macro="" textlink="">
      <xdr:nvSpPr>
        <xdr:cNvPr id="5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256</xdr:row>
      <xdr:rowOff>939453</xdr:rowOff>
    </xdr:from>
    <xdr:ext cx="304800" cy="626724"/>
    <xdr:sp macro="" textlink="">
      <xdr:nvSpPr>
        <xdr:cNvPr id="5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257</xdr:row>
      <xdr:rowOff>939453</xdr:rowOff>
    </xdr:from>
    <xdr:ext cx="304800" cy="626724"/>
    <xdr:sp macro="" textlink="">
      <xdr:nvSpPr>
        <xdr:cNvPr id="5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257</xdr:row>
      <xdr:rowOff>939453</xdr:rowOff>
    </xdr:from>
    <xdr:ext cx="304800" cy="626724"/>
    <xdr:sp macro="" textlink="">
      <xdr:nvSpPr>
        <xdr:cNvPr id="5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258</xdr:row>
      <xdr:rowOff>939453</xdr:rowOff>
    </xdr:from>
    <xdr:ext cx="304800" cy="626724"/>
    <xdr:sp macro="" textlink="">
      <xdr:nvSpPr>
        <xdr:cNvPr id="5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258</xdr:row>
      <xdr:rowOff>939453</xdr:rowOff>
    </xdr:from>
    <xdr:ext cx="304800" cy="626724"/>
    <xdr:sp macro="" textlink="">
      <xdr:nvSpPr>
        <xdr:cNvPr id="5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259</xdr:row>
      <xdr:rowOff>939453</xdr:rowOff>
    </xdr:from>
    <xdr:ext cx="304800" cy="626724"/>
    <xdr:sp macro="" textlink="">
      <xdr:nvSpPr>
        <xdr:cNvPr id="5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259</xdr:row>
      <xdr:rowOff>939453</xdr:rowOff>
    </xdr:from>
    <xdr:ext cx="304800" cy="626724"/>
    <xdr:sp macro="" textlink="">
      <xdr:nvSpPr>
        <xdr:cNvPr id="5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260</xdr:row>
      <xdr:rowOff>939453</xdr:rowOff>
    </xdr:from>
    <xdr:ext cx="304800" cy="626724"/>
    <xdr:sp macro="" textlink="">
      <xdr:nvSpPr>
        <xdr:cNvPr id="5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260</xdr:row>
      <xdr:rowOff>939453</xdr:rowOff>
    </xdr:from>
    <xdr:ext cx="304800" cy="626724"/>
    <xdr:sp macro="" textlink="">
      <xdr:nvSpPr>
        <xdr:cNvPr id="5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261</xdr:row>
      <xdr:rowOff>939453</xdr:rowOff>
    </xdr:from>
    <xdr:ext cx="304800" cy="626724"/>
    <xdr:sp macro="" textlink="">
      <xdr:nvSpPr>
        <xdr:cNvPr id="5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261</xdr:row>
      <xdr:rowOff>939453</xdr:rowOff>
    </xdr:from>
    <xdr:ext cx="304800" cy="626724"/>
    <xdr:sp macro="" textlink="">
      <xdr:nvSpPr>
        <xdr:cNvPr id="5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262</xdr:row>
      <xdr:rowOff>939453</xdr:rowOff>
    </xdr:from>
    <xdr:ext cx="304800" cy="626724"/>
    <xdr:sp macro="" textlink="">
      <xdr:nvSpPr>
        <xdr:cNvPr id="5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262</xdr:row>
      <xdr:rowOff>939453</xdr:rowOff>
    </xdr:from>
    <xdr:ext cx="304800" cy="626724"/>
    <xdr:sp macro="" textlink="">
      <xdr:nvSpPr>
        <xdr:cNvPr id="5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263</xdr:row>
      <xdr:rowOff>939453</xdr:rowOff>
    </xdr:from>
    <xdr:ext cx="304800" cy="626724"/>
    <xdr:sp macro="" textlink="">
      <xdr:nvSpPr>
        <xdr:cNvPr id="5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263</xdr:row>
      <xdr:rowOff>939453</xdr:rowOff>
    </xdr:from>
    <xdr:ext cx="304800" cy="626724"/>
    <xdr:sp macro="" textlink="">
      <xdr:nvSpPr>
        <xdr:cNvPr id="5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264</xdr:row>
      <xdr:rowOff>939453</xdr:rowOff>
    </xdr:from>
    <xdr:ext cx="304800" cy="626724"/>
    <xdr:sp macro="" textlink="">
      <xdr:nvSpPr>
        <xdr:cNvPr id="5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264</xdr:row>
      <xdr:rowOff>939453</xdr:rowOff>
    </xdr:from>
    <xdr:ext cx="304800" cy="626724"/>
    <xdr:sp macro="" textlink="">
      <xdr:nvSpPr>
        <xdr:cNvPr id="5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265</xdr:row>
      <xdr:rowOff>939453</xdr:rowOff>
    </xdr:from>
    <xdr:ext cx="304800" cy="626724"/>
    <xdr:sp macro="" textlink="">
      <xdr:nvSpPr>
        <xdr:cNvPr id="5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265</xdr:row>
      <xdr:rowOff>939453</xdr:rowOff>
    </xdr:from>
    <xdr:ext cx="304800" cy="626724"/>
    <xdr:sp macro="" textlink="">
      <xdr:nvSpPr>
        <xdr:cNvPr id="5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266</xdr:row>
      <xdr:rowOff>939453</xdr:rowOff>
    </xdr:from>
    <xdr:ext cx="304800" cy="626724"/>
    <xdr:sp macro="" textlink="">
      <xdr:nvSpPr>
        <xdr:cNvPr id="5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266</xdr:row>
      <xdr:rowOff>939453</xdr:rowOff>
    </xdr:from>
    <xdr:ext cx="304800" cy="626724"/>
    <xdr:sp macro="" textlink="">
      <xdr:nvSpPr>
        <xdr:cNvPr id="5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267</xdr:row>
      <xdr:rowOff>939453</xdr:rowOff>
    </xdr:from>
    <xdr:ext cx="304800" cy="626724"/>
    <xdr:sp macro="" textlink="">
      <xdr:nvSpPr>
        <xdr:cNvPr id="5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267</xdr:row>
      <xdr:rowOff>939453</xdr:rowOff>
    </xdr:from>
    <xdr:ext cx="304800" cy="626724"/>
    <xdr:sp macro="" textlink="">
      <xdr:nvSpPr>
        <xdr:cNvPr id="5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268</xdr:row>
      <xdr:rowOff>939453</xdr:rowOff>
    </xdr:from>
    <xdr:ext cx="304800" cy="626724"/>
    <xdr:sp macro="" textlink="">
      <xdr:nvSpPr>
        <xdr:cNvPr id="5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268</xdr:row>
      <xdr:rowOff>939453</xdr:rowOff>
    </xdr:from>
    <xdr:ext cx="304800" cy="626724"/>
    <xdr:sp macro="" textlink="">
      <xdr:nvSpPr>
        <xdr:cNvPr id="5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269</xdr:row>
      <xdr:rowOff>939453</xdr:rowOff>
    </xdr:from>
    <xdr:ext cx="304800" cy="626724"/>
    <xdr:sp macro="" textlink="">
      <xdr:nvSpPr>
        <xdr:cNvPr id="5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269</xdr:row>
      <xdr:rowOff>939453</xdr:rowOff>
    </xdr:from>
    <xdr:ext cx="304800" cy="626724"/>
    <xdr:sp macro="" textlink="">
      <xdr:nvSpPr>
        <xdr:cNvPr id="5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270</xdr:row>
      <xdr:rowOff>939453</xdr:rowOff>
    </xdr:from>
    <xdr:ext cx="304800" cy="626724"/>
    <xdr:sp macro="" textlink="">
      <xdr:nvSpPr>
        <xdr:cNvPr id="5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270</xdr:row>
      <xdr:rowOff>939453</xdr:rowOff>
    </xdr:from>
    <xdr:ext cx="304800" cy="626724"/>
    <xdr:sp macro="" textlink="">
      <xdr:nvSpPr>
        <xdr:cNvPr id="5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271</xdr:row>
      <xdr:rowOff>939453</xdr:rowOff>
    </xdr:from>
    <xdr:ext cx="304800" cy="626724"/>
    <xdr:sp macro="" textlink="">
      <xdr:nvSpPr>
        <xdr:cNvPr id="5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271</xdr:row>
      <xdr:rowOff>939453</xdr:rowOff>
    </xdr:from>
    <xdr:ext cx="304800" cy="626724"/>
    <xdr:sp macro="" textlink="">
      <xdr:nvSpPr>
        <xdr:cNvPr id="5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272</xdr:row>
      <xdr:rowOff>939453</xdr:rowOff>
    </xdr:from>
    <xdr:ext cx="304800" cy="626724"/>
    <xdr:sp macro="" textlink="">
      <xdr:nvSpPr>
        <xdr:cNvPr id="5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272</xdr:row>
      <xdr:rowOff>939453</xdr:rowOff>
    </xdr:from>
    <xdr:ext cx="304800" cy="626724"/>
    <xdr:sp macro="" textlink="">
      <xdr:nvSpPr>
        <xdr:cNvPr id="5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273</xdr:row>
      <xdr:rowOff>939453</xdr:rowOff>
    </xdr:from>
    <xdr:ext cx="304800" cy="626724"/>
    <xdr:sp macro="" textlink="">
      <xdr:nvSpPr>
        <xdr:cNvPr id="5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273</xdr:row>
      <xdr:rowOff>939453</xdr:rowOff>
    </xdr:from>
    <xdr:ext cx="304800" cy="626724"/>
    <xdr:sp macro="" textlink="">
      <xdr:nvSpPr>
        <xdr:cNvPr id="5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274</xdr:row>
      <xdr:rowOff>939453</xdr:rowOff>
    </xdr:from>
    <xdr:ext cx="304800" cy="626724"/>
    <xdr:sp macro="" textlink="">
      <xdr:nvSpPr>
        <xdr:cNvPr id="5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274</xdr:row>
      <xdr:rowOff>939453</xdr:rowOff>
    </xdr:from>
    <xdr:ext cx="304800" cy="626724"/>
    <xdr:sp macro="" textlink="">
      <xdr:nvSpPr>
        <xdr:cNvPr id="5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275</xdr:row>
      <xdr:rowOff>939453</xdr:rowOff>
    </xdr:from>
    <xdr:ext cx="304800" cy="626724"/>
    <xdr:sp macro="" textlink="">
      <xdr:nvSpPr>
        <xdr:cNvPr id="5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275</xdr:row>
      <xdr:rowOff>939453</xdr:rowOff>
    </xdr:from>
    <xdr:ext cx="304800" cy="626724"/>
    <xdr:sp macro="" textlink="">
      <xdr:nvSpPr>
        <xdr:cNvPr id="5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276</xdr:row>
      <xdr:rowOff>939453</xdr:rowOff>
    </xdr:from>
    <xdr:ext cx="304800" cy="626724"/>
    <xdr:sp macro="" textlink="">
      <xdr:nvSpPr>
        <xdr:cNvPr id="5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276</xdr:row>
      <xdr:rowOff>939453</xdr:rowOff>
    </xdr:from>
    <xdr:ext cx="304800" cy="626724"/>
    <xdr:sp macro="" textlink="">
      <xdr:nvSpPr>
        <xdr:cNvPr id="5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277</xdr:row>
      <xdr:rowOff>939453</xdr:rowOff>
    </xdr:from>
    <xdr:ext cx="304800" cy="626724"/>
    <xdr:sp macro="" textlink="">
      <xdr:nvSpPr>
        <xdr:cNvPr id="5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277</xdr:row>
      <xdr:rowOff>939453</xdr:rowOff>
    </xdr:from>
    <xdr:ext cx="304800" cy="626724"/>
    <xdr:sp macro="" textlink="">
      <xdr:nvSpPr>
        <xdr:cNvPr id="5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278</xdr:row>
      <xdr:rowOff>939453</xdr:rowOff>
    </xdr:from>
    <xdr:ext cx="304800" cy="626724"/>
    <xdr:sp macro="" textlink="">
      <xdr:nvSpPr>
        <xdr:cNvPr id="5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278</xdr:row>
      <xdr:rowOff>939453</xdr:rowOff>
    </xdr:from>
    <xdr:ext cx="304800" cy="626724"/>
    <xdr:sp macro="" textlink="">
      <xdr:nvSpPr>
        <xdr:cNvPr id="5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279</xdr:row>
      <xdr:rowOff>939453</xdr:rowOff>
    </xdr:from>
    <xdr:ext cx="304800" cy="626724"/>
    <xdr:sp macro="" textlink="">
      <xdr:nvSpPr>
        <xdr:cNvPr id="5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279</xdr:row>
      <xdr:rowOff>939453</xdr:rowOff>
    </xdr:from>
    <xdr:ext cx="304800" cy="626724"/>
    <xdr:sp macro="" textlink="">
      <xdr:nvSpPr>
        <xdr:cNvPr id="5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280</xdr:row>
      <xdr:rowOff>939453</xdr:rowOff>
    </xdr:from>
    <xdr:ext cx="304800" cy="626724"/>
    <xdr:sp macro="" textlink="">
      <xdr:nvSpPr>
        <xdr:cNvPr id="5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280</xdr:row>
      <xdr:rowOff>939453</xdr:rowOff>
    </xdr:from>
    <xdr:ext cx="304800" cy="626724"/>
    <xdr:sp macro="" textlink="">
      <xdr:nvSpPr>
        <xdr:cNvPr id="5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281</xdr:row>
      <xdr:rowOff>939453</xdr:rowOff>
    </xdr:from>
    <xdr:ext cx="304800" cy="626724"/>
    <xdr:sp macro="" textlink="">
      <xdr:nvSpPr>
        <xdr:cNvPr id="6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281</xdr:row>
      <xdr:rowOff>939453</xdr:rowOff>
    </xdr:from>
    <xdr:ext cx="304800" cy="626724"/>
    <xdr:sp macro="" textlink="">
      <xdr:nvSpPr>
        <xdr:cNvPr id="6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282</xdr:row>
      <xdr:rowOff>939453</xdr:rowOff>
    </xdr:from>
    <xdr:ext cx="304800" cy="626724"/>
    <xdr:sp macro="" textlink="">
      <xdr:nvSpPr>
        <xdr:cNvPr id="6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282</xdr:row>
      <xdr:rowOff>939453</xdr:rowOff>
    </xdr:from>
    <xdr:ext cx="304800" cy="626724"/>
    <xdr:sp macro="" textlink="">
      <xdr:nvSpPr>
        <xdr:cNvPr id="6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283</xdr:row>
      <xdr:rowOff>939453</xdr:rowOff>
    </xdr:from>
    <xdr:ext cx="304800" cy="626724"/>
    <xdr:sp macro="" textlink="">
      <xdr:nvSpPr>
        <xdr:cNvPr id="6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283</xdr:row>
      <xdr:rowOff>939453</xdr:rowOff>
    </xdr:from>
    <xdr:ext cx="304800" cy="626724"/>
    <xdr:sp macro="" textlink="">
      <xdr:nvSpPr>
        <xdr:cNvPr id="6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284</xdr:row>
      <xdr:rowOff>939453</xdr:rowOff>
    </xdr:from>
    <xdr:ext cx="304800" cy="626724"/>
    <xdr:sp macro="" textlink="">
      <xdr:nvSpPr>
        <xdr:cNvPr id="6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284</xdr:row>
      <xdr:rowOff>939453</xdr:rowOff>
    </xdr:from>
    <xdr:ext cx="304800" cy="626724"/>
    <xdr:sp macro="" textlink="">
      <xdr:nvSpPr>
        <xdr:cNvPr id="6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285</xdr:row>
      <xdr:rowOff>939453</xdr:rowOff>
    </xdr:from>
    <xdr:ext cx="304800" cy="626724"/>
    <xdr:sp macro="" textlink="">
      <xdr:nvSpPr>
        <xdr:cNvPr id="6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285</xdr:row>
      <xdr:rowOff>939453</xdr:rowOff>
    </xdr:from>
    <xdr:ext cx="304800" cy="626724"/>
    <xdr:sp macro="" textlink="">
      <xdr:nvSpPr>
        <xdr:cNvPr id="6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286</xdr:row>
      <xdr:rowOff>939453</xdr:rowOff>
    </xdr:from>
    <xdr:ext cx="304800" cy="626724"/>
    <xdr:sp macro="" textlink="">
      <xdr:nvSpPr>
        <xdr:cNvPr id="6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286</xdr:row>
      <xdr:rowOff>939453</xdr:rowOff>
    </xdr:from>
    <xdr:ext cx="304800" cy="626724"/>
    <xdr:sp macro="" textlink="">
      <xdr:nvSpPr>
        <xdr:cNvPr id="6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287</xdr:row>
      <xdr:rowOff>939453</xdr:rowOff>
    </xdr:from>
    <xdr:ext cx="304800" cy="626724"/>
    <xdr:sp macro="" textlink="">
      <xdr:nvSpPr>
        <xdr:cNvPr id="6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287</xdr:row>
      <xdr:rowOff>939453</xdr:rowOff>
    </xdr:from>
    <xdr:ext cx="304800" cy="626724"/>
    <xdr:sp macro="" textlink="">
      <xdr:nvSpPr>
        <xdr:cNvPr id="6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288</xdr:row>
      <xdr:rowOff>939453</xdr:rowOff>
    </xdr:from>
    <xdr:ext cx="304800" cy="626724"/>
    <xdr:sp macro="" textlink="">
      <xdr:nvSpPr>
        <xdr:cNvPr id="6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288</xdr:row>
      <xdr:rowOff>939453</xdr:rowOff>
    </xdr:from>
    <xdr:ext cx="304800" cy="626724"/>
    <xdr:sp macro="" textlink="">
      <xdr:nvSpPr>
        <xdr:cNvPr id="6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289</xdr:row>
      <xdr:rowOff>939453</xdr:rowOff>
    </xdr:from>
    <xdr:ext cx="304800" cy="626724"/>
    <xdr:sp macro="" textlink="">
      <xdr:nvSpPr>
        <xdr:cNvPr id="6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289</xdr:row>
      <xdr:rowOff>939453</xdr:rowOff>
    </xdr:from>
    <xdr:ext cx="304800" cy="626724"/>
    <xdr:sp macro="" textlink="">
      <xdr:nvSpPr>
        <xdr:cNvPr id="6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290</xdr:row>
      <xdr:rowOff>939453</xdr:rowOff>
    </xdr:from>
    <xdr:ext cx="304800" cy="626724"/>
    <xdr:sp macro="" textlink="">
      <xdr:nvSpPr>
        <xdr:cNvPr id="6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290</xdr:row>
      <xdr:rowOff>939453</xdr:rowOff>
    </xdr:from>
    <xdr:ext cx="304800" cy="626724"/>
    <xdr:sp macro="" textlink="">
      <xdr:nvSpPr>
        <xdr:cNvPr id="6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291</xdr:row>
      <xdr:rowOff>939453</xdr:rowOff>
    </xdr:from>
    <xdr:ext cx="304800" cy="626724"/>
    <xdr:sp macro="" textlink="">
      <xdr:nvSpPr>
        <xdr:cNvPr id="6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291</xdr:row>
      <xdr:rowOff>939453</xdr:rowOff>
    </xdr:from>
    <xdr:ext cx="304800" cy="626724"/>
    <xdr:sp macro="" textlink="">
      <xdr:nvSpPr>
        <xdr:cNvPr id="6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292</xdr:row>
      <xdr:rowOff>939453</xdr:rowOff>
    </xdr:from>
    <xdr:ext cx="304800" cy="626724"/>
    <xdr:sp macro="" textlink="">
      <xdr:nvSpPr>
        <xdr:cNvPr id="6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292</xdr:row>
      <xdr:rowOff>939453</xdr:rowOff>
    </xdr:from>
    <xdr:ext cx="304800" cy="626724"/>
    <xdr:sp macro="" textlink="">
      <xdr:nvSpPr>
        <xdr:cNvPr id="6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293</xdr:row>
      <xdr:rowOff>939453</xdr:rowOff>
    </xdr:from>
    <xdr:ext cx="304800" cy="626724"/>
    <xdr:sp macro="" textlink="">
      <xdr:nvSpPr>
        <xdr:cNvPr id="6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293</xdr:row>
      <xdr:rowOff>939453</xdr:rowOff>
    </xdr:from>
    <xdr:ext cx="304800" cy="626724"/>
    <xdr:sp macro="" textlink="">
      <xdr:nvSpPr>
        <xdr:cNvPr id="6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294</xdr:row>
      <xdr:rowOff>939453</xdr:rowOff>
    </xdr:from>
    <xdr:ext cx="304800" cy="626724"/>
    <xdr:sp macro="" textlink="">
      <xdr:nvSpPr>
        <xdr:cNvPr id="6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294</xdr:row>
      <xdr:rowOff>939453</xdr:rowOff>
    </xdr:from>
    <xdr:ext cx="304800" cy="626724"/>
    <xdr:sp macro="" textlink="">
      <xdr:nvSpPr>
        <xdr:cNvPr id="6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295</xdr:row>
      <xdr:rowOff>939453</xdr:rowOff>
    </xdr:from>
    <xdr:ext cx="304800" cy="626724"/>
    <xdr:sp macro="" textlink="">
      <xdr:nvSpPr>
        <xdr:cNvPr id="6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295</xdr:row>
      <xdr:rowOff>939453</xdr:rowOff>
    </xdr:from>
    <xdr:ext cx="304800" cy="626724"/>
    <xdr:sp macro="" textlink="">
      <xdr:nvSpPr>
        <xdr:cNvPr id="6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296</xdr:row>
      <xdr:rowOff>939453</xdr:rowOff>
    </xdr:from>
    <xdr:ext cx="304800" cy="626724"/>
    <xdr:sp macro="" textlink="">
      <xdr:nvSpPr>
        <xdr:cNvPr id="6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296</xdr:row>
      <xdr:rowOff>939453</xdr:rowOff>
    </xdr:from>
    <xdr:ext cx="304800" cy="626724"/>
    <xdr:sp macro="" textlink="">
      <xdr:nvSpPr>
        <xdr:cNvPr id="6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297</xdr:row>
      <xdr:rowOff>939453</xdr:rowOff>
    </xdr:from>
    <xdr:ext cx="304800" cy="626724"/>
    <xdr:sp macro="" textlink="">
      <xdr:nvSpPr>
        <xdr:cNvPr id="6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297</xdr:row>
      <xdr:rowOff>939453</xdr:rowOff>
    </xdr:from>
    <xdr:ext cx="304800" cy="626724"/>
    <xdr:sp macro="" textlink="">
      <xdr:nvSpPr>
        <xdr:cNvPr id="6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298</xdr:row>
      <xdr:rowOff>939453</xdr:rowOff>
    </xdr:from>
    <xdr:ext cx="304800" cy="626724"/>
    <xdr:sp macro="" textlink="">
      <xdr:nvSpPr>
        <xdr:cNvPr id="6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298</xdr:row>
      <xdr:rowOff>939453</xdr:rowOff>
    </xdr:from>
    <xdr:ext cx="304800" cy="626724"/>
    <xdr:sp macro="" textlink="">
      <xdr:nvSpPr>
        <xdr:cNvPr id="6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299</xdr:row>
      <xdr:rowOff>939453</xdr:rowOff>
    </xdr:from>
    <xdr:ext cx="304800" cy="626724"/>
    <xdr:sp macro="" textlink="">
      <xdr:nvSpPr>
        <xdr:cNvPr id="6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299</xdr:row>
      <xdr:rowOff>939453</xdr:rowOff>
    </xdr:from>
    <xdr:ext cx="304800" cy="626724"/>
    <xdr:sp macro="" textlink="">
      <xdr:nvSpPr>
        <xdr:cNvPr id="6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300</xdr:row>
      <xdr:rowOff>939453</xdr:rowOff>
    </xdr:from>
    <xdr:ext cx="304800" cy="626724"/>
    <xdr:sp macro="" textlink="">
      <xdr:nvSpPr>
        <xdr:cNvPr id="6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300</xdr:row>
      <xdr:rowOff>939453</xdr:rowOff>
    </xdr:from>
    <xdr:ext cx="304800" cy="626724"/>
    <xdr:sp macro="" textlink="">
      <xdr:nvSpPr>
        <xdr:cNvPr id="6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301</xdr:row>
      <xdr:rowOff>939453</xdr:rowOff>
    </xdr:from>
    <xdr:ext cx="304800" cy="626724"/>
    <xdr:sp macro="" textlink="">
      <xdr:nvSpPr>
        <xdr:cNvPr id="6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301</xdr:row>
      <xdr:rowOff>939453</xdr:rowOff>
    </xdr:from>
    <xdr:ext cx="304800" cy="626724"/>
    <xdr:sp macro="" textlink="">
      <xdr:nvSpPr>
        <xdr:cNvPr id="6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302</xdr:row>
      <xdr:rowOff>939453</xdr:rowOff>
    </xdr:from>
    <xdr:ext cx="304800" cy="626724"/>
    <xdr:sp macro="" textlink="">
      <xdr:nvSpPr>
        <xdr:cNvPr id="6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302</xdr:row>
      <xdr:rowOff>939453</xdr:rowOff>
    </xdr:from>
    <xdr:ext cx="304800" cy="626724"/>
    <xdr:sp macro="" textlink="">
      <xdr:nvSpPr>
        <xdr:cNvPr id="6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303</xdr:row>
      <xdr:rowOff>939453</xdr:rowOff>
    </xdr:from>
    <xdr:ext cx="304800" cy="626724"/>
    <xdr:sp macro="" textlink="">
      <xdr:nvSpPr>
        <xdr:cNvPr id="6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303</xdr:row>
      <xdr:rowOff>939453</xdr:rowOff>
    </xdr:from>
    <xdr:ext cx="304800" cy="626724"/>
    <xdr:sp macro="" textlink="">
      <xdr:nvSpPr>
        <xdr:cNvPr id="6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304</xdr:row>
      <xdr:rowOff>939453</xdr:rowOff>
    </xdr:from>
    <xdr:ext cx="304800" cy="626724"/>
    <xdr:sp macro="" textlink="">
      <xdr:nvSpPr>
        <xdr:cNvPr id="6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304</xdr:row>
      <xdr:rowOff>939453</xdr:rowOff>
    </xdr:from>
    <xdr:ext cx="304800" cy="626724"/>
    <xdr:sp macro="" textlink="">
      <xdr:nvSpPr>
        <xdr:cNvPr id="6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305</xdr:row>
      <xdr:rowOff>939453</xdr:rowOff>
    </xdr:from>
    <xdr:ext cx="304800" cy="626724"/>
    <xdr:sp macro="" textlink="">
      <xdr:nvSpPr>
        <xdr:cNvPr id="6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305</xdr:row>
      <xdr:rowOff>939453</xdr:rowOff>
    </xdr:from>
    <xdr:ext cx="304800" cy="626724"/>
    <xdr:sp macro="" textlink="">
      <xdr:nvSpPr>
        <xdr:cNvPr id="6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306</xdr:row>
      <xdr:rowOff>939453</xdr:rowOff>
    </xdr:from>
    <xdr:ext cx="304800" cy="626724"/>
    <xdr:sp macro="" textlink="">
      <xdr:nvSpPr>
        <xdr:cNvPr id="6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306</xdr:row>
      <xdr:rowOff>939453</xdr:rowOff>
    </xdr:from>
    <xdr:ext cx="304800" cy="626724"/>
    <xdr:sp macro="" textlink="">
      <xdr:nvSpPr>
        <xdr:cNvPr id="6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307</xdr:row>
      <xdr:rowOff>939453</xdr:rowOff>
    </xdr:from>
    <xdr:ext cx="304800" cy="626724"/>
    <xdr:sp macro="" textlink="">
      <xdr:nvSpPr>
        <xdr:cNvPr id="6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307</xdr:row>
      <xdr:rowOff>939453</xdr:rowOff>
    </xdr:from>
    <xdr:ext cx="304800" cy="626724"/>
    <xdr:sp macro="" textlink="">
      <xdr:nvSpPr>
        <xdr:cNvPr id="6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308</xdr:row>
      <xdr:rowOff>939453</xdr:rowOff>
    </xdr:from>
    <xdr:ext cx="304800" cy="626724"/>
    <xdr:sp macro="" textlink="">
      <xdr:nvSpPr>
        <xdr:cNvPr id="6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308</xdr:row>
      <xdr:rowOff>939453</xdr:rowOff>
    </xdr:from>
    <xdr:ext cx="304800" cy="626724"/>
    <xdr:sp macro="" textlink="">
      <xdr:nvSpPr>
        <xdr:cNvPr id="6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309</xdr:row>
      <xdr:rowOff>939453</xdr:rowOff>
    </xdr:from>
    <xdr:ext cx="304800" cy="626724"/>
    <xdr:sp macro="" textlink="">
      <xdr:nvSpPr>
        <xdr:cNvPr id="6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309</xdr:row>
      <xdr:rowOff>939453</xdr:rowOff>
    </xdr:from>
    <xdr:ext cx="304800" cy="626724"/>
    <xdr:sp macro="" textlink="">
      <xdr:nvSpPr>
        <xdr:cNvPr id="6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310</xdr:row>
      <xdr:rowOff>939453</xdr:rowOff>
    </xdr:from>
    <xdr:ext cx="304800" cy="626724"/>
    <xdr:sp macro="" textlink="">
      <xdr:nvSpPr>
        <xdr:cNvPr id="6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310</xdr:row>
      <xdr:rowOff>939453</xdr:rowOff>
    </xdr:from>
    <xdr:ext cx="304800" cy="626724"/>
    <xdr:sp macro="" textlink="">
      <xdr:nvSpPr>
        <xdr:cNvPr id="6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311</xdr:row>
      <xdr:rowOff>939453</xdr:rowOff>
    </xdr:from>
    <xdr:ext cx="304800" cy="626724"/>
    <xdr:sp macro="" textlink="">
      <xdr:nvSpPr>
        <xdr:cNvPr id="6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311</xdr:row>
      <xdr:rowOff>939453</xdr:rowOff>
    </xdr:from>
    <xdr:ext cx="304800" cy="626724"/>
    <xdr:sp macro="" textlink="">
      <xdr:nvSpPr>
        <xdr:cNvPr id="6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312</xdr:row>
      <xdr:rowOff>939453</xdr:rowOff>
    </xdr:from>
    <xdr:ext cx="304800" cy="626724"/>
    <xdr:sp macro="" textlink="">
      <xdr:nvSpPr>
        <xdr:cNvPr id="6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312</xdr:row>
      <xdr:rowOff>939453</xdr:rowOff>
    </xdr:from>
    <xdr:ext cx="304800" cy="626724"/>
    <xdr:sp macro="" textlink="">
      <xdr:nvSpPr>
        <xdr:cNvPr id="6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313</xdr:row>
      <xdr:rowOff>939453</xdr:rowOff>
    </xdr:from>
    <xdr:ext cx="304800" cy="626724"/>
    <xdr:sp macro="" textlink="">
      <xdr:nvSpPr>
        <xdr:cNvPr id="6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313</xdr:row>
      <xdr:rowOff>939453</xdr:rowOff>
    </xdr:from>
    <xdr:ext cx="304800" cy="626724"/>
    <xdr:sp macro="" textlink="">
      <xdr:nvSpPr>
        <xdr:cNvPr id="6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314</xdr:row>
      <xdr:rowOff>939453</xdr:rowOff>
    </xdr:from>
    <xdr:ext cx="304800" cy="626724"/>
    <xdr:sp macro="" textlink="">
      <xdr:nvSpPr>
        <xdr:cNvPr id="6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314</xdr:row>
      <xdr:rowOff>939453</xdr:rowOff>
    </xdr:from>
    <xdr:ext cx="304800" cy="626724"/>
    <xdr:sp macro="" textlink="">
      <xdr:nvSpPr>
        <xdr:cNvPr id="6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315</xdr:row>
      <xdr:rowOff>939453</xdr:rowOff>
    </xdr:from>
    <xdr:ext cx="304800" cy="626724"/>
    <xdr:sp macro="" textlink="">
      <xdr:nvSpPr>
        <xdr:cNvPr id="6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315</xdr:row>
      <xdr:rowOff>939453</xdr:rowOff>
    </xdr:from>
    <xdr:ext cx="304800" cy="626724"/>
    <xdr:sp macro="" textlink="">
      <xdr:nvSpPr>
        <xdr:cNvPr id="6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316</xdr:row>
      <xdr:rowOff>939453</xdr:rowOff>
    </xdr:from>
    <xdr:ext cx="304800" cy="626724"/>
    <xdr:sp macro="" textlink="">
      <xdr:nvSpPr>
        <xdr:cNvPr id="6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316</xdr:row>
      <xdr:rowOff>939453</xdr:rowOff>
    </xdr:from>
    <xdr:ext cx="304800" cy="626724"/>
    <xdr:sp macro="" textlink="">
      <xdr:nvSpPr>
        <xdr:cNvPr id="6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317</xdr:row>
      <xdr:rowOff>939453</xdr:rowOff>
    </xdr:from>
    <xdr:ext cx="304800" cy="626724"/>
    <xdr:sp macro="" textlink="">
      <xdr:nvSpPr>
        <xdr:cNvPr id="6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317</xdr:row>
      <xdr:rowOff>939453</xdr:rowOff>
    </xdr:from>
    <xdr:ext cx="304800" cy="626724"/>
    <xdr:sp macro="" textlink="">
      <xdr:nvSpPr>
        <xdr:cNvPr id="6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318</xdr:row>
      <xdr:rowOff>939453</xdr:rowOff>
    </xdr:from>
    <xdr:ext cx="304800" cy="626724"/>
    <xdr:sp macro="" textlink="">
      <xdr:nvSpPr>
        <xdr:cNvPr id="6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318</xdr:row>
      <xdr:rowOff>939453</xdr:rowOff>
    </xdr:from>
    <xdr:ext cx="304800" cy="626724"/>
    <xdr:sp macro="" textlink="">
      <xdr:nvSpPr>
        <xdr:cNvPr id="6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319</xdr:row>
      <xdr:rowOff>939453</xdr:rowOff>
    </xdr:from>
    <xdr:ext cx="304800" cy="626724"/>
    <xdr:sp macro="" textlink="">
      <xdr:nvSpPr>
        <xdr:cNvPr id="6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319</xdr:row>
      <xdr:rowOff>939453</xdr:rowOff>
    </xdr:from>
    <xdr:ext cx="304800" cy="626724"/>
    <xdr:sp macro="" textlink="">
      <xdr:nvSpPr>
        <xdr:cNvPr id="6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320</xdr:row>
      <xdr:rowOff>939453</xdr:rowOff>
    </xdr:from>
    <xdr:ext cx="304800" cy="626724"/>
    <xdr:sp macro="" textlink="">
      <xdr:nvSpPr>
        <xdr:cNvPr id="6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320</xdr:row>
      <xdr:rowOff>939453</xdr:rowOff>
    </xdr:from>
    <xdr:ext cx="304800" cy="626724"/>
    <xdr:sp macro="" textlink="">
      <xdr:nvSpPr>
        <xdr:cNvPr id="6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321</xdr:row>
      <xdr:rowOff>939453</xdr:rowOff>
    </xdr:from>
    <xdr:ext cx="304800" cy="626724"/>
    <xdr:sp macro="" textlink="">
      <xdr:nvSpPr>
        <xdr:cNvPr id="6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321</xdr:row>
      <xdr:rowOff>939453</xdr:rowOff>
    </xdr:from>
    <xdr:ext cx="304800" cy="626724"/>
    <xdr:sp macro="" textlink="">
      <xdr:nvSpPr>
        <xdr:cNvPr id="6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322</xdr:row>
      <xdr:rowOff>939453</xdr:rowOff>
    </xdr:from>
    <xdr:ext cx="304800" cy="626724"/>
    <xdr:sp macro="" textlink="">
      <xdr:nvSpPr>
        <xdr:cNvPr id="6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322</xdr:row>
      <xdr:rowOff>939453</xdr:rowOff>
    </xdr:from>
    <xdr:ext cx="304800" cy="626724"/>
    <xdr:sp macro="" textlink="">
      <xdr:nvSpPr>
        <xdr:cNvPr id="6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323</xdr:row>
      <xdr:rowOff>939453</xdr:rowOff>
    </xdr:from>
    <xdr:ext cx="304800" cy="626724"/>
    <xdr:sp macro="" textlink="">
      <xdr:nvSpPr>
        <xdr:cNvPr id="6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323</xdr:row>
      <xdr:rowOff>939453</xdr:rowOff>
    </xdr:from>
    <xdr:ext cx="304800" cy="626724"/>
    <xdr:sp macro="" textlink="">
      <xdr:nvSpPr>
        <xdr:cNvPr id="6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324</xdr:row>
      <xdr:rowOff>939453</xdr:rowOff>
    </xdr:from>
    <xdr:ext cx="304800" cy="626724"/>
    <xdr:sp macro="" textlink="">
      <xdr:nvSpPr>
        <xdr:cNvPr id="6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324</xdr:row>
      <xdr:rowOff>939453</xdr:rowOff>
    </xdr:from>
    <xdr:ext cx="304800" cy="626724"/>
    <xdr:sp macro="" textlink="">
      <xdr:nvSpPr>
        <xdr:cNvPr id="6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325</xdr:row>
      <xdr:rowOff>939453</xdr:rowOff>
    </xdr:from>
    <xdr:ext cx="304800" cy="626724"/>
    <xdr:sp macro="" textlink="">
      <xdr:nvSpPr>
        <xdr:cNvPr id="6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325</xdr:row>
      <xdr:rowOff>939453</xdr:rowOff>
    </xdr:from>
    <xdr:ext cx="304800" cy="626724"/>
    <xdr:sp macro="" textlink="">
      <xdr:nvSpPr>
        <xdr:cNvPr id="6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326</xdr:row>
      <xdr:rowOff>939453</xdr:rowOff>
    </xdr:from>
    <xdr:ext cx="304800" cy="626724"/>
    <xdr:sp macro="" textlink="">
      <xdr:nvSpPr>
        <xdr:cNvPr id="6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326</xdr:row>
      <xdr:rowOff>939453</xdr:rowOff>
    </xdr:from>
    <xdr:ext cx="304800" cy="626724"/>
    <xdr:sp macro="" textlink="">
      <xdr:nvSpPr>
        <xdr:cNvPr id="6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327</xdr:row>
      <xdr:rowOff>939453</xdr:rowOff>
    </xdr:from>
    <xdr:ext cx="304800" cy="626724"/>
    <xdr:sp macro="" textlink="">
      <xdr:nvSpPr>
        <xdr:cNvPr id="6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327</xdr:row>
      <xdr:rowOff>939453</xdr:rowOff>
    </xdr:from>
    <xdr:ext cx="304800" cy="626724"/>
    <xdr:sp macro="" textlink="">
      <xdr:nvSpPr>
        <xdr:cNvPr id="6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328</xdr:row>
      <xdr:rowOff>939453</xdr:rowOff>
    </xdr:from>
    <xdr:ext cx="304800" cy="626724"/>
    <xdr:sp macro="" textlink="">
      <xdr:nvSpPr>
        <xdr:cNvPr id="6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328</xdr:row>
      <xdr:rowOff>939453</xdr:rowOff>
    </xdr:from>
    <xdr:ext cx="304800" cy="626724"/>
    <xdr:sp macro="" textlink="">
      <xdr:nvSpPr>
        <xdr:cNvPr id="6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329</xdr:row>
      <xdr:rowOff>939453</xdr:rowOff>
    </xdr:from>
    <xdr:ext cx="304800" cy="626724"/>
    <xdr:sp macro="" textlink="">
      <xdr:nvSpPr>
        <xdr:cNvPr id="6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329</xdr:row>
      <xdr:rowOff>939453</xdr:rowOff>
    </xdr:from>
    <xdr:ext cx="304800" cy="626724"/>
    <xdr:sp macro="" textlink="">
      <xdr:nvSpPr>
        <xdr:cNvPr id="6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330</xdr:row>
      <xdr:rowOff>939453</xdr:rowOff>
    </xdr:from>
    <xdr:ext cx="304800" cy="626724"/>
    <xdr:sp macro="" textlink="">
      <xdr:nvSpPr>
        <xdr:cNvPr id="6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330</xdr:row>
      <xdr:rowOff>939453</xdr:rowOff>
    </xdr:from>
    <xdr:ext cx="304800" cy="626724"/>
    <xdr:sp macro="" textlink="">
      <xdr:nvSpPr>
        <xdr:cNvPr id="6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331</xdr:row>
      <xdr:rowOff>939453</xdr:rowOff>
    </xdr:from>
    <xdr:ext cx="304800" cy="626724"/>
    <xdr:sp macro="" textlink="">
      <xdr:nvSpPr>
        <xdr:cNvPr id="7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331</xdr:row>
      <xdr:rowOff>939453</xdr:rowOff>
    </xdr:from>
    <xdr:ext cx="304800" cy="626724"/>
    <xdr:sp macro="" textlink="">
      <xdr:nvSpPr>
        <xdr:cNvPr id="7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332</xdr:row>
      <xdr:rowOff>939453</xdr:rowOff>
    </xdr:from>
    <xdr:ext cx="304800" cy="626724"/>
    <xdr:sp macro="" textlink="">
      <xdr:nvSpPr>
        <xdr:cNvPr id="7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332</xdr:row>
      <xdr:rowOff>939453</xdr:rowOff>
    </xdr:from>
    <xdr:ext cx="304800" cy="626724"/>
    <xdr:sp macro="" textlink="">
      <xdr:nvSpPr>
        <xdr:cNvPr id="7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333</xdr:row>
      <xdr:rowOff>939453</xdr:rowOff>
    </xdr:from>
    <xdr:ext cx="304800" cy="626724"/>
    <xdr:sp macro="" textlink="">
      <xdr:nvSpPr>
        <xdr:cNvPr id="7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333</xdr:row>
      <xdr:rowOff>939453</xdr:rowOff>
    </xdr:from>
    <xdr:ext cx="304800" cy="626724"/>
    <xdr:sp macro="" textlink="">
      <xdr:nvSpPr>
        <xdr:cNvPr id="7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334</xdr:row>
      <xdr:rowOff>939453</xdr:rowOff>
    </xdr:from>
    <xdr:ext cx="304800" cy="626724"/>
    <xdr:sp macro="" textlink="">
      <xdr:nvSpPr>
        <xdr:cNvPr id="7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334</xdr:row>
      <xdr:rowOff>939453</xdr:rowOff>
    </xdr:from>
    <xdr:ext cx="304800" cy="626724"/>
    <xdr:sp macro="" textlink="">
      <xdr:nvSpPr>
        <xdr:cNvPr id="7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335</xdr:row>
      <xdr:rowOff>939453</xdr:rowOff>
    </xdr:from>
    <xdr:ext cx="304800" cy="626724"/>
    <xdr:sp macro="" textlink="">
      <xdr:nvSpPr>
        <xdr:cNvPr id="7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335</xdr:row>
      <xdr:rowOff>939453</xdr:rowOff>
    </xdr:from>
    <xdr:ext cx="304800" cy="626724"/>
    <xdr:sp macro="" textlink="">
      <xdr:nvSpPr>
        <xdr:cNvPr id="7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336</xdr:row>
      <xdr:rowOff>939453</xdr:rowOff>
    </xdr:from>
    <xdr:ext cx="304800" cy="626724"/>
    <xdr:sp macro="" textlink="">
      <xdr:nvSpPr>
        <xdr:cNvPr id="7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336</xdr:row>
      <xdr:rowOff>939453</xdr:rowOff>
    </xdr:from>
    <xdr:ext cx="304800" cy="626724"/>
    <xdr:sp macro="" textlink="">
      <xdr:nvSpPr>
        <xdr:cNvPr id="7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337</xdr:row>
      <xdr:rowOff>939453</xdr:rowOff>
    </xdr:from>
    <xdr:ext cx="304800" cy="626724"/>
    <xdr:sp macro="" textlink="">
      <xdr:nvSpPr>
        <xdr:cNvPr id="7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337</xdr:row>
      <xdr:rowOff>939453</xdr:rowOff>
    </xdr:from>
    <xdr:ext cx="304800" cy="626724"/>
    <xdr:sp macro="" textlink="">
      <xdr:nvSpPr>
        <xdr:cNvPr id="7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338</xdr:row>
      <xdr:rowOff>939453</xdr:rowOff>
    </xdr:from>
    <xdr:ext cx="304800" cy="626724"/>
    <xdr:sp macro="" textlink="">
      <xdr:nvSpPr>
        <xdr:cNvPr id="7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338</xdr:row>
      <xdr:rowOff>939453</xdr:rowOff>
    </xdr:from>
    <xdr:ext cx="304800" cy="626724"/>
    <xdr:sp macro="" textlink="">
      <xdr:nvSpPr>
        <xdr:cNvPr id="7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339</xdr:row>
      <xdr:rowOff>939453</xdr:rowOff>
    </xdr:from>
    <xdr:ext cx="304800" cy="626724"/>
    <xdr:sp macro="" textlink="">
      <xdr:nvSpPr>
        <xdr:cNvPr id="7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339</xdr:row>
      <xdr:rowOff>939453</xdr:rowOff>
    </xdr:from>
    <xdr:ext cx="304800" cy="626724"/>
    <xdr:sp macro="" textlink="">
      <xdr:nvSpPr>
        <xdr:cNvPr id="7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340</xdr:row>
      <xdr:rowOff>939453</xdr:rowOff>
    </xdr:from>
    <xdr:ext cx="304800" cy="626724"/>
    <xdr:sp macro="" textlink="">
      <xdr:nvSpPr>
        <xdr:cNvPr id="7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340</xdr:row>
      <xdr:rowOff>939453</xdr:rowOff>
    </xdr:from>
    <xdr:ext cx="304800" cy="626724"/>
    <xdr:sp macro="" textlink="">
      <xdr:nvSpPr>
        <xdr:cNvPr id="7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341</xdr:row>
      <xdr:rowOff>939453</xdr:rowOff>
    </xdr:from>
    <xdr:ext cx="304800" cy="626724"/>
    <xdr:sp macro="" textlink="">
      <xdr:nvSpPr>
        <xdr:cNvPr id="7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341</xdr:row>
      <xdr:rowOff>939453</xdr:rowOff>
    </xdr:from>
    <xdr:ext cx="304800" cy="626724"/>
    <xdr:sp macro="" textlink="">
      <xdr:nvSpPr>
        <xdr:cNvPr id="7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342</xdr:row>
      <xdr:rowOff>939453</xdr:rowOff>
    </xdr:from>
    <xdr:ext cx="304800" cy="626724"/>
    <xdr:sp macro="" textlink="">
      <xdr:nvSpPr>
        <xdr:cNvPr id="7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342</xdr:row>
      <xdr:rowOff>939453</xdr:rowOff>
    </xdr:from>
    <xdr:ext cx="304800" cy="626724"/>
    <xdr:sp macro="" textlink="">
      <xdr:nvSpPr>
        <xdr:cNvPr id="7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343</xdr:row>
      <xdr:rowOff>939453</xdr:rowOff>
    </xdr:from>
    <xdr:ext cx="304800" cy="626724"/>
    <xdr:sp macro="" textlink="">
      <xdr:nvSpPr>
        <xdr:cNvPr id="7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343</xdr:row>
      <xdr:rowOff>939453</xdr:rowOff>
    </xdr:from>
    <xdr:ext cx="304800" cy="626724"/>
    <xdr:sp macro="" textlink="">
      <xdr:nvSpPr>
        <xdr:cNvPr id="7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344</xdr:row>
      <xdr:rowOff>939453</xdr:rowOff>
    </xdr:from>
    <xdr:ext cx="304800" cy="626724"/>
    <xdr:sp macro="" textlink="">
      <xdr:nvSpPr>
        <xdr:cNvPr id="7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344</xdr:row>
      <xdr:rowOff>939453</xdr:rowOff>
    </xdr:from>
    <xdr:ext cx="304800" cy="626724"/>
    <xdr:sp macro="" textlink="">
      <xdr:nvSpPr>
        <xdr:cNvPr id="7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345</xdr:row>
      <xdr:rowOff>939453</xdr:rowOff>
    </xdr:from>
    <xdr:ext cx="304800" cy="626724"/>
    <xdr:sp macro="" textlink="">
      <xdr:nvSpPr>
        <xdr:cNvPr id="7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345</xdr:row>
      <xdr:rowOff>939453</xdr:rowOff>
    </xdr:from>
    <xdr:ext cx="304800" cy="626724"/>
    <xdr:sp macro="" textlink="">
      <xdr:nvSpPr>
        <xdr:cNvPr id="7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346</xdr:row>
      <xdr:rowOff>939453</xdr:rowOff>
    </xdr:from>
    <xdr:ext cx="304800" cy="626724"/>
    <xdr:sp macro="" textlink="">
      <xdr:nvSpPr>
        <xdr:cNvPr id="7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346</xdr:row>
      <xdr:rowOff>939453</xdr:rowOff>
    </xdr:from>
    <xdr:ext cx="304800" cy="626724"/>
    <xdr:sp macro="" textlink="">
      <xdr:nvSpPr>
        <xdr:cNvPr id="7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347</xdr:row>
      <xdr:rowOff>939453</xdr:rowOff>
    </xdr:from>
    <xdr:ext cx="304800" cy="626724"/>
    <xdr:sp macro="" textlink="">
      <xdr:nvSpPr>
        <xdr:cNvPr id="7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347</xdr:row>
      <xdr:rowOff>939453</xdr:rowOff>
    </xdr:from>
    <xdr:ext cx="304800" cy="626724"/>
    <xdr:sp macro="" textlink="">
      <xdr:nvSpPr>
        <xdr:cNvPr id="7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348</xdr:row>
      <xdr:rowOff>939453</xdr:rowOff>
    </xdr:from>
    <xdr:ext cx="304800" cy="626724"/>
    <xdr:sp macro="" textlink="">
      <xdr:nvSpPr>
        <xdr:cNvPr id="7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348</xdr:row>
      <xdr:rowOff>939453</xdr:rowOff>
    </xdr:from>
    <xdr:ext cx="304800" cy="626724"/>
    <xdr:sp macro="" textlink="">
      <xdr:nvSpPr>
        <xdr:cNvPr id="7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349</xdr:row>
      <xdr:rowOff>939453</xdr:rowOff>
    </xdr:from>
    <xdr:ext cx="304800" cy="626724"/>
    <xdr:sp macro="" textlink="">
      <xdr:nvSpPr>
        <xdr:cNvPr id="7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349</xdr:row>
      <xdr:rowOff>939453</xdr:rowOff>
    </xdr:from>
    <xdr:ext cx="304800" cy="626724"/>
    <xdr:sp macro="" textlink="">
      <xdr:nvSpPr>
        <xdr:cNvPr id="7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350</xdr:row>
      <xdr:rowOff>939453</xdr:rowOff>
    </xdr:from>
    <xdr:ext cx="304800" cy="626724"/>
    <xdr:sp macro="" textlink="">
      <xdr:nvSpPr>
        <xdr:cNvPr id="7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350</xdr:row>
      <xdr:rowOff>939453</xdr:rowOff>
    </xdr:from>
    <xdr:ext cx="304800" cy="626724"/>
    <xdr:sp macro="" textlink="">
      <xdr:nvSpPr>
        <xdr:cNvPr id="7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351</xdr:row>
      <xdr:rowOff>939453</xdr:rowOff>
    </xdr:from>
    <xdr:ext cx="304800" cy="626724"/>
    <xdr:sp macro="" textlink="">
      <xdr:nvSpPr>
        <xdr:cNvPr id="7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351</xdr:row>
      <xdr:rowOff>939453</xdr:rowOff>
    </xdr:from>
    <xdr:ext cx="304800" cy="626724"/>
    <xdr:sp macro="" textlink="">
      <xdr:nvSpPr>
        <xdr:cNvPr id="7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352</xdr:row>
      <xdr:rowOff>939453</xdr:rowOff>
    </xdr:from>
    <xdr:ext cx="304800" cy="626724"/>
    <xdr:sp macro="" textlink="">
      <xdr:nvSpPr>
        <xdr:cNvPr id="7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352</xdr:row>
      <xdr:rowOff>939453</xdr:rowOff>
    </xdr:from>
    <xdr:ext cx="304800" cy="626724"/>
    <xdr:sp macro="" textlink="">
      <xdr:nvSpPr>
        <xdr:cNvPr id="7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353</xdr:row>
      <xdr:rowOff>939453</xdr:rowOff>
    </xdr:from>
    <xdr:ext cx="304800" cy="626724"/>
    <xdr:sp macro="" textlink="">
      <xdr:nvSpPr>
        <xdr:cNvPr id="7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353</xdr:row>
      <xdr:rowOff>939453</xdr:rowOff>
    </xdr:from>
    <xdr:ext cx="304800" cy="626724"/>
    <xdr:sp macro="" textlink="">
      <xdr:nvSpPr>
        <xdr:cNvPr id="7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354</xdr:row>
      <xdr:rowOff>939453</xdr:rowOff>
    </xdr:from>
    <xdr:ext cx="304800" cy="626724"/>
    <xdr:sp macro="" textlink="">
      <xdr:nvSpPr>
        <xdr:cNvPr id="7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354</xdr:row>
      <xdr:rowOff>939453</xdr:rowOff>
    </xdr:from>
    <xdr:ext cx="304800" cy="626724"/>
    <xdr:sp macro="" textlink="">
      <xdr:nvSpPr>
        <xdr:cNvPr id="7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355</xdr:row>
      <xdr:rowOff>939453</xdr:rowOff>
    </xdr:from>
    <xdr:ext cx="304800" cy="626724"/>
    <xdr:sp macro="" textlink="">
      <xdr:nvSpPr>
        <xdr:cNvPr id="7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355</xdr:row>
      <xdr:rowOff>939453</xdr:rowOff>
    </xdr:from>
    <xdr:ext cx="304800" cy="626724"/>
    <xdr:sp macro="" textlink="">
      <xdr:nvSpPr>
        <xdr:cNvPr id="7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356</xdr:row>
      <xdr:rowOff>939453</xdr:rowOff>
    </xdr:from>
    <xdr:ext cx="304800" cy="626724"/>
    <xdr:sp macro="" textlink="">
      <xdr:nvSpPr>
        <xdr:cNvPr id="7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356</xdr:row>
      <xdr:rowOff>939453</xdr:rowOff>
    </xdr:from>
    <xdr:ext cx="304800" cy="626724"/>
    <xdr:sp macro="" textlink="">
      <xdr:nvSpPr>
        <xdr:cNvPr id="7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357</xdr:row>
      <xdr:rowOff>939453</xdr:rowOff>
    </xdr:from>
    <xdr:ext cx="304800" cy="626724"/>
    <xdr:sp macro="" textlink="">
      <xdr:nvSpPr>
        <xdr:cNvPr id="7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357</xdr:row>
      <xdr:rowOff>939453</xdr:rowOff>
    </xdr:from>
    <xdr:ext cx="304800" cy="626724"/>
    <xdr:sp macro="" textlink="">
      <xdr:nvSpPr>
        <xdr:cNvPr id="7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358</xdr:row>
      <xdr:rowOff>939453</xdr:rowOff>
    </xdr:from>
    <xdr:ext cx="304800" cy="626724"/>
    <xdr:sp macro="" textlink="">
      <xdr:nvSpPr>
        <xdr:cNvPr id="7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358</xdr:row>
      <xdr:rowOff>939453</xdr:rowOff>
    </xdr:from>
    <xdr:ext cx="304800" cy="626724"/>
    <xdr:sp macro="" textlink="">
      <xdr:nvSpPr>
        <xdr:cNvPr id="7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359</xdr:row>
      <xdr:rowOff>939453</xdr:rowOff>
    </xdr:from>
    <xdr:ext cx="304800" cy="626724"/>
    <xdr:sp macro="" textlink="">
      <xdr:nvSpPr>
        <xdr:cNvPr id="7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359</xdr:row>
      <xdr:rowOff>939453</xdr:rowOff>
    </xdr:from>
    <xdr:ext cx="304800" cy="626724"/>
    <xdr:sp macro="" textlink="">
      <xdr:nvSpPr>
        <xdr:cNvPr id="7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360</xdr:row>
      <xdr:rowOff>939453</xdr:rowOff>
    </xdr:from>
    <xdr:ext cx="304800" cy="626724"/>
    <xdr:sp macro="" textlink="">
      <xdr:nvSpPr>
        <xdr:cNvPr id="7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360</xdr:row>
      <xdr:rowOff>939453</xdr:rowOff>
    </xdr:from>
    <xdr:ext cx="304800" cy="626724"/>
    <xdr:sp macro="" textlink="">
      <xdr:nvSpPr>
        <xdr:cNvPr id="7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361</xdr:row>
      <xdr:rowOff>939453</xdr:rowOff>
    </xdr:from>
    <xdr:ext cx="304800" cy="626724"/>
    <xdr:sp macro="" textlink="">
      <xdr:nvSpPr>
        <xdr:cNvPr id="7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361</xdr:row>
      <xdr:rowOff>939453</xdr:rowOff>
    </xdr:from>
    <xdr:ext cx="304800" cy="626724"/>
    <xdr:sp macro="" textlink="">
      <xdr:nvSpPr>
        <xdr:cNvPr id="7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362</xdr:row>
      <xdr:rowOff>939453</xdr:rowOff>
    </xdr:from>
    <xdr:ext cx="304800" cy="626724"/>
    <xdr:sp macro="" textlink="">
      <xdr:nvSpPr>
        <xdr:cNvPr id="7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362</xdr:row>
      <xdr:rowOff>939453</xdr:rowOff>
    </xdr:from>
    <xdr:ext cx="304800" cy="626724"/>
    <xdr:sp macro="" textlink="">
      <xdr:nvSpPr>
        <xdr:cNvPr id="7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363</xdr:row>
      <xdr:rowOff>939453</xdr:rowOff>
    </xdr:from>
    <xdr:ext cx="304800" cy="626724"/>
    <xdr:sp macro="" textlink="">
      <xdr:nvSpPr>
        <xdr:cNvPr id="7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363</xdr:row>
      <xdr:rowOff>939453</xdr:rowOff>
    </xdr:from>
    <xdr:ext cx="304800" cy="626724"/>
    <xdr:sp macro="" textlink="">
      <xdr:nvSpPr>
        <xdr:cNvPr id="7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364</xdr:row>
      <xdr:rowOff>939453</xdr:rowOff>
    </xdr:from>
    <xdr:ext cx="304800" cy="626724"/>
    <xdr:sp macro="" textlink="">
      <xdr:nvSpPr>
        <xdr:cNvPr id="7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364</xdr:row>
      <xdr:rowOff>939453</xdr:rowOff>
    </xdr:from>
    <xdr:ext cx="304800" cy="626724"/>
    <xdr:sp macro="" textlink="">
      <xdr:nvSpPr>
        <xdr:cNvPr id="7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365</xdr:row>
      <xdr:rowOff>939453</xdr:rowOff>
    </xdr:from>
    <xdr:ext cx="304800" cy="626724"/>
    <xdr:sp macro="" textlink="">
      <xdr:nvSpPr>
        <xdr:cNvPr id="7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365</xdr:row>
      <xdr:rowOff>939453</xdr:rowOff>
    </xdr:from>
    <xdr:ext cx="304800" cy="626724"/>
    <xdr:sp macro="" textlink="">
      <xdr:nvSpPr>
        <xdr:cNvPr id="7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366</xdr:row>
      <xdr:rowOff>939453</xdr:rowOff>
    </xdr:from>
    <xdr:ext cx="304800" cy="626724"/>
    <xdr:sp macro="" textlink="">
      <xdr:nvSpPr>
        <xdr:cNvPr id="7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366</xdr:row>
      <xdr:rowOff>939453</xdr:rowOff>
    </xdr:from>
    <xdr:ext cx="304800" cy="626724"/>
    <xdr:sp macro="" textlink="">
      <xdr:nvSpPr>
        <xdr:cNvPr id="7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367</xdr:row>
      <xdr:rowOff>939453</xdr:rowOff>
    </xdr:from>
    <xdr:ext cx="304800" cy="626724"/>
    <xdr:sp macro="" textlink="">
      <xdr:nvSpPr>
        <xdr:cNvPr id="7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367</xdr:row>
      <xdr:rowOff>939453</xdr:rowOff>
    </xdr:from>
    <xdr:ext cx="304800" cy="626724"/>
    <xdr:sp macro="" textlink="">
      <xdr:nvSpPr>
        <xdr:cNvPr id="7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368</xdr:row>
      <xdr:rowOff>939453</xdr:rowOff>
    </xdr:from>
    <xdr:ext cx="304800" cy="626724"/>
    <xdr:sp macro="" textlink="">
      <xdr:nvSpPr>
        <xdr:cNvPr id="7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368</xdr:row>
      <xdr:rowOff>939453</xdr:rowOff>
    </xdr:from>
    <xdr:ext cx="304800" cy="626724"/>
    <xdr:sp macro="" textlink="">
      <xdr:nvSpPr>
        <xdr:cNvPr id="7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369</xdr:row>
      <xdr:rowOff>939453</xdr:rowOff>
    </xdr:from>
    <xdr:ext cx="304800" cy="626724"/>
    <xdr:sp macro="" textlink="">
      <xdr:nvSpPr>
        <xdr:cNvPr id="7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369</xdr:row>
      <xdr:rowOff>939453</xdr:rowOff>
    </xdr:from>
    <xdr:ext cx="304800" cy="626724"/>
    <xdr:sp macro="" textlink="">
      <xdr:nvSpPr>
        <xdr:cNvPr id="7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370</xdr:row>
      <xdr:rowOff>939453</xdr:rowOff>
    </xdr:from>
    <xdr:ext cx="304800" cy="626724"/>
    <xdr:sp macro="" textlink="">
      <xdr:nvSpPr>
        <xdr:cNvPr id="7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370</xdr:row>
      <xdr:rowOff>939453</xdr:rowOff>
    </xdr:from>
    <xdr:ext cx="304800" cy="626724"/>
    <xdr:sp macro="" textlink="">
      <xdr:nvSpPr>
        <xdr:cNvPr id="7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371</xdr:row>
      <xdr:rowOff>939453</xdr:rowOff>
    </xdr:from>
    <xdr:ext cx="304800" cy="626724"/>
    <xdr:sp macro="" textlink="">
      <xdr:nvSpPr>
        <xdr:cNvPr id="7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371</xdr:row>
      <xdr:rowOff>939453</xdr:rowOff>
    </xdr:from>
    <xdr:ext cx="304800" cy="626724"/>
    <xdr:sp macro="" textlink="">
      <xdr:nvSpPr>
        <xdr:cNvPr id="7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372</xdr:row>
      <xdr:rowOff>939453</xdr:rowOff>
    </xdr:from>
    <xdr:ext cx="304800" cy="626724"/>
    <xdr:sp macro="" textlink="">
      <xdr:nvSpPr>
        <xdr:cNvPr id="7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372</xdr:row>
      <xdr:rowOff>939453</xdr:rowOff>
    </xdr:from>
    <xdr:ext cx="304800" cy="626724"/>
    <xdr:sp macro="" textlink="">
      <xdr:nvSpPr>
        <xdr:cNvPr id="7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373</xdr:row>
      <xdr:rowOff>939453</xdr:rowOff>
    </xdr:from>
    <xdr:ext cx="304800" cy="626724"/>
    <xdr:sp macro="" textlink="">
      <xdr:nvSpPr>
        <xdr:cNvPr id="7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373</xdr:row>
      <xdr:rowOff>939453</xdr:rowOff>
    </xdr:from>
    <xdr:ext cx="304800" cy="626724"/>
    <xdr:sp macro="" textlink="">
      <xdr:nvSpPr>
        <xdr:cNvPr id="7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374</xdr:row>
      <xdr:rowOff>939453</xdr:rowOff>
    </xdr:from>
    <xdr:ext cx="304800" cy="626724"/>
    <xdr:sp macro="" textlink="">
      <xdr:nvSpPr>
        <xdr:cNvPr id="7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374</xdr:row>
      <xdr:rowOff>939453</xdr:rowOff>
    </xdr:from>
    <xdr:ext cx="304800" cy="626724"/>
    <xdr:sp macro="" textlink="">
      <xdr:nvSpPr>
        <xdr:cNvPr id="7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375</xdr:row>
      <xdr:rowOff>939453</xdr:rowOff>
    </xdr:from>
    <xdr:ext cx="304800" cy="626724"/>
    <xdr:sp macro="" textlink="">
      <xdr:nvSpPr>
        <xdr:cNvPr id="7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375</xdr:row>
      <xdr:rowOff>939453</xdr:rowOff>
    </xdr:from>
    <xdr:ext cx="304800" cy="626724"/>
    <xdr:sp macro="" textlink="">
      <xdr:nvSpPr>
        <xdr:cNvPr id="7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376</xdr:row>
      <xdr:rowOff>939453</xdr:rowOff>
    </xdr:from>
    <xdr:ext cx="304800" cy="626724"/>
    <xdr:sp macro="" textlink="">
      <xdr:nvSpPr>
        <xdr:cNvPr id="7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376</xdr:row>
      <xdr:rowOff>939453</xdr:rowOff>
    </xdr:from>
    <xdr:ext cx="304800" cy="626724"/>
    <xdr:sp macro="" textlink="">
      <xdr:nvSpPr>
        <xdr:cNvPr id="7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377</xdr:row>
      <xdr:rowOff>939453</xdr:rowOff>
    </xdr:from>
    <xdr:ext cx="304800" cy="626724"/>
    <xdr:sp macro="" textlink="">
      <xdr:nvSpPr>
        <xdr:cNvPr id="7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377</xdr:row>
      <xdr:rowOff>939453</xdr:rowOff>
    </xdr:from>
    <xdr:ext cx="304800" cy="626724"/>
    <xdr:sp macro="" textlink="">
      <xdr:nvSpPr>
        <xdr:cNvPr id="7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378</xdr:row>
      <xdr:rowOff>939453</xdr:rowOff>
    </xdr:from>
    <xdr:ext cx="304800" cy="626724"/>
    <xdr:sp macro="" textlink="">
      <xdr:nvSpPr>
        <xdr:cNvPr id="7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378</xdr:row>
      <xdr:rowOff>939453</xdr:rowOff>
    </xdr:from>
    <xdr:ext cx="304800" cy="626724"/>
    <xdr:sp macro="" textlink="">
      <xdr:nvSpPr>
        <xdr:cNvPr id="7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379</xdr:row>
      <xdr:rowOff>939453</xdr:rowOff>
    </xdr:from>
    <xdr:ext cx="304800" cy="626724"/>
    <xdr:sp macro="" textlink="">
      <xdr:nvSpPr>
        <xdr:cNvPr id="7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379</xdr:row>
      <xdr:rowOff>939453</xdr:rowOff>
    </xdr:from>
    <xdr:ext cx="304800" cy="626724"/>
    <xdr:sp macro="" textlink="">
      <xdr:nvSpPr>
        <xdr:cNvPr id="7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380</xdr:row>
      <xdr:rowOff>939453</xdr:rowOff>
    </xdr:from>
    <xdr:ext cx="304800" cy="626724"/>
    <xdr:sp macro="" textlink="">
      <xdr:nvSpPr>
        <xdr:cNvPr id="7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380</xdr:row>
      <xdr:rowOff>939453</xdr:rowOff>
    </xdr:from>
    <xdr:ext cx="304800" cy="626724"/>
    <xdr:sp macro="" textlink="">
      <xdr:nvSpPr>
        <xdr:cNvPr id="7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381</xdr:row>
      <xdr:rowOff>939453</xdr:rowOff>
    </xdr:from>
    <xdr:ext cx="304800" cy="626724"/>
    <xdr:sp macro="" textlink="">
      <xdr:nvSpPr>
        <xdr:cNvPr id="8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381</xdr:row>
      <xdr:rowOff>939453</xdr:rowOff>
    </xdr:from>
    <xdr:ext cx="304800" cy="626724"/>
    <xdr:sp macro="" textlink="">
      <xdr:nvSpPr>
        <xdr:cNvPr id="8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382</xdr:row>
      <xdr:rowOff>939453</xdr:rowOff>
    </xdr:from>
    <xdr:ext cx="304800" cy="626724"/>
    <xdr:sp macro="" textlink="">
      <xdr:nvSpPr>
        <xdr:cNvPr id="8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382</xdr:row>
      <xdr:rowOff>939453</xdr:rowOff>
    </xdr:from>
    <xdr:ext cx="304800" cy="626724"/>
    <xdr:sp macro="" textlink="">
      <xdr:nvSpPr>
        <xdr:cNvPr id="8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383</xdr:row>
      <xdr:rowOff>939453</xdr:rowOff>
    </xdr:from>
    <xdr:ext cx="304800" cy="626724"/>
    <xdr:sp macro="" textlink="">
      <xdr:nvSpPr>
        <xdr:cNvPr id="8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383</xdr:row>
      <xdr:rowOff>939453</xdr:rowOff>
    </xdr:from>
    <xdr:ext cx="304800" cy="626724"/>
    <xdr:sp macro="" textlink="">
      <xdr:nvSpPr>
        <xdr:cNvPr id="8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384</xdr:row>
      <xdr:rowOff>939453</xdr:rowOff>
    </xdr:from>
    <xdr:ext cx="304800" cy="626724"/>
    <xdr:sp macro="" textlink="">
      <xdr:nvSpPr>
        <xdr:cNvPr id="8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384</xdr:row>
      <xdr:rowOff>939453</xdr:rowOff>
    </xdr:from>
    <xdr:ext cx="304800" cy="626724"/>
    <xdr:sp macro="" textlink="">
      <xdr:nvSpPr>
        <xdr:cNvPr id="8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385</xdr:row>
      <xdr:rowOff>939453</xdr:rowOff>
    </xdr:from>
    <xdr:ext cx="304800" cy="626724"/>
    <xdr:sp macro="" textlink="">
      <xdr:nvSpPr>
        <xdr:cNvPr id="8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385</xdr:row>
      <xdr:rowOff>939453</xdr:rowOff>
    </xdr:from>
    <xdr:ext cx="304800" cy="626724"/>
    <xdr:sp macro="" textlink="">
      <xdr:nvSpPr>
        <xdr:cNvPr id="8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386</xdr:row>
      <xdr:rowOff>939453</xdr:rowOff>
    </xdr:from>
    <xdr:ext cx="304800" cy="626724"/>
    <xdr:sp macro="" textlink="">
      <xdr:nvSpPr>
        <xdr:cNvPr id="8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386</xdr:row>
      <xdr:rowOff>939453</xdr:rowOff>
    </xdr:from>
    <xdr:ext cx="304800" cy="626724"/>
    <xdr:sp macro="" textlink="">
      <xdr:nvSpPr>
        <xdr:cNvPr id="8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387</xdr:row>
      <xdr:rowOff>939453</xdr:rowOff>
    </xdr:from>
    <xdr:ext cx="304800" cy="626724"/>
    <xdr:sp macro="" textlink="">
      <xdr:nvSpPr>
        <xdr:cNvPr id="8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387</xdr:row>
      <xdr:rowOff>939453</xdr:rowOff>
    </xdr:from>
    <xdr:ext cx="304800" cy="626724"/>
    <xdr:sp macro="" textlink="">
      <xdr:nvSpPr>
        <xdr:cNvPr id="8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388</xdr:row>
      <xdr:rowOff>939453</xdr:rowOff>
    </xdr:from>
    <xdr:ext cx="304800" cy="626724"/>
    <xdr:sp macro="" textlink="">
      <xdr:nvSpPr>
        <xdr:cNvPr id="8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388</xdr:row>
      <xdr:rowOff>939453</xdr:rowOff>
    </xdr:from>
    <xdr:ext cx="304800" cy="626724"/>
    <xdr:sp macro="" textlink="">
      <xdr:nvSpPr>
        <xdr:cNvPr id="8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389</xdr:row>
      <xdr:rowOff>939453</xdr:rowOff>
    </xdr:from>
    <xdr:ext cx="304800" cy="626724"/>
    <xdr:sp macro="" textlink="">
      <xdr:nvSpPr>
        <xdr:cNvPr id="8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389</xdr:row>
      <xdr:rowOff>939453</xdr:rowOff>
    </xdr:from>
    <xdr:ext cx="304800" cy="626724"/>
    <xdr:sp macro="" textlink="">
      <xdr:nvSpPr>
        <xdr:cNvPr id="8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390</xdr:row>
      <xdr:rowOff>939453</xdr:rowOff>
    </xdr:from>
    <xdr:ext cx="304800" cy="626724"/>
    <xdr:sp macro="" textlink="">
      <xdr:nvSpPr>
        <xdr:cNvPr id="8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390</xdr:row>
      <xdr:rowOff>939453</xdr:rowOff>
    </xdr:from>
    <xdr:ext cx="304800" cy="626724"/>
    <xdr:sp macro="" textlink="">
      <xdr:nvSpPr>
        <xdr:cNvPr id="8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391</xdr:row>
      <xdr:rowOff>939453</xdr:rowOff>
    </xdr:from>
    <xdr:ext cx="304800" cy="626724"/>
    <xdr:sp macro="" textlink="">
      <xdr:nvSpPr>
        <xdr:cNvPr id="8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391</xdr:row>
      <xdr:rowOff>939453</xdr:rowOff>
    </xdr:from>
    <xdr:ext cx="304800" cy="626724"/>
    <xdr:sp macro="" textlink="">
      <xdr:nvSpPr>
        <xdr:cNvPr id="8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392</xdr:row>
      <xdr:rowOff>939453</xdr:rowOff>
    </xdr:from>
    <xdr:ext cx="304800" cy="626724"/>
    <xdr:sp macro="" textlink="">
      <xdr:nvSpPr>
        <xdr:cNvPr id="8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392</xdr:row>
      <xdr:rowOff>939453</xdr:rowOff>
    </xdr:from>
    <xdr:ext cx="304800" cy="626724"/>
    <xdr:sp macro="" textlink="">
      <xdr:nvSpPr>
        <xdr:cNvPr id="8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393</xdr:row>
      <xdr:rowOff>939453</xdr:rowOff>
    </xdr:from>
    <xdr:ext cx="304800" cy="626724"/>
    <xdr:sp macro="" textlink="">
      <xdr:nvSpPr>
        <xdr:cNvPr id="8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393</xdr:row>
      <xdr:rowOff>939453</xdr:rowOff>
    </xdr:from>
    <xdr:ext cx="304800" cy="626724"/>
    <xdr:sp macro="" textlink="">
      <xdr:nvSpPr>
        <xdr:cNvPr id="8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394</xdr:row>
      <xdr:rowOff>939453</xdr:rowOff>
    </xdr:from>
    <xdr:ext cx="304800" cy="626724"/>
    <xdr:sp macro="" textlink="">
      <xdr:nvSpPr>
        <xdr:cNvPr id="8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394</xdr:row>
      <xdr:rowOff>939453</xdr:rowOff>
    </xdr:from>
    <xdr:ext cx="304800" cy="626724"/>
    <xdr:sp macro="" textlink="">
      <xdr:nvSpPr>
        <xdr:cNvPr id="8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395</xdr:row>
      <xdr:rowOff>939453</xdr:rowOff>
    </xdr:from>
    <xdr:ext cx="304800" cy="626724"/>
    <xdr:sp macro="" textlink="">
      <xdr:nvSpPr>
        <xdr:cNvPr id="8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395</xdr:row>
      <xdr:rowOff>939453</xdr:rowOff>
    </xdr:from>
    <xdr:ext cx="304800" cy="626724"/>
    <xdr:sp macro="" textlink="">
      <xdr:nvSpPr>
        <xdr:cNvPr id="8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396</xdr:row>
      <xdr:rowOff>939453</xdr:rowOff>
    </xdr:from>
    <xdr:ext cx="304800" cy="626724"/>
    <xdr:sp macro="" textlink="">
      <xdr:nvSpPr>
        <xdr:cNvPr id="8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396</xdr:row>
      <xdr:rowOff>939453</xdr:rowOff>
    </xdr:from>
    <xdr:ext cx="304800" cy="626724"/>
    <xdr:sp macro="" textlink="">
      <xdr:nvSpPr>
        <xdr:cNvPr id="8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397</xdr:row>
      <xdr:rowOff>939453</xdr:rowOff>
    </xdr:from>
    <xdr:ext cx="304800" cy="626724"/>
    <xdr:sp macro="" textlink="">
      <xdr:nvSpPr>
        <xdr:cNvPr id="8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397</xdr:row>
      <xdr:rowOff>939453</xdr:rowOff>
    </xdr:from>
    <xdr:ext cx="304800" cy="626724"/>
    <xdr:sp macro="" textlink="">
      <xdr:nvSpPr>
        <xdr:cNvPr id="8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398</xdr:row>
      <xdr:rowOff>939453</xdr:rowOff>
    </xdr:from>
    <xdr:ext cx="304800" cy="626724"/>
    <xdr:sp macro="" textlink="">
      <xdr:nvSpPr>
        <xdr:cNvPr id="8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398</xdr:row>
      <xdr:rowOff>939453</xdr:rowOff>
    </xdr:from>
    <xdr:ext cx="304800" cy="626724"/>
    <xdr:sp macro="" textlink="">
      <xdr:nvSpPr>
        <xdr:cNvPr id="8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399</xdr:row>
      <xdr:rowOff>939453</xdr:rowOff>
    </xdr:from>
    <xdr:ext cx="304800" cy="626724"/>
    <xdr:sp macro="" textlink="">
      <xdr:nvSpPr>
        <xdr:cNvPr id="8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399</xdr:row>
      <xdr:rowOff>939453</xdr:rowOff>
    </xdr:from>
    <xdr:ext cx="304800" cy="626724"/>
    <xdr:sp macro="" textlink="">
      <xdr:nvSpPr>
        <xdr:cNvPr id="8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400</xdr:row>
      <xdr:rowOff>939453</xdr:rowOff>
    </xdr:from>
    <xdr:ext cx="304800" cy="626724"/>
    <xdr:sp macro="" textlink="">
      <xdr:nvSpPr>
        <xdr:cNvPr id="8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400</xdr:row>
      <xdr:rowOff>939453</xdr:rowOff>
    </xdr:from>
    <xdr:ext cx="304800" cy="626724"/>
    <xdr:sp macro="" textlink="">
      <xdr:nvSpPr>
        <xdr:cNvPr id="8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401</xdr:row>
      <xdr:rowOff>939453</xdr:rowOff>
    </xdr:from>
    <xdr:ext cx="304800" cy="626724"/>
    <xdr:sp macro="" textlink="">
      <xdr:nvSpPr>
        <xdr:cNvPr id="8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401</xdr:row>
      <xdr:rowOff>939453</xdr:rowOff>
    </xdr:from>
    <xdr:ext cx="304800" cy="626724"/>
    <xdr:sp macro="" textlink="">
      <xdr:nvSpPr>
        <xdr:cNvPr id="8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402</xdr:row>
      <xdr:rowOff>939453</xdr:rowOff>
    </xdr:from>
    <xdr:ext cx="304800" cy="626724"/>
    <xdr:sp macro="" textlink="">
      <xdr:nvSpPr>
        <xdr:cNvPr id="8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402</xdr:row>
      <xdr:rowOff>939453</xdr:rowOff>
    </xdr:from>
    <xdr:ext cx="304800" cy="626724"/>
    <xdr:sp macro="" textlink="">
      <xdr:nvSpPr>
        <xdr:cNvPr id="8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403</xdr:row>
      <xdr:rowOff>939453</xdr:rowOff>
    </xdr:from>
    <xdr:ext cx="304800" cy="626724"/>
    <xdr:sp macro="" textlink="">
      <xdr:nvSpPr>
        <xdr:cNvPr id="8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403</xdr:row>
      <xdr:rowOff>939453</xdr:rowOff>
    </xdr:from>
    <xdr:ext cx="304800" cy="626724"/>
    <xdr:sp macro="" textlink="">
      <xdr:nvSpPr>
        <xdr:cNvPr id="8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404</xdr:row>
      <xdr:rowOff>939453</xdr:rowOff>
    </xdr:from>
    <xdr:ext cx="304800" cy="626724"/>
    <xdr:sp macro="" textlink="">
      <xdr:nvSpPr>
        <xdr:cNvPr id="8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404</xdr:row>
      <xdr:rowOff>939453</xdr:rowOff>
    </xdr:from>
    <xdr:ext cx="304800" cy="626724"/>
    <xdr:sp macro="" textlink="">
      <xdr:nvSpPr>
        <xdr:cNvPr id="8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405</xdr:row>
      <xdr:rowOff>939453</xdr:rowOff>
    </xdr:from>
    <xdr:ext cx="304800" cy="626724"/>
    <xdr:sp macro="" textlink="">
      <xdr:nvSpPr>
        <xdr:cNvPr id="8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405</xdr:row>
      <xdr:rowOff>939453</xdr:rowOff>
    </xdr:from>
    <xdr:ext cx="304800" cy="626724"/>
    <xdr:sp macro="" textlink="">
      <xdr:nvSpPr>
        <xdr:cNvPr id="8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406</xdr:row>
      <xdr:rowOff>939453</xdr:rowOff>
    </xdr:from>
    <xdr:ext cx="304800" cy="626724"/>
    <xdr:sp macro="" textlink="">
      <xdr:nvSpPr>
        <xdr:cNvPr id="8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406</xdr:row>
      <xdr:rowOff>939453</xdr:rowOff>
    </xdr:from>
    <xdr:ext cx="304800" cy="626724"/>
    <xdr:sp macro="" textlink="">
      <xdr:nvSpPr>
        <xdr:cNvPr id="8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407</xdr:row>
      <xdr:rowOff>939453</xdr:rowOff>
    </xdr:from>
    <xdr:ext cx="304800" cy="626724"/>
    <xdr:sp macro="" textlink="">
      <xdr:nvSpPr>
        <xdr:cNvPr id="8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407</xdr:row>
      <xdr:rowOff>939453</xdr:rowOff>
    </xdr:from>
    <xdr:ext cx="304800" cy="626724"/>
    <xdr:sp macro="" textlink="">
      <xdr:nvSpPr>
        <xdr:cNvPr id="8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408</xdr:row>
      <xdr:rowOff>939453</xdr:rowOff>
    </xdr:from>
    <xdr:ext cx="304800" cy="626724"/>
    <xdr:sp macro="" textlink="">
      <xdr:nvSpPr>
        <xdr:cNvPr id="8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408</xdr:row>
      <xdr:rowOff>939453</xdr:rowOff>
    </xdr:from>
    <xdr:ext cx="304800" cy="626724"/>
    <xdr:sp macro="" textlink="">
      <xdr:nvSpPr>
        <xdr:cNvPr id="8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409</xdr:row>
      <xdr:rowOff>939453</xdr:rowOff>
    </xdr:from>
    <xdr:ext cx="304800" cy="626724"/>
    <xdr:sp macro="" textlink="">
      <xdr:nvSpPr>
        <xdr:cNvPr id="8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409</xdr:row>
      <xdr:rowOff>939453</xdr:rowOff>
    </xdr:from>
    <xdr:ext cx="304800" cy="626724"/>
    <xdr:sp macro="" textlink="">
      <xdr:nvSpPr>
        <xdr:cNvPr id="8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410</xdr:row>
      <xdr:rowOff>939453</xdr:rowOff>
    </xdr:from>
    <xdr:ext cx="304800" cy="626724"/>
    <xdr:sp macro="" textlink="">
      <xdr:nvSpPr>
        <xdr:cNvPr id="8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410</xdr:row>
      <xdr:rowOff>939453</xdr:rowOff>
    </xdr:from>
    <xdr:ext cx="304800" cy="626724"/>
    <xdr:sp macro="" textlink="">
      <xdr:nvSpPr>
        <xdr:cNvPr id="8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411</xdr:row>
      <xdr:rowOff>939453</xdr:rowOff>
    </xdr:from>
    <xdr:ext cx="304800" cy="626724"/>
    <xdr:sp macro="" textlink="">
      <xdr:nvSpPr>
        <xdr:cNvPr id="8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411</xdr:row>
      <xdr:rowOff>939453</xdr:rowOff>
    </xdr:from>
    <xdr:ext cx="304800" cy="626724"/>
    <xdr:sp macro="" textlink="">
      <xdr:nvSpPr>
        <xdr:cNvPr id="8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412</xdr:row>
      <xdr:rowOff>939453</xdr:rowOff>
    </xdr:from>
    <xdr:ext cx="304800" cy="626724"/>
    <xdr:sp macro="" textlink="">
      <xdr:nvSpPr>
        <xdr:cNvPr id="8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412</xdr:row>
      <xdr:rowOff>939453</xdr:rowOff>
    </xdr:from>
    <xdr:ext cx="304800" cy="626724"/>
    <xdr:sp macro="" textlink="">
      <xdr:nvSpPr>
        <xdr:cNvPr id="8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413</xdr:row>
      <xdr:rowOff>939453</xdr:rowOff>
    </xdr:from>
    <xdr:ext cx="304800" cy="626724"/>
    <xdr:sp macro="" textlink="">
      <xdr:nvSpPr>
        <xdr:cNvPr id="8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413</xdr:row>
      <xdr:rowOff>939453</xdr:rowOff>
    </xdr:from>
    <xdr:ext cx="304800" cy="626724"/>
    <xdr:sp macro="" textlink="">
      <xdr:nvSpPr>
        <xdr:cNvPr id="8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414</xdr:row>
      <xdr:rowOff>939453</xdr:rowOff>
    </xdr:from>
    <xdr:ext cx="304800" cy="626724"/>
    <xdr:sp macro="" textlink="">
      <xdr:nvSpPr>
        <xdr:cNvPr id="8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414</xdr:row>
      <xdr:rowOff>939453</xdr:rowOff>
    </xdr:from>
    <xdr:ext cx="304800" cy="626724"/>
    <xdr:sp macro="" textlink="">
      <xdr:nvSpPr>
        <xdr:cNvPr id="8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415</xdr:row>
      <xdr:rowOff>939453</xdr:rowOff>
    </xdr:from>
    <xdr:ext cx="304800" cy="626724"/>
    <xdr:sp macro="" textlink="">
      <xdr:nvSpPr>
        <xdr:cNvPr id="8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415</xdr:row>
      <xdr:rowOff>939453</xdr:rowOff>
    </xdr:from>
    <xdr:ext cx="304800" cy="626724"/>
    <xdr:sp macro="" textlink="">
      <xdr:nvSpPr>
        <xdr:cNvPr id="8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416</xdr:row>
      <xdr:rowOff>939453</xdr:rowOff>
    </xdr:from>
    <xdr:ext cx="304800" cy="626724"/>
    <xdr:sp macro="" textlink="">
      <xdr:nvSpPr>
        <xdr:cNvPr id="8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416</xdr:row>
      <xdr:rowOff>939453</xdr:rowOff>
    </xdr:from>
    <xdr:ext cx="304800" cy="626724"/>
    <xdr:sp macro="" textlink="">
      <xdr:nvSpPr>
        <xdr:cNvPr id="8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417</xdr:row>
      <xdr:rowOff>939453</xdr:rowOff>
    </xdr:from>
    <xdr:ext cx="304800" cy="626724"/>
    <xdr:sp macro="" textlink="">
      <xdr:nvSpPr>
        <xdr:cNvPr id="8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417</xdr:row>
      <xdr:rowOff>939453</xdr:rowOff>
    </xdr:from>
    <xdr:ext cx="304800" cy="626724"/>
    <xdr:sp macro="" textlink="">
      <xdr:nvSpPr>
        <xdr:cNvPr id="8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418</xdr:row>
      <xdr:rowOff>939453</xdr:rowOff>
    </xdr:from>
    <xdr:ext cx="304800" cy="626724"/>
    <xdr:sp macro="" textlink="">
      <xdr:nvSpPr>
        <xdr:cNvPr id="8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418</xdr:row>
      <xdr:rowOff>939453</xdr:rowOff>
    </xdr:from>
    <xdr:ext cx="304800" cy="626724"/>
    <xdr:sp macro="" textlink="">
      <xdr:nvSpPr>
        <xdr:cNvPr id="8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419</xdr:row>
      <xdr:rowOff>939453</xdr:rowOff>
    </xdr:from>
    <xdr:ext cx="304800" cy="626724"/>
    <xdr:sp macro="" textlink="">
      <xdr:nvSpPr>
        <xdr:cNvPr id="8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419</xdr:row>
      <xdr:rowOff>939453</xdr:rowOff>
    </xdr:from>
    <xdr:ext cx="304800" cy="626724"/>
    <xdr:sp macro="" textlink="">
      <xdr:nvSpPr>
        <xdr:cNvPr id="8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420</xdr:row>
      <xdr:rowOff>939453</xdr:rowOff>
    </xdr:from>
    <xdr:ext cx="304800" cy="626724"/>
    <xdr:sp macro="" textlink="">
      <xdr:nvSpPr>
        <xdr:cNvPr id="8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420</xdr:row>
      <xdr:rowOff>939453</xdr:rowOff>
    </xdr:from>
    <xdr:ext cx="304800" cy="626724"/>
    <xdr:sp macro="" textlink="">
      <xdr:nvSpPr>
        <xdr:cNvPr id="8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421</xdr:row>
      <xdr:rowOff>939453</xdr:rowOff>
    </xdr:from>
    <xdr:ext cx="304800" cy="626724"/>
    <xdr:sp macro="" textlink="">
      <xdr:nvSpPr>
        <xdr:cNvPr id="8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421</xdr:row>
      <xdr:rowOff>939453</xdr:rowOff>
    </xdr:from>
    <xdr:ext cx="304800" cy="626724"/>
    <xdr:sp macro="" textlink="">
      <xdr:nvSpPr>
        <xdr:cNvPr id="8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422</xdr:row>
      <xdr:rowOff>939453</xdr:rowOff>
    </xdr:from>
    <xdr:ext cx="304800" cy="626724"/>
    <xdr:sp macro="" textlink="">
      <xdr:nvSpPr>
        <xdr:cNvPr id="8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422</xdr:row>
      <xdr:rowOff>939453</xdr:rowOff>
    </xdr:from>
    <xdr:ext cx="304800" cy="626724"/>
    <xdr:sp macro="" textlink="">
      <xdr:nvSpPr>
        <xdr:cNvPr id="8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423</xdr:row>
      <xdr:rowOff>939453</xdr:rowOff>
    </xdr:from>
    <xdr:ext cx="304800" cy="626724"/>
    <xdr:sp macro="" textlink="">
      <xdr:nvSpPr>
        <xdr:cNvPr id="8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423</xdr:row>
      <xdr:rowOff>939453</xdr:rowOff>
    </xdr:from>
    <xdr:ext cx="304800" cy="626724"/>
    <xdr:sp macro="" textlink="">
      <xdr:nvSpPr>
        <xdr:cNvPr id="8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424</xdr:row>
      <xdr:rowOff>939453</xdr:rowOff>
    </xdr:from>
    <xdr:ext cx="304800" cy="626724"/>
    <xdr:sp macro="" textlink="">
      <xdr:nvSpPr>
        <xdr:cNvPr id="8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424</xdr:row>
      <xdr:rowOff>939453</xdr:rowOff>
    </xdr:from>
    <xdr:ext cx="304800" cy="626724"/>
    <xdr:sp macro="" textlink="">
      <xdr:nvSpPr>
        <xdr:cNvPr id="8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425</xdr:row>
      <xdr:rowOff>939453</xdr:rowOff>
    </xdr:from>
    <xdr:ext cx="304800" cy="626724"/>
    <xdr:sp macro="" textlink="">
      <xdr:nvSpPr>
        <xdr:cNvPr id="8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425</xdr:row>
      <xdr:rowOff>939453</xdr:rowOff>
    </xdr:from>
    <xdr:ext cx="304800" cy="626724"/>
    <xdr:sp macro="" textlink="">
      <xdr:nvSpPr>
        <xdr:cNvPr id="8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426</xdr:row>
      <xdr:rowOff>939453</xdr:rowOff>
    </xdr:from>
    <xdr:ext cx="304800" cy="626724"/>
    <xdr:sp macro="" textlink="">
      <xdr:nvSpPr>
        <xdr:cNvPr id="8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426</xdr:row>
      <xdr:rowOff>939453</xdr:rowOff>
    </xdr:from>
    <xdr:ext cx="304800" cy="626724"/>
    <xdr:sp macro="" textlink="">
      <xdr:nvSpPr>
        <xdr:cNvPr id="8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427</xdr:row>
      <xdr:rowOff>939453</xdr:rowOff>
    </xdr:from>
    <xdr:ext cx="304800" cy="626724"/>
    <xdr:sp macro="" textlink="">
      <xdr:nvSpPr>
        <xdr:cNvPr id="8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427</xdr:row>
      <xdr:rowOff>939453</xdr:rowOff>
    </xdr:from>
    <xdr:ext cx="304800" cy="626724"/>
    <xdr:sp macro="" textlink="">
      <xdr:nvSpPr>
        <xdr:cNvPr id="8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428</xdr:row>
      <xdr:rowOff>939453</xdr:rowOff>
    </xdr:from>
    <xdr:ext cx="304800" cy="626724"/>
    <xdr:sp macro="" textlink="">
      <xdr:nvSpPr>
        <xdr:cNvPr id="8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428</xdr:row>
      <xdr:rowOff>939453</xdr:rowOff>
    </xdr:from>
    <xdr:ext cx="304800" cy="626724"/>
    <xdr:sp macro="" textlink="">
      <xdr:nvSpPr>
        <xdr:cNvPr id="8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429</xdr:row>
      <xdr:rowOff>939453</xdr:rowOff>
    </xdr:from>
    <xdr:ext cx="304800" cy="626724"/>
    <xdr:sp macro="" textlink="">
      <xdr:nvSpPr>
        <xdr:cNvPr id="8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429</xdr:row>
      <xdr:rowOff>939453</xdr:rowOff>
    </xdr:from>
    <xdr:ext cx="304800" cy="626724"/>
    <xdr:sp macro="" textlink="">
      <xdr:nvSpPr>
        <xdr:cNvPr id="8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430</xdr:row>
      <xdr:rowOff>939453</xdr:rowOff>
    </xdr:from>
    <xdr:ext cx="304800" cy="626724"/>
    <xdr:sp macro="" textlink="">
      <xdr:nvSpPr>
        <xdr:cNvPr id="8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430</xdr:row>
      <xdr:rowOff>939453</xdr:rowOff>
    </xdr:from>
    <xdr:ext cx="304800" cy="626724"/>
    <xdr:sp macro="" textlink="">
      <xdr:nvSpPr>
        <xdr:cNvPr id="8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431</xdr:row>
      <xdr:rowOff>939453</xdr:rowOff>
    </xdr:from>
    <xdr:ext cx="304800" cy="626724"/>
    <xdr:sp macro="" textlink="">
      <xdr:nvSpPr>
        <xdr:cNvPr id="9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431</xdr:row>
      <xdr:rowOff>939453</xdr:rowOff>
    </xdr:from>
    <xdr:ext cx="304800" cy="626724"/>
    <xdr:sp macro="" textlink="">
      <xdr:nvSpPr>
        <xdr:cNvPr id="9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432</xdr:row>
      <xdr:rowOff>939453</xdr:rowOff>
    </xdr:from>
    <xdr:ext cx="304800" cy="626724"/>
    <xdr:sp macro="" textlink="">
      <xdr:nvSpPr>
        <xdr:cNvPr id="9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432</xdr:row>
      <xdr:rowOff>939453</xdr:rowOff>
    </xdr:from>
    <xdr:ext cx="304800" cy="626724"/>
    <xdr:sp macro="" textlink="">
      <xdr:nvSpPr>
        <xdr:cNvPr id="9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433</xdr:row>
      <xdr:rowOff>939453</xdr:rowOff>
    </xdr:from>
    <xdr:ext cx="304800" cy="626724"/>
    <xdr:sp macro="" textlink="">
      <xdr:nvSpPr>
        <xdr:cNvPr id="9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433</xdr:row>
      <xdr:rowOff>939453</xdr:rowOff>
    </xdr:from>
    <xdr:ext cx="304800" cy="626724"/>
    <xdr:sp macro="" textlink="">
      <xdr:nvSpPr>
        <xdr:cNvPr id="9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434</xdr:row>
      <xdr:rowOff>939453</xdr:rowOff>
    </xdr:from>
    <xdr:ext cx="304800" cy="626724"/>
    <xdr:sp macro="" textlink="">
      <xdr:nvSpPr>
        <xdr:cNvPr id="9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434</xdr:row>
      <xdr:rowOff>939453</xdr:rowOff>
    </xdr:from>
    <xdr:ext cx="304800" cy="626724"/>
    <xdr:sp macro="" textlink="">
      <xdr:nvSpPr>
        <xdr:cNvPr id="9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435</xdr:row>
      <xdr:rowOff>939453</xdr:rowOff>
    </xdr:from>
    <xdr:ext cx="304800" cy="626724"/>
    <xdr:sp macro="" textlink="">
      <xdr:nvSpPr>
        <xdr:cNvPr id="9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435</xdr:row>
      <xdr:rowOff>939453</xdr:rowOff>
    </xdr:from>
    <xdr:ext cx="304800" cy="626724"/>
    <xdr:sp macro="" textlink="">
      <xdr:nvSpPr>
        <xdr:cNvPr id="9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436</xdr:row>
      <xdr:rowOff>939453</xdr:rowOff>
    </xdr:from>
    <xdr:ext cx="304800" cy="626724"/>
    <xdr:sp macro="" textlink="">
      <xdr:nvSpPr>
        <xdr:cNvPr id="9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436</xdr:row>
      <xdr:rowOff>939453</xdr:rowOff>
    </xdr:from>
    <xdr:ext cx="304800" cy="626724"/>
    <xdr:sp macro="" textlink="">
      <xdr:nvSpPr>
        <xdr:cNvPr id="9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437</xdr:row>
      <xdr:rowOff>939453</xdr:rowOff>
    </xdr:from>
    <xdr:ext cx="304800" cy="626724"/>
    <xdr:sp macro="" textlink="">
      <xdr:nvSpPr>
        <xdr:cNvPr id="9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437</xdr:row>
      <xdr:rowOff>939453</xdr:rowOff>
    </xdr:from>
    <xdr:ext cx="304800" cy="626724"/>
    <xdr:sp macro="" textlink="">
      <xdr:nvSpPr>
        <xdr:cNvPr id="9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438</xdr:row>
      <xdr:rowOff>939453</xdr:rowOff>
    </xdr:from>
    <xdr:ext cx="304800" cy="626724"/>
    <xdr:sp macro="" textlink="">
      <xdr:nvSpPr>
        <xdr:cNvPr id="9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438</xdr:row>
      <xdr:rowOff>939453</xdr:rowOff>
    </xdr:from>
    <xdr:ext cx="304800" cy="626724"/>
    <xdr:sp macro="" textlink="">
      <xdr:nvSpPr>
        <xdr:cNvPr id="9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439</xdr:row>
      <xdr:rowOff>939453</xdr:rowOff>
    </xdr:from>
    <xdr:ext cx="304800" cy="626724"/>
    <xdr:sp macro="" textlink="">
      <xdr:nvSpPr>
        <xdr:cNvPr id="9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439</xdr:row>
      <xdr:rowOff>939453</xdr:rowOff>
    </xdr:from>
    <xdr:ext cx="304800" cy="626724"/>
    <xdr:sp macro="" textlink="">
      <xdr:nvSpPr>
        <xdr:cNvPr id="9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440</xdr:row>
      <xdr:rowOff>939453</xdr:rowOff>
    </xdr:from>
    <xdr:ext cx="304800" cy="626724"/>
    <xdr:sp macro="" textlink="">
      <xdr:nvSpPr>
        <xdr:cNvPr id="9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440</xdr:row>
      <xdr:rowOff>939453</xdr:rowOff>
    </xdr:from>
    <xdr:ext cx="304800" cy="626724"/>
    <xdr:sp macro="" textlink="">
      <xdr:nvSpPr>
        <xdr:cNvPr id="9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441</xdr:row>
      <xdr:rowOff>939453</xdr:rowOff>
    </xdr:from>
    <xdr:ext cx="304800" cy="626724"/>
    <xdr:sp macro="" textlink="">
      <xdr:nvSpPr>
        <xdr:cNvPr id="9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441</xdr:row>
      <xdr:rowOff>939453</xdr:rowOff>
    </xdr:from>
    <xdr:ext cx="304800" cy="626724"/>
    <xdr:sp macro="" textlink="">
      <xdr:nvSpPr>
        <xdr:cNvPr id="9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442</xdr:row>
      <xdr:rowOff>939453</xdr:rowOff>
    </xdr:from>
    <xdr:ext cx="304800" cy="626724"/>
    <xdr:sp macro="" textlink="">
      <xdr:nvSpPr>
        <xdr:cNvPr id="9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442</xdr:row>
      <xdr:rowOff>939453</xdr:rowOff>
    </xdr:from>
    <xdr:ext cx="304800" cy="626724"/>
    <xdr:sp macro="" textlink="">
      <xdr:nvSpPr>
        <xdr:cNvPr id="9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443</xdr:row>
      <xdr:rowOff>939453</xdr:rowOff>
    </xdr:from>
    <xdr:ext cx="304800" cy="626724"/>
    <xdr:sp macro="" textlink="">
      <xdr:nvSpPr>
        <xdr:cNvPr id="9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443</xdr:row>
      <xdr:rowOff>939453</xdr:rowOff>
    </xdr:from>
    <xdr:ext cx="304800" cy="626724"/>
    <xdr:sp macro="" textlink="">
      <xdr:nvSpPr>
        <xdr:cNvPr id="9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444</xdr:row>
      <xdr:rowOff>939453</xdr:rowOff>
    </xdr:from>
    <xdr:ext cx="304800" cy="626724"/>
    <xdr:sp macro="" textlink="">
      <xdr:nvSpPr>
        <xdr:cNvPr id="9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444</xdr:row>
      <xdr:rowOff>939453</xdr:rowOff>
    </xdr:from>
    <xdr:ext cx="304800" cy="626724"/>
    <xdr:sp macro="" textlink="">
      <xdr:nvSpPr>
        <xdr:cNvPr id="9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445</xdr:row>
      <xdr:rowOff>939453</xdr:rowOff>
    </xdr:from>
    <xdr:ext cx="304800" cy="626724"/>
    <xdr:sp macro="" textlink="">
      <xdr:nvSpPr>
        <xdr:cNvPr id="9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445</xdr:row>
      <xdr:rowOff>939453</xdr:rowOff>
    </xdr:from>
    <xdr:ext cx="304800" cy="626724"/>
    <xdr:sp macro="" textlink="">
      <xdr:nvSpPr>
        <xdr:cNvPr id="9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446</xdr:row>
      <xdr:rowOff>939453</xdr:rowOff>
    </xdr:from>
    <xdr:ext cx="304800" cy="626724"/>
    <xdr:sp macro="" textlink="">
      <xdr:nvSpPr>
        <xdr:cNvPr id="9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446</xdr:row>
      <xdr:rowOff>939453</xdr:rowOff>
    </xdr:from>
    <xdr:ext cx="304800" cy="626724"/>
    <xdr:sp macro="" textlink="">
      <xdr:nvSpPr>
        <xdr:cNvPr id="9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447</xdr:row>
      <xdr:rowOff>939453</xdr:rowOff>
    </xdr:from>
    <xdr:ext cx="304800" cy="626724"/>
    <xdr:sp macro="" textlink="">
      <xdr:nvSpPr>
        <xdr:cNvPr id="9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447</xdr:row>
      <xdr:rowOff>939453</xdr:rowOff>
    </xdr:from>
    <xdr:ext cx="304800" cy="626724"/>
    <xdr:sp macro="" textlink="">
      <xdr:nvSpPr>
        <xdr:cNvPr id="9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448</xdr:row>
      <xdr:rowOff>939453</xdr:rowOff>
    </xdr:from>
    <xdr:ext cx="304800" cy="626724"/>
    <xdr:sp macro="" textlink="">
      <xdr:nvSpPr>
        <xdr:cNvPr id="9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448</xdr:row>
      <xdr:rowOff>939453</xdr:rowOff>
    </xdr:from>
    <xdr:ext cx="304800" cy="626724"/>
    <xdr:sp macro="" textlink="">
      <xdr:nvSpPr>
        <xdr:cNvPr id="9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449</xdr:row>
      <xdr:rowOff>939453</xdr:rowOff>
    </xdr:from>
    <xdr:ext cx="304800" cy="626724"/>
    <xdr:sp macro="" textlink="">
      <xdr:nvSpPr>
        <xdr:cNvPr id="9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449</xdr:row>
      <xdr:rowOff>939453</xdr:rowOff>
    </xdr:from>
    <xdr:ext cx="304800" cy="626724"/>
    <xdr:sp macro="" textlink="">
      <xdr:nvSpPr>
        <xdr:cNvPr id="9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450</xdr:row>
      <xdr:rowOff>939453</xdr:rowOff>
    </xdr:from>
    <xdr:ext cx="304800" cy="626724"/>
    <xdr:sp macro="" textlink="">
      <xdr:nvSpPr>
        <xdr:cNvPr id="9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450</xdr:row>
      <xdr:rowOff>939453</xdr:rowOff>
    </xdr:from>
    <xdr:ext cx="304800" cy="626724"/>
    <xdr:sp macro="" textlink="">
      <xdr:nvSpPr>
        <xdr:cNvPr id="9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451</xdr:row>
      <xdr:rowOff>939453</xdr:rowOff>
    </xdr:from>
    <xdr:ext cx="304800" cy="626724"/>
    <xdr:sp macro="" textlink="">
      <xdr:nvSpPr>
        <xdr:cNvPr id="9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451</xdr:row>
      <xdr:rowOff>939453</xdr:rowOff>
    </xdr:from>
    <xdr:ext cx="304800" cy="626724"/>
    <xdr:sp macro="" textlink="">
      <xdr:nvSpPr>
        <xdr:cNvPr id="9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452</xdr:row>
      <xdr:rowOff>939453</xdr:rowOff>
    </xdr:from>
    <xdr:ext cx="304800" cy="626724"/>
    <xdr:sp macro="" textlink="">
      <xdr:nvSpPr>
        <xdr:cNvPr id="9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452</xdr:row>
      <xdr:rowOff>939453</xdr:rowOff>
    </xdr:from>
    <xdr:ext cx="304800" cy="626724"/>
    <xdr:sp macro="" textlink="">
      <xdr:nvSpPr>
        <xdr:cNvPr id="9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453</xdr:row>
      <xdr:rowOff>939453</xdr:rowOff>
    </xdr:from>
    <xdr:ext cx="304800" cy="626724"/>
    <xdr:sp macro="" textlink="">
      <xdr:nvSpPr>
        <xdr:cNvPr id="9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453</xdr:row>
      <xdr:rowOff>939453</xdr:rowOff>
    </xdr:from>
    <xdr:ext cx="304800" cy="626724"/>
    <xdr:sp macro="" textlink="">
      <xdr:nvSpPr>
        <xdr:cNvPr id="9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454</xdr:row>
      <xdr:rowOff>939453</xdr:rowOff>
    </xdr:from>
    <xdr:ext cx="304800" cy="626724"/>
    <xdr:sp macro="" textlink="">
      <xdr:nvSpPr>
        <xdr:cNvPr id="9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454</xdr:row>
      <xdr:rowOff>939453</xdr:rowOff>
    </xdr:from>
    <xdr:ext cx="304800" cy="626724"/>
    <xdr:sp macro="" textlink="">
      <xdr:nvSpPr>
        <xdr:cNvPr id="9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455</xdr:row>
      <xdr:rowOff>939453</xdr:rowOff>
    </xdr:from>
    <xdr:ext cx="304800" cy="626724"/>
    <xdr:sp macro="" textlink="">
      <xdr:nvSpPr>
        <xdr:cNvPr id="9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455</xdr:row>
      <xdr:rowOff>939453</xdr:rowOff>
    </xdr:from>
    <xdr:ext cx="304800" cy="626724"/>
    <xdr:sp macro="" textlink="">
      <xdr:nvSpPr>
        <xdr:cNvPr id="9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456</xdr:row>
      <xdr:rowOff>939453</xdr:rowOff>
    </xdr:from>
    <xdr:ext cx="304800" cy="626724"/>
    <xdr:sp macro="" textlink="">
      <xdr:nvSpPr>
        <xdr:cNvPr id="9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456</xdr:row>
      <xdr:rowOff>939453</xdr:rowOff>
    </xdr:from>
    <xdr:ext cx="304800" cy="626724"/>
    <xdr:sp macro="" textlink="">
      <xdr:nvSpPr>
        <xdr:cNvPr id="9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457</xdr:row>
      <xdr:rowOff>939453</xdr:rowOff>
    </xdr:from>
    <xdr:ext cx="304800" cy="626724"/>
    <xdr:sp macro="" textlink="">
      <xdr:nvSpPr>
        <xdr:cNvPr id="9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457</xdr:row>
      <xdr:rowOff>939453</xdr:rowOff>
    </xdr:from>
    <xdr:ext cx="304800" cy="626724"/>
    <xdr:sp macro="" textlink="">
      <xdr:nvSpPr>
        <xdr:cNvPr id="9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458</xdr:row>
      <xdr:rowOff>939453</xdr:rowOff>
    </xdr:from>
    <xdr:ext cx="304800" cy="626724"/>
    <xdr:sp macro="" textlink="">
      <xdr:nvSpPr>
        <xdr:cNvPr id="9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458</xdr:row>
      <xdr:rowOff>939453</xdr:rowOff>
    </xdr:from>
    <xdr:ext cx="304800" cy="626724"/>
    <xdr:sp macro="" textlink="">
      <xdr:nvSpPr>
        <xdr:cNvPr id="9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459</xdr:row>
      <xdr:rowOff>939453</xdr:rowOff>
    </xdr:from>
    <xdr:ext cx="304800" cy="626724"/>
    <xdr:sp macro="" textlink="">
      <xdr:nvSpPr>
        <xdr:cNvPr id="9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459</xdr:row>
      <xdr:rowOff>939453</xdr:rowOff>
    </xdr:from>
    <xdr:ext cx="304800" cy="626724"/>
    <xdr:sp macro="" textlink="">
      <xdr:nvSpPr>
        <xdr:cNvPr id="9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460</xdr:row>
      <xdr:rowOff>939453</xdr:rowOff>
    </xdr:from>
    <xdr:ext cx="304800" cy="626724"/>
    <xdr:sp macro="" textlink="">
      <xdr:nvSpPr>
        <xdr:cNvPr id="9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460</xdr:row>
      <xdr:rowOff>939453</xdr:rowOff>
    </xdr:from>
    <xdr:ext cx="304800" cy="626724"/>
    <xdr:sp macro="" textlink="">
      <xdr:nvSpPr>
        <xdr:cNvPr id="9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461</xdr:row>
      <xdr:rowOff>939453</xdr:rowOff>
    </xdr:from>
    <xdr:ext cx="304800" cy="626724"/>
    <xdr:sp macro="" textlink="">
      <xdr:nvSpPr>
        <xdr:cNvPr id="9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461</xdr:row>
      <xdr:rowOff>939453</xdr:rowOff>
    </xdr:from>
    <xdr:ext cx="304800" cy="626724"/>
    <xdr:sp macro="" textlink="">
      <xdr:nvSpPr>
        <xdr:cNvPr id="9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462</xdr:row>
      <xdr:rowOff>939453</xdr:rowOff>
    </xdr:from>
    <xdr:ext cx="304800" cy="626724"/>
    <xdr:sp macro="" textlink="">
      <xdr:nvSpPr>
        <xdr:cNvPr id="9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462</xdr:row>
      <xdr:rowOff>939453</xdr:rowOff>
    </xdr:from>
    <xdr:ext cx="304800" cy="626724"/>
    <xdr:sp macro="" textlink="">
      <xdr:nvSpPr>
        <xdr:cNvPr id="9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463</xdr:row>
      <xdr:rowOff>939453</xdr:rowOff>
    </xdr:from>
    <xdr:ext cx="304800" cy="626724"/>
    <xdr:sp macro="" textlink="">
      <xdr:nvSpPr>
        <xdr:cNvPr id="9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463</xdr:row>
      <xdr:rowOff>939453</xdr:rowOff>
    </xdr:from>
    <xdr:ext cx="304800" cy="626724"/>
    <xdr:sp macro="" textlink="">
      <xdr:nvSpPr>
        <xdr:cNvPr id="9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464</xdr:row>
      <xdr:rowOff>939453</xdr:rowOff>
    </xdr:from>
    <xdr:ext cx="304800" cy="626724"/>
    <xdr:sp macro="" textlink="">
      <xdr:nvSpPr>
        <xdr:cNvPr id="9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464</xdr:row>
      <xdr:rowOff>939453</xdr:rowOff>
    </xdr:from>
    <xdr:ext cx="304800" cy="626724"/>
    <xdr:sp macro="" textlink="">
      <xdr:nvSpPr>
        <xdr:cNvPr id="9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465</xdr:row>
      <xdr:rowOff>939453</xdr:rowOff>
    </xdr:from>
    <xdr:ext cx="304800" cy="626724"/>
    <xdr:sp macro="" textlink="">
      <xdr:nvSpPr>
        <xdr:cNvPr id="9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465</xdr:row>
      <xdr:rowOff>939453</xdr:rowOff>
    </xdr:from>
    <xdr:ext cx="304800" cy="626724"/>
    <xdr:sp macro="" textlink="">
      <xdr:nvSpPr>
        <xdr:cNvPr id="9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466</xdr:row>
      <xdr:rowOff>939453</xdr:rowOff>
    </xdr:from>
    <xdr:ext cx="304800" cy="626724"/>
    <xdr:sp macro="" textlink="">
      <xdr:nvSpPr>
        <xdr:cNvPr id="9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466</xdr:row>
      <xdr:rowOff>939453</xdr:rowOff>
    </xdr:from>
    <xdr:ext cx="304800" cy="626724"/>
    <xdr:sp macro="" textlink="">
      <xdr:nvSpPr>
        <xdr:cNvPr id="9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467</xdr:row>
      <xdr:rowOff>939453</xdr:rowOff>
    </xdr:from>
    <xdr:ext cx="304800" cy="626724"/>
    <xdr:sp macro="" textlink="">
      <xdr:nvSpPr>
        <xdr:cNvPr id="9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467</xdr:row>
      <xdr:rowOff>939453</xdr:rowOff>
    </xdr:from>
    <xdr:ext cx="304800" cy="626724"/>
    <xdr:sp macro="" textlink="">
      <xdr:nvSpPr>
        <xdr:cNvPr id="9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468</xdr:row>
      <xdr:rowOff>939453</xdr:rowOff>
    </xdr:from>
    <xdr:ext cx="304800" cy="626724"/>
    <xdr:sp macro="" textlink="">
      <xdr:nvSpPr>
        <xdr:cNvPr id="9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468</xdr:row>
      <xdr:rowOff>939453</xdr:rowOff>
    </xdr:from>
    <xdr:ext cx="304800" cy="626724"/>
    <xdr:sp macro="" textlink="">
      <xdr:nvSpPr>
        <xdr:cNvPr id="9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469</xdr:row>
      <xdr:rowOff>939453</xdr:rowOff>
    </xdr:from>
    <xdr:ext cx="304800" cy="626724"/>
    <xdr:sp macro="" textlink="">
      <xdr:nvSpPr>
        <xdr:cNvPr id="9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469</xdr:row>
      <xdr:rowOff>939453</xdr:rowOff>
    </xdr:from>
    <xdr:ext cx="304800" cy="626724"/>
    <xdr:sp macro="" textlink="">
      <xdr:nvSpPr>
        <xdr:cNvPr id="9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470</xdr:row>
      <xdr:rowOff>939453</xdr:rowOff>
    </xdr:from>
    <xdr:ext cx="304800" cy="626724"/>
    <xdr:sp macro="" textlink="">
      <xdr:nvSpPr>
        <xdr:cNvPr id="9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470</xdr:row>
      <xdr:rowOff>939453</xdr:rowOff>
    </xdr:from>
    <xdr:ext cx="304800" cy="626724"/>
    <xdr:sp macro="" textlink="">
      <xdr:nvSpPr>
        <xdr:cNvPr id="9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471</xdr:row>
      <xdr:rowOff>939453</xdr:rowOff>
    </xdr:from>
    <xdr:ext cx="304800" cy="626724"/>
    <xdr:sp macro="" textlink="">
      <xdr:nvSpPr>
        <xdr:cNvPr id="9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471</xdr:row>
      <xdr:rowOff>939453</xdr:rowOff>
    </xdr:from>
    <xdr:ext cx="304800" cy="626724"/>
    <xdr:sp macro="" textlink="">
      <xdr:nvSpPr>
        <xdr:cNvPr id="9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472</xdr:row>
      <xdr:rowOff>939453</xdr:rowOff>
    </xdr:from>
    <xdr:ext cx="304800" cy="626724"/>
    <xdr:sp macro="" textlink="">
      <xdr:nvSpPr>
        <xdr:cNvPr id="9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472</xdr:row>
      <xdr:rowOff>939453</xdr:rowOff>
    </xdr:from>
    <xdr:ext cx="304800" cy="626724"/>
    <xdr:sp macro="" textlink="">
      <xdr:nvSpPr>
        <xdr:cNvPr id="9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473</xdr:row>
      <xdr:rowOff>939453</xdr:rowOff>
    </xdr:from>
    <xdr:ext cx="304800" cy="626724"/>
    <xdr:sp macro="" textlink="">
      <xdr:nvSpPr>
        <xdr:cNvPr id="9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473</xdr:row>
      <xdr:rowOff>939453</xdr:rowOff>
    </xdr:from>
    <xdr:ext cx="304800" cy="626724"/>
    <xdr:sp macro="" textlink="">
      <xdr:nvSpPr>
        <xdr:cNvPr id="9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474</xdr:row>
      <xdr:rowOff>939453</xdr:rowOff>
    </xdr:from>
    <xdr:ext cx="304800" cy="626724"/>
    <xdr:sp macro="" textlink="">
      <xdr:nvSpPr>
        <xdr:cNvPr id="9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474</xdr:row>
      <xdr:rowOff>939453</xdr:rowOff>
    </xdr:from>
    <xdr:ext cx="304800" cy="626724"/>
    <xdr:sp macro="" textlink="">
      <xdr:nvSpPr>
        <xdr:cNvPr id="9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475</xdr:row>
      <xdr:rowOff>939453</xdr:rowOff>
    </xdr:from>
    <xdr:ext cx="304800" cy="626724"/>
    <xdr:sp macro="" textlink="">
      <xdr:nvSpPr>
        <xdr:cNvPr id="9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475</xdr:row>
      <xdr:rowOff>939453</xdr:rowOff>
    </xdr:from>
    <xdr:ext cx="304800" cy="626724"/>
    <xdr:sp macro="" textlink="">
      <xdr:nvSpPr>
        <xdr:cNvPr id="9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476</xdr:row>
      <xdr:rowOff>939453</xdr:rowOff>
    </xdr:from>
    <xdr:ext cx="304800" cy="626724"/>
    <xdr:sp macro="" textlink="">
      <xdr:nvSpPr>
        <xdr:cNvPr id="9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476</xdr:row>
      <xdr:rowOff>939453</xdr:rowOff>
    </xdr:from>
    <xdr:ext cx="304800" cy="626724"/>
    <xdr:sp macro="" textlink="">
      <xdr:nvSpPr>
        <xdr:cNvPr id="9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477</xdr:row>
      <xdr:rowOff>939453</xdr:rowOff>
    </xdr:from>
    <xdr:ext cx="304800" cy="626724"/>
    <xdr:sp macro="" textlink="">
      <xdr:nvSpPr>
        <xdr:cNvPr id="9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477</xdr:row>
      <xdr:rowOff>939453</xdr:rowOff>
    </xdr:from>
    <xdr:ext cx="304800" cy="626724"/>
    <xdr:sp macro="" textlink="">
      <xdr:nvSpPr>
        <xdr:cNvPr id="9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478</xdr:row>
      <xdr:rowOff>939453</xdr:rowOff>
    </xdr:from>
    <xdr:ext cx="304800" cy="626724"/>
    <xdr:sp macro="" textlink="">
      <xdr:nvSpPr>
        <xdr:cNvPr id="9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478</xdr:row>
      <xdr:rowOff>939453</xdr:rowOff>
    </xdr:from>
    <xdr:ext cx="304800" cy="626724"/>
    <xdr:sp macro="" textlink="">
      <xdr:nvSpPr>
        <xdr:cNvPr id="9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479</xdr:row>
      <xdr:rowOff>939453</xdr:rowOff>
    </xdr:from>
    <xdr:ext cx="304800" cy="626724"/>
    <xdr:sp macro="" textlink="">
      <xdr:nvSpPr>
        <xdr:cNvPr id="9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479</xdr:row>
      <xdr:rowOff>939453</xdr:rowOff>
    </xdr:from>
    <xdr:ext cx="304800" cy="626724"/>
    <xdr:sp macro="" textlink="">
      <xdr:nvSpPr>
        <xdr:cNvPr id="9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480</xdr:row>
      <xdr:rowOff>939453</xdr:rowOff>
    </xdr:from>
    <xdr:ext cx="304800" cy="626724"/>
    <xdr:sp macro="" textlink="">
      <xdr:nvSpPr>
        <xdr:cNvPr id="9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480</xdr:row>
      <xdr:rowOff>939453</xdr:rowOff>
    </xdr:from>
    <xdr:ext cx="304800" cy="626724"/>
    <xdr:sp macro="" textlink="">
      <xdr:nvSpPr>
        <xdr:cNvPr id="9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481</xdr:row>
      <xdr:rowOff>939453</xdr:rowOff>
    </xdr:from>
    <xdr:ext cx="304800" cy="626724"/>
    <xdr:sp macro="" textlink="">
      <xdr:nvSpPr>
        <xdr:cNvPr id="10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481</xdr:row>
      <xdr:rowOff>939453</xdr:rowOff>
    </xdr:from>
    <xdr:ext cx="304800" cy="626724"/>
    <xdr:sp macro="" textlink="">
      <xdr:nvSpPr>
        <xdr:cNvPr id="10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482</xdr:row>
      <xdr:rowOff>939453</xdr:rowOff>
    </xdr:from>
    <xdr:ext cx="304800" cy="626724"/>
    <xdr:sp macro="" textlink="">
      <xdr:nvSpPr>
        <xdr:cNvPr id="10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482</xdr:row>
      <xdr:rowOff>939453</xdr:rowOff>
    </xdr:from>
    <xdr:ext cx="304800" cy="626724"/>
    <xdr:sp macro="" textlink="">
      <xdr:nvSpPr>
        <xdr:cNvPr id="10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483</xdr:row>
      <xdr:rowOff>939453</xdr:rowOff>
    </xdr:from>
    <xdr:ext cx="304800" cy="626724"/>
    <xdr:sp macro="" textlink="">
      <xdr:nvSpPr>
        <xdr:cNvPr id="10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483</xdr:row>
      <xdr:rowOff>939453</xdr:rowOff>
    </xdr:from>
    <xdr:ext cx="304800" cy="626724"/>
    <xdr:sp macro="" textlink="">
      <xdr:nvSpPr>
        <xdr:cNvPr id="10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484</xdr:row>
      <xdr:rowOff>939453</xdr:rowOff>
    </xdr:from>
    <xdr:ext cx="304800" cy="626724"/>
    <xdr:sp macro="" textlink="">
      <xdr:nvSpPr>
        <xdr:cNvPr id="10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484</xdr:row>
      <xdr:rowOff>939453</xdr:rowOff>
    </xdr:from>
    <xdr:ext cx="304800" cy="626724"/>
    <xdr:sp macro="" textlink="">
      <xdr:nvSpPr>
        <xdr:cNvPr id="10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485</xdr:row>
      <xdr:rowOff>939453</xdr:rowOff>
    </xdr:from>
    <xdr:ext cx="304800" cy="626724"/>
    <xdr:sp macro="" textlink="">
      <xdr:nvSpPr>
        <xdr:cNvPr id="10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485</xdr:row>
      <xdr:rowOff>939453</xdr:rowOff>
    </xdr:from>
    <xdr:ext cx="304800" cy="626724"/>
    <xdr:sp macro="" textlink="">
      <xdr:nvSpPr>
        <xdr:cNvPr id="10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486</xdr:row>
      <xdr:rowOff>939453</xdr:rowOff>
    </xdr:from>
    <xdr:ext cx="304800" cy="626724"/>
    <xdr:sp macro="" textlink="">
      <xdr:nvSpPr>
        <xdr:cNvPr id="10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486</xdr:row>
      <xdr:rowOff>939453</xdr:rowOff>
    </xdr:from>
    <xdr:ext cx="304800" cy="626724"/>
    <xdr:sp macro="" textlink="">
      <xdr:nvSpPr>
        <xdr:cNvPr id="10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487</xdr:row>
      <xdr:rowOff>939453</xdr:rowOff>
    </xdr:from>
    <xdr:ext cx="304800" cy="626724"/>
    <xdr:sp macro="" textlink="">
      <xdr:nvSpPr>
        <xdr:cNvPr id="10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487</xdr:row>
      <xdr:rowOff>939453</xdr:rowOff>
    </xdr:from>
    <xdr:ext cx="304800" cy="626724"/>
    <xdr:sp macro="" textlink="">
      <xdr:nvSpPr>
        <xdr:cNvPr id="10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488</xdr:row>
      <xdr:rowOff>939453</xdr:rowOff>
    </xdr:from>
    <xdr:ext cx="304800" cy="626724"/>
    <xdr:sp macro="" textlink="">
      <xdr:nvSpPr>
        <xdr:cNvPr id="10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488</xdr:row>
      <xdr:rowOff>939453</xdr:rowOff>
    </xdr:from>
    <xdr:ext cx="304800" cy="626724"/>
    <xdr:sp macro="" textlink="">
      <xdr:nvSpPr>
        <xdr:cNvPr id="10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489</xdr:row>
      <xdr:rowOff>939453</xdr:rowOff>
    </xdr:from>
    <xdr:ext cx="304800" cy="626724"/>
    <xdr:sp macro="" textlink="">
      <xdr:nvSpPr>
        <xdr:cNvPr id="10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489</xdr:row>
      <xdr:rowOff>939453</xdr:rowOff>
    </xdr:from>
    <xdr:ext cx="304800" cy="626724"/>
    <xdr:sp macro="" textlink="">
      <xdr:nvSpPr>
        <xdr:cNvPr id="10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490</xdr:row>
      <xdr:rowOff>939453</xdr:rowOff>
    </xdr:from>
    <xdr:ext cx="304800" cy="626724"/>
    <xdr:sp macro="" textlink="">
      <xdr:nvSpPr>
        <xdr:cNvPr id="10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490</xdr:row>
      <xdr:rowOff>939453</xdr:rowOff>
    </xdr:from>
    <xdr:ext cx="304800" cy="626724"/>
    <xdr:sp macro="" textlink="">
      <xdr:nvSpPr>
        <xdr:cNvPr id="10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491</xdr:row>
      <xdr:rowOff>939453</xdr:rowOff>
    </xdr:from>
    <xdr:ext cx="304800" cy="626724"/>
    <xdr:sp macro="" textlink="">
      <xdr:nvSpPr>
        <xdr:cNvPr id="10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491</xdr:row>
      <xdr:rowOff>939453</xdr:rowOff>
    </xdr:from>
    <xdr:ext cx="304800" cy="626724"/>
    <xdr:sp macro="" textlink="">
      <xdr:nvSpPr>
        <xdr:cNvPr id="10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492</xdr:row>
      <xdr:rowOff>939453</xdr:rowOff>
    </xdr:from>
    <xdr:ext cx="304800" cy="626724"/>
    <xdr:sp macro="" textlink="">
      <xdr:nvSpPr>
        <xdr:cNvPr id="10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492</xdr:row>
      <xdr:rowOff>939453</xdr:rowOff>
    </xdr:from>
    <xdr:ext cx="304800" cy="626724"/>
    <xdr:sp macro="" textlink="">
      <xdr:nvSpPr>
        <xdr:cNvPr id="10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493</xdr:row>
      <xdr:rowOff>939453</xdr:rowOff>
    </xdr:from>
    <xdr:ext cx="304800" cy="626724"/>
    <xdr:sp macro="" textlink="">
      <xdr:nvSpPr>
        <xdr:cNvPr id="10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493</xdr:row>
      <xdr:rowOff>939453</xdr:rowOff>
    </xdr:from>
    <xdr:ext cx="304800" cy="626724"/>
    <xdr:sp macro="" textlink="">
      <xdr:nvSpPr>
        <xdr:cNvPr id="10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494</xdr:row>
      <xdr:rowOff>939453</xdr:rowOff>
    </xdr:from>
    <xdr:ext cx="304800" cy="626724"/>
    <xdr:sp macro="" textlink="">
      <xdr:nvSpPr>
        <xdr:cNvPr id="10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494</xdr:row>
      <xdr:rowOff>939453</xdr:rowOff>
    </xdr:from>
    <xdr:ext cx="304800" cy="626724"/>
    <xdr:sp macro="" textlink="">
      <xdr:nvSpPr>
        <xdr:cNvPr id="10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495</xdr:row>
      <xdr:rowOff>939453</xdr:rowOff>
    </xdr:from>
    <xdr:ext cx="304800" cy="626724"/>
    <xdr:sp macro="" textlink="">
      <xdr:nvSpPr>
        <xdr:cNvPr id="10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495</xdr:row>
      <xdr:rowOff>939453</xdr:rowOff>
    </xdr:from>
    <xdr:ext cx="304800" cy="626724"/>
    <xdr:sp macro="" textlink="">
      <xdr:nvSpPr>
        <xdr:cNvPr id="10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496</xdr:row>
      <xdr:rowOff>939453</xdr:rowOff>
    </xdr:from>
    <xdr:ext cx="304800" cy="626724"/>
    <xdr:sp macro="" textlink="">
      <xdr:nvSpPr>
        <xdr:cNvPr id="10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496</xdr:row>
      <xdr:rowOff>939453</xdr:rowOff>
    </xdr:from>
    <xdr:ext cx="304800" cy="626724"/>
    <xdr:sp macro="" textlink="">
      <xdr:nvSpPr>
        <xdr:cNvPr id="10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497</xdr:row>
      <xdr:rowOff>939453</xdr:rowOff>
    </xdr:from>
    <xdr:ext cx="304800" cy="626724"/>
    <xdr:sp macro="" textlink="">
      <xdr:nvSpPr>
        <xdr:cNvPr id="10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497</xdr:row>
      <xdr:rowOff>939453</xdr:rowOff>
    </xdr:from>
    <xdr:ext cx="304800" cy="626724"/>
    <xdr:sp macro="" textlink="">
      <xdr:nvSpPr>
        <xdr:cNvPr id="10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498</xdr:row>
      <xdr:rowOff>939453</xdr:rowOff>
    </xdr:from>
    <xdr:ext cx="304800" cy="626724"/>
    <xdr:sp macro="" textlink="">
      <xdr:nvSpPr>
        <xdr:cNvPr id="10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498</xdr:row>
      <xdr:rowOff>939453</xdr:rowOff>
    </xdr:from>
    <xdr:ext cx="304800" cy="626724"/>
    <xdr:sp macro="" textlink="">
      <xdr:nvSpPr>
        <xdr:cNvPr id="10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499</xdr:row>
      <xdr:rowOff>939453</xdr:rowOff>
    </xdr:from>
    <xdr:ext cx="304800" cy="626724"/>
    <xdr:sp macro="" textlink="">
      <xdr:nvSpPr>
        <xdr:cNvPr id="10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499</xdr:row>
      <xdr:rowOff>939453</xdr:rowOff>
    </xdr:from>
    <xdr:ext cx="304800" cy="626724"/>
    <xdr:sp macro="" textlink="">
      <xdr:nvSpPr>
        <xdr:cNvPr id="10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500</xdr:row>
      <xdr:rowOff>939453</xdr:rowOff>
    </xdr:from>
    <xdr:ext cx="304800" cy="626724"/>
    <xdr:sp macro="" textlink="">
      <xdr:nvSpPr>
        <xdr:cNvPr id="10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500</xdr:row>
      <xdr:rowOff>939453</xdr:rowOff>
    </xdr:from>
    <xdr:ext cx="304800" cy="626724"/>
    <xdr:sp macro="" textlink="">
      <xdr:nvSpPr>
        <xdr:cNvPr id="10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501</xdr:row>
      <xdr:rowOff>939453</xdr:rowOff>
    </xdr:from>
    <xdr:ext cx="304800" cy="626724"/>
    <xdr:sp macro="" textlink="">
      <xdr:nvSpPr>
        <xdr:cNvPr id="10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501</xdr:row>
      <xdr:rowOff>939453</xdr:rowOff>
    </xdr:from>
    <xdr:ext cx="304800" cy="626724"/>
    <xdr:sp macro="" textlink="">
      <xdr:nvSpPr>
        <xdr:cNvPr id="10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502</xdr:row>
      <xdr:rowOff>939453</xdr:rowOff>
    </xdr:from>
    <xdr:ext cx="304800" cy="626724"/>
    <xdr:sp macro="" textlink="">
      <xdr:nvSpPr>
        <xdr:cNvPr id="10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502</xdr:row>
      <xdr:rowOff>939453</xdr:rowOff>
    </xdr:from>
    <xdr:ext cx="304800" cy="626724"/>
    <xdr:sp macro="" textlink="">
      <xdr:nvSpPr>
        <xdr:cNvPr id="10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503</xdr:row>
      <xdr:rowOff>939453</xdr:rowOff>
    </xdr:from>
    <xdr:ext cx="304800" cy="626724"/>
    <xdr:sp macro="" textlink="">
      <xdr:nvSpPr>
        <xdr:cNvPr id="10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503</xdr:row>
      <xdr:rowOff>939453</xdr:rowOff>
    </xdr:from>
    <xdr:ext cx="304800" cy="626724"/>
    <xdr:sp macro="" textlink="">
      <xdr:nvSpPr>
        <xdr:cNvPr id="10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504</xdr:row>
      <xdr:rowOff>939453</xdr:rowOff>
    </xdr:from>
    <xdr:ext cx="304800" cy="626724"/>
    <xdr:sp macro="" textlink="">
      <xdr:nvSpPr>
        <xdr:cNvPr id="10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504</xdr:row>
      <xdr:rowOff>939453</xdr:rowOff>
    </xdr:from>
    <xdr:ext cx="304800" cy="626724"/>
    <xdr:sp macro="" textlink="">
      <xdr:nvSpPr>
        <xdr:cNvPr id="10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505</xdr:row>
      <xdr:rowOff>939453</xdr:rowOff>
    </xdr:from>
    <xdr:ext cx="304800" cy="626724"/>
    <xdr:sp macro="" textlink="">
      <xdr:nvSpPr>
        <xdr:cNvPr id="10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505</xdr:row>
      <xdr:rowOff>939453</xdr:rowOff>
    </xdr:from>
    <xdr:ext cx="304800" cy="626724"/>
    <xdr:sp macro="" textlink="">
      <xdr:nvSpPr>
        <xdr:cNvPr id="10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506</xdr:row>
      <xdr:rowOff>939453</xdr:rowOff>
    </xdr:from>
    <xdr:ext cx="304800" cy="626724"/>
    <xdr:sp macro="" textlink="">
      <xdr:nvSpPr>
        <xdr:cNvPr id="10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506</xdr:row>
      <xdr:rowOff>939453</xdr:rowOff>
    </xdr:from>
    <xdr:ext cx="304800" cy="626724"/>
    <xdr:sp macro="" textlink="">
      <xdr:nvSpPr>
        <xdr:cNvPr id="10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507</xdr:row>
      <xdr:rowOff>939453</xdr:rowOff>
    </xdr:from>
    <xdr:ext cx="304800" cy="626724"/>
    <xdr:sp macro="" textlink="">
      <xdr:nvSpPr>
        <xdr:cNvPr id="10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507</xdr:row>
      <xdr:rowOff>939453</xdr:rowOff>
    </xdr:from>
    <xdr:ext cx="304800" cy="626724"/>
    <xdr:sp macro="" textlink="">
      <xdr:nvSpPr>
        <xdr:cNvPr id="10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508</xdr:row>
      <xdr:rowOff>939453</xdr:rowOff>
    </xdr:from>
    <xdr:ext cx="304800" cy="626724"/>
    <xdr:sp macro="" textlink="">
      <xdr:nvSpPr>
        <xdr:cNvPr id="10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508</xdr:row>
      <xdr:rowOff>939453</xdr:rowOff>
    </xdr:from>
    <xdr:ext cx="304800" cy="626724"/>
    <xdr:sp macro="" textlink="">
      <xdr:nvSpPr>
        <xdr:cNvPr id="10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509</xdr:row>
      <xdr:rowOff>939453</xdr:rowOff>
    </xdr:from>
    <xdr:ext cx="304800" cy="626724"/>
    <xdr:sp macro="" textlink="">
      <xdr:nvSpPr>
        <xdr:cNvPr id="10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509</xdr:row>
      <xdr:rowOff>939453</xdr:rowOff>
    </xdr:from>
    <xdr:ext cx="304800" cy="626724"/>
    <xdr:sp macro="" textlink="">
      <xdr:nvSpPr>
        <xdr:cNvPr id="10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510</xdr:row>
      <xdr:rowOff>939453</xdr:rowOff>
    </xdr:from>
    <xdr:ext cx="304800" cy="626724"/>
    <xdr:sp macro="" textlink="">
      <xdr:nvSpPr>
        <xdr:cNvPr id="10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510</xdr:row>
      <xdr:rowOff>939453</xdr:rowOff>
    </xdr:from>
    <xdr:ext cx="304800" cy="626724"/>
    <xdr:sp macro="" textlink="">
      <xdr:nvSpPr>
        <xdr:cNvPr id="10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511</xdr:row>
      <xdr:rowOff>939453</xdr:rowOff>
    </xdr:from>
    <xdr:ext cx="304800" cy="626724"/>
    <xdr:sp macro="" textlink="">
      <xdr:nvSpPr>
        <xdr:cNvPr id="10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511</xdr:row>
      <xdr:rowOff>939453</xdr:rowOff>
    </xdr:from>
    <xdr:ext cx="304800" cy="626724"/>
    <xdr:sp macro="" textlink="">
      <xdr:nvSpPr>
        <xdr:cNvPr id="10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512</xdr:row>
      <xdr:rowOff>939453</xdr:rowOff>
    </xdr:from>
    <xdr:ext cx="304800" cy="626724"/>
    <xdr:sp macro="" textlink="">
      <xdr:nvSpPr>
        <xdr:cNvPr id="10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512</xdr:row>
      <xdr:rowOff>939453</xdr:rowOff>
    </xdr:from>
    <xdr:ext cx="304800" cy="626724"/>
    <xdr:sp macro="" textlink="">
      <xdr:nvSpPr>
        <xdr:cNvPr id="10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513</xdr:row>
      <xdr:rowOff>939453</xdr:rowOff>
    </xdr:from>
    <xdr:ext cx="304800" cy="626724"/>
    <xdr:sp macro="" textlink="">
      <xdr:nvSpPr>
        <xdr:cNvPr id="10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513</xdr:row>
      <xdr:rowOff>939453</xdr:rowOff>
    </xdr:from>
    <xdr:ext cx="304800" cy="626724"/>
    <xdr:sp macro="" textlink="">
      <xdr:nvSpPr>
        <xdr:cNvPr id="10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514</xdr:row>
      <xdr:rowOff>939453</xdr:rowOff>
    </xdr:from>
    <xdr:ext cx="304800" cy="626724"/>
    <xdr:sp macro="" textlink="">
      <xdr:nvSpPr>
        <xdr:cNvPr id="10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514</xdr:row>
      <xdr:rowOff>939453</xdr:rowOff>
    </xdr:from>
    <xdr:ext cx="304800" cy="626724"/>
    <xdr:sp macro="" textlink="">
      <xdr:nvSpPr>
        <xdr:cNvPr id="10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515</xdr:row>
      <xdr:rowOff>939453</xdr:rowOff>
    </xdr:from>
    <xdr:ext cx="304800" cy="626724"/>
    <xdr:sp macro="" textlink="">
      <xdr:nvSpPr>
        <xdr:cNvPr id="10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515</xdr:row>
      <xdr:rowOff>939453</xdr:rowOff>
    </xdr:from>
    <xdr:ext cx="304800" cy="626724"/>
    <xdr:sp macro="" textlink="">
      <xdr:nvSpPr>
        <xdr:cNvPr id="10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516</xdr:row>
      <xdr:rowOff>939453</xdr:rowOff>
    </xdr:from>
    <xdr:ext cx="304800" cy="626724"/>
    <xdr:sp macro="" textlink="">
      <xdr:nvSpPr>
        <xdr:cNvPr id="10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516</xdr:row>
      <xdr:rowOff>939453</xdr:rowOff>
    </xdr:from>
    <xdr:ext cx="304800" cy="626724"/>
    <xdr:sp macro="" textlink="">
      <xdr:nvSpPr>
        <xdr:cNvPr id="10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517</xdr:row>
      <xdr:rowOff>939453</xdr:rowOff>
    </xdr:from>
    <xdr:ext cx="304800" cy="626724"/>
    <xdr:sp macro="" textlink="">
      <xdr:nvSpPr>
        <xdr:cNvPr id="10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517</xdr:row>
      <xdr:rowOff>939453</xdr:rowOff>
    </xdr:from>
    <xdr:ext cx="304800" cy="626724"/>
    <xdr:sp macro="" textlink="">
      <xdr:nvSpPr>
        <xdr:cNvPr id="10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518</xdr:row>
      <xdr:rowOff>939453</xdr:rowOff>
    </xdr:from>
    <xdr:ext cx="304800" cy="626724"/>
    <xdr:sp macro="" textlink="">
      <xdr:nvSpPr>
        <xdr:cNvPr id="10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518</xdr:row>
      <xdr:rowOff>939453</xdr:rowOff>
    </xdr:from>
    <xdr:ext cx="304800" cy="626724"/>
    <xdr:sp macro="" textlink="">
      <xdr:nvSpPr>
        <xdr:cNvPr id="10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519</xdr:row>
      <xdr:rowOff>939453</xdr:rowOff>
    </xdr:from>
    <xdr:ext cx="304800" cy="626724"/>
    <xdr:sp macro="" textlink="">
      <xdr:nvSpPr>
        <xdr:cNvPr id="10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519</xdr:row>
      <xdr:rowOff>939453</xdr:rowOff>
    </xdr:from>
    <xdr:ext cx="304800" cy="626724"/>
    <xdr:sp macro="" textlink="">
      <xdr:nvSpPr>
        <xdr:cNvPr id="10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520</xdr:row>
      <xdr:rowOff>939453</xdr:rowOff>
    </xdr:from>
    <xdr:ext cx="304800" cy="626724"/>
    <xdr:sp macro="" textlink="">
      <xdr:nvSpPr>
        <xdr:cNvPr id="10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520</xdr:row>
      <xdr:rowOff>939453</xdr:rowOff>
    </xdr:from>
    <xdr:ext cx="304800" cy="626724"/>
    <xdr:sp macro="" textlink="">
      <xdr:nvSpPr>
        <xdr:cNvPr id="10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521</xdr:row>
      <xdr:rowOff>939453</xdr:rowOff>
    </xdr:from>
    <xdr:ext cx="304800" cy="626724"/>
    <xdr:sp macro="" textlink="">
      <xdr:nvSpPr>
        <xdr:cNvPr id="10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521</xdr:row>
      <xdr:rowOff>939453</xdr:rowOff>
    </xdr:from>
    <xdr:ext cx="304800" cy="626724"/>
    <xdr:sp macro="" textlink="">
      <xdr:nvSpPr>
        <xdr:cNvPr id="10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522</xdr:row>
      <xdr:rowOff>939453</xdr:rowOff>
    </xdr:from>
    <xdr:ext cx="304800" cy="626724"/>
    <xdr:sp macro="" textlink="">
      <xdr:nvSpPr>
        <xdr:cNvPr id="10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522</xdr:row>
      <xdr:rowOff>939453</xdr:rowOff>
    </xdr:from>
    <xdr:ext cx="304800" cy="626724"/>
    <xdr:sp macro="" textlink="">
      <xdr:nvSpPr>
        <xdr:cNvPr id="10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523</xdr:row>
      <xdr:rowOff>939453</xdr:rowOff>
    </xdr:from>
    <xdr:ext cx="304800" cy="626724"/>
    <xdr:sp macro="" textlink="">
      <xdr:nvSpPr>
        <xdr:cNvPr id="10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523</xdr:row>
      <xdr:rowOff>939453</xdr:rowOff>
    </xdr:from>
    <xdr:ext cx="304800" cy="626724"/>
    <xdr:sp macro="" textlink="">
      <xdr:nvSpPr>
        <xdr:cNvPr id="10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524</xdr:row>
      <xdr:rowOff>939453</xdr:rowOff>
    </xdr:from>
    <xdr:ext cx="304800" cy="626724"/>
    <xdr:sp macro="" textlink="">
      <xdr:nvSpPr>
        <xdr:cNvPr id="10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524</xdr:row>
      <xdr:rowOff>939453</xdr:rowOff>
    </xdr:from>
    <xdr:ext cx="304800" cy="626724"/>
    <xdr:sp macro="" textlink="">
      <xdr:nvSpPr>
        <xdr:cNvPr id="10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525</xdr:row>
      <xdr:rowOff>939453</xdr:rowOff>
    </xdr:from>
    <xdr:ext cx="304800" cy="626724"/>
    <xdr:sp macro="" textlink="">
      <xdr:nvSpPr>
        <xdr:cNvPr id="10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525</xdr:row>
      <xdr:rowOff>939453</xdr:rowOff>
    </xdr:from>
    <xdr:ext cx="304800" cy="626724"/>
    <xdr:sp macro="" textlink="">
      <xdr:nvSpPr>
        <xdr:cNvPr id="10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526</xdr:row>
      <xdr:rowOff>939453</xdr:rowOff>
    </xdr:from>
    <xdr:ext cx="304800" cy="626724"/>
    <xdr:sp macro="" textlink="">
      <xdr:nvSpPr>
        <xdr:cNvPr id="10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526</xdr:row>
      <xdr:rowOff>939453</xdr:rowOff>
    </xdr:from>
    <xdr:ext cx="304800" cy="626724"/>
    <xdr:sp macro="" textlink="">
      <xdr:nvSpPr>
        <xdr:cNvPr id="10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527</xdr:row>
      <xdr:rowOff>939453</xdr:rowOff>
    </xdr:from>
    <xdr:ext cx="304800" cy="626724"/>
    <xdr:sp macro="" textlink="">
      <xdr:nvSpPr>
        <xdr:cNvPr id="10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527</xdr:row>
      <xdr:rowOff>939453</xdr:rowOff>
    </xdr:from>
    <xdr:ext cx="304800" cy="626724"/>
    <xdr:sp macro="" textlink="">
      <xdr:nvSpPr>
        <xdr:cNvPr id="10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528</xdr:row>
      <xdr:rowOff>939453</xdr:rowOff>
    </xdr:from>
    <xdr:ext cx="304800" cy="626724"/>
    <xdr:sp macro="" textlink="">
      <xdr:nvSpPr>
        <xdr:cNvPr id="10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528</xdr:row>
      <xdr:rowOff>939453</xdr:rowOff>
    </xdr:from>
    <xdr:ext cx="304800" cy="626724"/>
    <xdr:sp macro="" textlink="">
      <xdr:nvSpPr>
        <xdr:cNvPr id="10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529</xdr:row>
      <xdr:rowOff>939453</xdr:rowOff>
    </xdr:from>
    <xdr:ext cx="304800" cy="626724"/>
    <xdr:sp macro="" textlink="">
      <xdr:nvSpPr>
        <xdr:cNvPr id="10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529</xdr:row>
      <xdr:rowOff>939453</xdr:rowOff>
    </xdr:from>
    <xdr:ext cx="304800" cy="626724"/>
    <xdr:sp macro="" textlink="">
      <xdr:nvSpPr>
        <xdr:cNvPr id="10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530</xdr:row>
      <xdr:rowOff>939453</xdr:rowOff>
    </xdr:from>
    <xdr:ext cx="304800" cy="626724"/>
    <xdr:sp macro="" textlink="">
      <xdr:nvSpPr>
        <xdr:cNvPr id="10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530</xdr:row>
      <xdr:rowOff>939453</xdr:rowOff>
    </xdr:from>
    <xdr:ext cx="304800" cy="626724"/>
    <xdr:sp macro="" textlink="">
      <xdr:nvSpPr>
        <xdr:cNvPr id="10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531</xdr:row>
      <xdr:rowOff>939453</xdr:rowOff>
    </xdr:from>
    <xdr:ext cx="304800" cy="626724"/>
    <xdr:sp macro="" textlink="">
      <xdr:nvSpPr>
        <xdr:cNvPr id="11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531</xdr:row>
      <xdr:rowOff>939453</xdr:rowOff>
    </xdr:from>
    <xdr:ext cx="304800" cy="626724"/>
    <xdr:sp macro="" textlink="">
      <xdr:nvSpPr>
        <xdr:cNvPr id="11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532</xdr:row>
      <xdr:rowOff>939453</xdr:rowOff>
    </xdr:from>
    <xdr:ext cx="304800" cy="626724"/>
    <xdr:sp macro="" textlink="">
      <xdr:nvSpPr>
        <xdr:cNvPr id="11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532</xdr:row>
      <xdr:rowOff>939453</xdr:rowOff>
    </xdr:from>
    <xdr:ext cx="304800" cy="626724"/>
    <xdr:sp macro="" textlink="">
      <xdr:nvSpPr>
        <xdr:cNvPr id="11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533</xdr:row>
      <xdr:rowOff>939453</xdr:rowOff>
    </xdr:from>
    <xdr:ext cx="304800" cy="626724"/>
    <xdr:sp macro="" textlink="">
      <xdr:nvSpPr>
        <xdr:cNvPr id="11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533</xdr:row>
      <xdr:rowOff>939453</xdr:rowOff>
    </xdr:from>
    <xdr:ext cx="304800" cy="626724"/>
    <xdr:sp macro="" textlink="">
      <xdr:nvSpPr>
        <xdr:cNvPr id="11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534</xdr:row>
      <xdr:rowOff>939453</xdr:rowOff>
    </xdr:from>
    <xdr:ext cx="304800" cy="626724"/>
    <xdr:sp macro="" textlink="">
      <xdr:nvSpPr>
        <xdr:cNvPr id="11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534</xdr:row>
      <xdr:rowOff>939453</xdr:rowOff>
    </xdr:from>
    <xdr:ext cx="304800" cy="626724"/>
    <xdr:sp macro="" textlink="">
      <xdr:nvSpPr>
        <xdr:cNvPr id="11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535</xdr:row>
      <xdr:rowOff>939453</xdr:rowOff>
    </xdr:from>
    <xdr:ext cx="304800" cy="626724"/>
    <xdr:sp macro="" textlink="">
      <xdr:nvSpPr>
        <xdr:cNvPr id="11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535</xdr:row>
      <xdr:rowOff>939453</xdr:rowOff>
    </xdr:from>
    <xdr:ext cx="304800" cy="626724"/>
    <xdr:sp macro="" textlink="">
      <xdr:nvSpPr>
        <xdr:cNvPr id="11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536</xdr:row>
      <xdr:rowOff>939453</xdr:rowOff>
    </xdr:from>
    <xdr:ext cx="304800" cy="626724"/>
    <xdr:sp macro="" textlink="">
      <xdr:nvSpPr>
        <xdr:cNvPr id="11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536</xdr:row>
      <xdr:rowOff>939453</xdr:rowOff>
    </xdr:from>
    <xdr:ext cx="304800" cy="626724"/>
    <xdr:sp macro="" textlink="">
      <xdr:nvSpPr>
        <xdr:cNvPr id="11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537</xdr:row>
      <xdr:rowOff>939453</xdr:rowOff>
    </xdr:from>
    <xdr:ext cx="304800" cy="626724"/>
    <xdr:sp macro="" textlink="">
      <xdr:nvSpPr>
        <xdr:cNvPr id="11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537</xdr:row>
      <xdr:rowOff>939453</xdr:rowOff>
    </xdr:from>
    <xdr:ext cx="304800" cy="626724"/>
    <xdr:sp macro="" textlink="">
      <xdr:nvSpPr>
        <xdr:cNvPr id="11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538</xdr:row>
      <xdr:rowOff>939453</xdr:rowOff>
    </xdr:from>
    <xdr:ext cx="304800" cy="626724"/>
    <xdr:sp macro="" textlink="">
      <xdr:nvSpPr>
        <xdr:cNvPr id="11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538</xdr:row>
      <xdr:rowOff>939453</xdr:rowOff>
    </xdr:from>
    <xdr:ext cx="304800" cy="626724"/>
    <xdr:sp macro="" textlink="">
      <xdr:nvSpPr>
        <xdr:cNvPr id="11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539</xdr:row>
      <xdr:rowOff>939453</xdr:rowOff>
    </xdr:from>
    <xdr:ext cx="304800" cy="626724"/>
    <xdr:sp macro="" textlink="">
      <xdr:nvSpPr>
        <xdr:cNvPr id="11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539</xdr:row>
      <xdr:rowOff>939453</xdr:rowOff>
    </xdr:from>
    <xdr:ext cx="304800" cy="626724"/>
    <xdr:sp macro="" textlink="">
      <xdr:nvSpPr>
        <xdr:cNvPr id="11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540</xdr:row>
      <xdr:rowOff>939453</xdr:rowOff>
    </xdr:from>
    <xdr:ext cx="304800" cy="626724"/>
    <xdr:sp macro="" textlink="">
      <xdr:nvSpPr>
        <xdr:cNvPr id="11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540</xdr:row>
      <xdr:rowOff>939453</xdr:rowOff>
    </xdr:from>
    <xdr:ext cx="304800" cy="626724"/>
    <xdr:sp macro="" textlink="">
      <xdr:nvSpPr>
        <xdr:cNvPr id="11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541</xdr:row>
      <xdr:rowOff>939453</xdr:rowOff>
    </xdr:from>
    <xdr:ext cx="304800" cy="626724"/>
    <xdr:sp macro="" textlink="">
      <xdr:nvSpPr>
        <xdr:cNvPr id="11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541</xdr:row>
      <xdr:rowOff>939453</xdr:rowOff>
    </xdr:from>
    <xdr:ext cx="304800" cy="626724"/>
    <xdr:sp macro="" textlink="">
      <xdr:nvSpPr>
        <xdr:cNvPr id="11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542</xdr:row>
      <xdr:rowOff>939453</xdr:rowOff>
    </xdr:from>
    <xdr:ext cx="304800" cy="626724"/>
    <xdr:sp macro="" textlink="">
      <xdr:nvSpPr>
        <xdr:cNvPr id="11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542</xdr:row>
      <xdr:rowOff>939453</xdr:rowOff>
    </xdr:from>
    <xdr:ext cx="304800" cy="626724"/>
    <xdr:sp macro="" textlink="">
      <xdr:nvSpPr>
        <xdr:cNvPr id="11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543</xdr:row>
      <xdr:rowOff>939453</xdr:rowOff>
    </xdr:from>
    <xdr:ext cx="304800" cy="626724"/>
    <xdr:sp macro="" textlink="">
      <xdr:nvSpPr>
        <xdr:cNvPr id="11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543</xdr:row>
      <xdr:rowOff>939453</xdr:rowOff>
    </xdr:from>
    <xdr:ext cx="304800" cy="626724"/>
    <xdr:sp macro="" textlink="">
      <xdr:nvSpPr>
        <xdr:cNvPr id="11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544</xdr:row>
      <xdr:rowOff>939453</xdr:rowOff>
    </xdr:from>
    <xdr:ext cx="304800" cy="626724"/>
    <xdr:sp macro="" textlink="">
      <xdr:nvSpPr>
        <xdr:cNvPr id="11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544</xdr:row>
      <xdr:rowOff>939453</xdr:rowOff>
    </xdr:from>
    <xdr:ext cx="304800" cy="626724"/>
    <xdr:sp macro="" textlink="">
      <xdr:nvSpPr>
        <xdr:cNvPr id="11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545</xdr:row>
      <xdr:rowOff>939453</xdr:rowOff>
    </xdr:from>
    <xdr:ext cx="304800" cy="626724"/>
    <xdr:sp macro="" textlink="">
      <xdr:nvSpPr>
        <xdr:cNvPr id="11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545</xdr:row>
      <xdr:rowOff>939453</xdr:rowOff>
    </xdr:from>
    <xdr:ext cx="304800" cy="626724"/>
    <xdr:sp macro="" textlink="">
      <xdr:nvSpPr>
        <xdr:cNvPr id="11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546</xdr:row>
      <xdr:rowOff>939453</xdr:rowOff>
    </xdr:from>
    <xdr:ext cx="304800" cy="626724"/>
    <xdr:sp macro="" textlink="">
      <xdr:nvSpPr>
        <xdr:cNvPr id="11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546</xdr:row>
      <xdr:rowOff>939453</xdr:rowOff>
    </xdr:from>
    <xdr:ext cx="304800" cy="626724"/>
    <xdr:sp macro="" textlink="">
      <xdr:nvSpPr>
        <xdr:cNvPr id="11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547</xdr:row>
      <xdr:rowOff>939453</xdr:rowOff>
    </xdr:from>
    <xdr:ext cx="304800" cy="626724"/>
    <xdr:sp macro="" textlink="">
      <xdr:nvSpPr>
        <xdr:cNvPr id="11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547</xdr:row>
      <xdr:rowOff>939453</xdr:rowOff>
    </xdr:from>
    <xdr:ext cx="304800" cy="626724"/>
    <xdr:sp macro="" textlink="">
      <xdr:nvSpPr>
        <xdr:cNvPr id="11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548</xdr:row>
      <xdr:rowOff>939453</xdr:rowOff>
    </xdr:from>
    <xdr:ext cx="304800" cy="626724"/>
    <xdr:sp macro="" textlink="">
      <xdr:nvSpPr>
        <xdr:cNvPr id="11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548</xdr:row>
      <xdr:rowOff>939453</xdr:rowOff>
    </xdr:from>
    <xdr:ext cx="304800" cy="626724"/>
    <xdr:sp macro="" textlink="">
      <xdr:nvSpPr>
        <xdr:cNvPr id="11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549</xdr:row>
      <xdr:rowOff>939453</xdr:rowOff>
    </xdr:from>
    <xdr:ext cx="304800" cy="626724"/>
    <xdr:sp macro="" textlink="">
      <xdr:nvSpPr>
        <xdr:cNvPr id="11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549</xdr:row>
      <xdr:rowOff>939453</xdr:rowOff>
    </xdr:from>
    <xdr:ext cx="304800" cy="626724"/>
    <xdr:sp macro="" textlink="">
      <xdr:nvSpPr>
        <xdr:cNvPr id="11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550</xdr:row>
      <xdr:rowOff>939453</xdr:rowOff>
    </xdr:from>
    <xdr:ext cx="304800" cy="626724"/>
    <xdr:sp macro="" textlink="">
      <xdr:nvSpPr>
        <xdr:cNvPr id="11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550</xdr:row>
      <xdr:rowOff>939453</xdr:rowOff>
    </xdr:from>
    <xdr:ext cx="304800" cy="626724"/>
    <xdr:sp macro="" textlink="">
      <xdr:nvSpPr>
        <xdr:cNvPr id="11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551</xdr:row>
      <xdr:rowOff>939453</xdr:rowOff>
    </xdr:from>
    <xdr:ext cx="304800" cy="626724"/>
    <xdr:sp macro="" textlink="">
      <xdr:nvSpPr>
        <xdr:cNvPr id="11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551</xdr:row>
      <xdr:rowOff>939453</xdr:rowOff>
    </xdr:from>
    <xdr:ext cx="304800" cy="626724"/>
    <xdr:sp macro="" textlink="">
      <xdr:nvSpPr>
        <xdr:cNvPr id="11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552</xdr:row>
      <xdr:rowOff>939453</xdr:rowOff>
    </xdr:from>
    <xdr:ext cx="304800" cy="626724"/>
    <xdr:sp macro="" textlink="">
      <xdr:nvSpPr>
        <xdr:cNvPr id="11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552</xdr:row>
      <xdr:rowOff>939453</xdr:rowOff>
    </xdr:from>
    <xdr:ext cx="304800" cy="626724"/>
    <xdr:sp macro="" textlink="">
      <xdr:nvSpPr>
        <xdr:cNvPr id="11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553</xdr:row>
      <xdr:rowOff>939453</xdr:rowOff>
    </xdr:from>
    <xdr:ext cx="304800" cy="626724"/>
    <xdr:sp macro="" textlink="">
      <xdr:nvSpPr>
        <xdr:cNvPr id="11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553</xdr:row>
      <xdr:rowOff>939453</xdr:rowOff>
    </xdr:from>
    <xdr:ext cx="304800" cy="626724"/>
    <xdr:sp macro="" textlink="">
      <xdr:nvSpPr>
        <xdr:cNvPr id="11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554</xdr:row>
      <xdr:rowOff>939453</xdr:rowOff>
    </xdr:from>
    <xdr:ext cx="304800" cy="626724"/>
    <xdr:sp macro="" textlink="">
      <xdr:nvSpPr>
        <xdr:cNvPr id="11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554</xdr:row>
      <xdr:rowOff>939453</xdr:rowOff>
    </xdr:from>
    <xdr:ext cx="304800" cy="626724"/>
    <xdr:sp macro="" textlink="">
      <xdr:nvSpPr>
        <xdr:cNvPr id="11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555</xdr:row>
      <xdr:rowOff>939453</xdr:rowOff>
    </xdr:from>
    <xdr:ext cx="304800" cy="626724"/>
    <xdr:sp macro="" textlink="">
      <xdr:nvSpPr>
        <xdr:cNvPr id="11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555</xdr:row>
      <xdr:rowOff>939453</xdr:rowOff>
    </xdr:from>
    <xdr:ext cx="304800" cy="626724"/>
    <xdr:sp macro="" textlink="">
      <xdr:nvSpPr>
        <xdr:cNvPr id="11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556</xdr:row>
      <xdr:rowOff>939453</xdr:rowOff>
    </xdr:from>
    <xdr:ext cx="304800" cy="626724"/>
    <xdr:sp macro="" textlink="">
      <xdr:nvSpPr>
        <xdr:cNvPr id="11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556</xdr:row>
      <xdr:rowOff>939453</xdr:rowOff>
    </xdr:from>
    <xdr:ext cx="304800" cy="626724"/>
    <xdr:sp macro="" textlink="">
      <xdr:nvSpPr>
        <xdr:cNvPr id="11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557</xdr:row>
      <xdr:rowOff>939453</xdr:rowOff>
    </xdr:from>
    <xdr:ext cx="304800" cy="626724"/>
    <xdr:sp macro="" textlink="">
      <xdr:nvSpPr>
        <xdr:cNvPr id="11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557</xdr:row>
      <xdr:rowOff>939453</xdr:rowOff>
    </xdr:from>
    <xdr:ext cx="304800" cy="626724"/>
    <xdr:sp macro="" textlink="">
      <xdr:nvSpPr>
        <xdr:cNvPr id="11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558</xdr:row>
      <xdr:rowOff>939453</xdr:rowOff>
    </xdr:from>
    <xdr:ext cx="304800" cy="626724"/>
    <xdr:sp macro="" textlink="">
      <xdr:nvSpPr>
        <xdr:cNvPr id="11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558</xdr:row>
      <xdr:rowOff>939453</xdr:rowOff>
    </xdr:from>
    <xdr:ext cx="304800" cy="626724"/>
    <xdr:sp macro="" textlink="">
      <xdr:nvSpPr>
        <xdr:cNvPr id="11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559</xdr:row>
      <xdr:rowOff>939453</xdr:rowOff>
    </xdr:from>
    <xdr:ext cx="304800" cy="626724"/>
    <xdr:sp macro="" textlink="">
      <xdr:nvSpPr>
        <xdr:cNvPr id="11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559</xdr:row>
      <xdr:rowOff>939453</xdr:rowOff>
    </xdr:from>
    <xdr:ext cx="304800" cy="626724"/>
    <xdr:sp macro="" textlink="">
      <xdr:nvSpPr>
        <xdr:cNvPr id="11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560</xdr:row>
      <xdr:rowOff>939453</xdr:rowOff>
    </xdr:from>
    <xdr:ext cx="304800" cy="626724"/>
    <xdr:sp macro="" textlink="">
      <xdr:nvSpPr>
        <xdr:cNvPr id="11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560</xdr:row>
      <xdr:rowOff>939453</xdr:rowOff>
    </xdr:from>
    <xdr:ext cx="304800" cy="626724"/>
    <xdr:sp macro="" textlink="">
      <xdr:nvSpPr>
        <xdr:cNvPr id="11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561</xdr:row>
      <xdr:rowOff>939453</xdr:rowOff>
    </xdr:from>
    <xdr:ext cx="304800" cy="626724"/>
    <xdr:sp macro="" textlink="">
      <xdr:nvSpPr>
        <xdr:cNvPr id="11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561</xdr:row>
      <xdr:rowOff>939453</xdr:rowOff>
    </xdr:from>
    <xdr:ext cx="304800" cy="626724"/>
    <xdr:sp macro="" textlink="">
      <xdr:nvSpPr>
        <xdr:cNvPr id="11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562</xdr:row>
      <xdr:rowOff>939453</xdr:rowOff>
    </xdr:from>
    <xdr:ext cx="304800" cy="626724"/>
    <xdr:sp macro="" textlink="">
      <xdr:nvSpPr>
        <xdr:cNvPr id="11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562</xdr:row>
      <xdr:rowOff>939453</xdr:rowOff>
    </xdr:from>
    <xdr:ext cx="304800" cy="626724"/>
    <xdr:sp macro="" textlink="">
      <xdr:nvSpPr>
        <xdr:cNvPr id="11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563</xdr:row>
      <xdr:rowOff>939453</xdr:rowOff>
    </xdr:from>
    <xdr:ext cx="304800" cy="626724"/>
    <xdr:sp macro="" textlink="">
      <xdr:nvSpPr>
        <xdr:cNvPr id="11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563</xdr:row>
      <xdr:rowOff>939453</xdr:rowOff>
    </xdr:from>
    <xdr:ext cx="304800" cy="626724"/>
    <xdr:sp macro="" textlink="">
      <xdr:nvSpPr>
        <xdr:cNvPr id="11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564</xdr:row>
      <xdr:rowOff>939453</xdr:rowOff>
    </xdr:from>
    <xdr:ext cx="304800" cy="626724"/>
    <xdr:sp macro="" textlink="">
      <xdr:nvSpPr>
        <xdr:cNvPr id="11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564</xdr:row>
      <xdr:rowOff>939453</xdr:rowOff>
    </xdr:from>
    <xdr:ext cx="304800" cy="626724"/>
    <xdr:sp macro="" textlink="">
      <xdr:nvSpPr>
        <xdr:cNvPr id="11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565</xdr:row>
      <xdr:rowOff>939453</xdr:rowOff>
    </xdr:from>
    <xdr:ext cx="304800" cy="626724"/>
    <xdr:sp macro="" textlink="">
      <xdr:nvSpPr>
        <xdr:cNvPr id="11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565</xdr:row>
      <xdr:rowOff>939453</xdr:rowOff>
    </xdr:from>
    <xdr:ext cx="304800" cy="626724"/>
    <xdr:sp macro="" textlink="">
      <xdr:nvSpPr>
        <xdr:cNvPr id="11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566</xdr:row>
      <xdr:rowOff>939453</xdr:rowOff>
    </xdr:from>
    <xdr:ext cx="304800" cy="626724"/>
    <xdr:sp macro="" textlink="">
      <xdr:nvSpPr>
        <xdr:cNvPr id="11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566</xdr:row>
      <xdr:rowOff>939453</xdr:rowOff>
    </xdr:from>
    <xdr:ext cx="304800" cy="626724"/>
    <xdr:sp macro="" textlink="">
      <xdr:nvSpPr>
        <xdr:cNvPr id="11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567</xdr:row>
      <xdr:rowOff>939453</xdr:rowOff>
    </xdr:from>
    <xdr:ext cx="304800" cy="626724"/>
    <xdr:sp macro="" textlink="">
      <xdr:nvSpPr>
        <xdr:cNvPr id="11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567</xdr:row>
      <xdr:rowOff>939453</xdr:rowOff>
    </xdr:from>
    <xdr:ext cx="304800" cy="626724"/>
    <xdr:sp macro="" textlink="">
      <xdr:nvSpPr>
        <xdr:cNvPr id="11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568</xdr:row>
      <xdr:rowOff>939453</xdr:rowOff>
    </xdr:from>
    <xdr:ext cx="304800" cy="626724"/>
    <xdr:sp macro="" textlink="">
      <xdr:nvSpPr>
        <xdr:cNvPr id="11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568</xdr:row>
      <xdr:rowOff>939453</xdr:rowOff>
    </xdr:from>
    <xdr:ext cx="304800" cy="626724"/>
    <xdr:sp macro="" textlink="">
      <xdr:nvSpPr>
        <xdr:cNvPr id="11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569</xdr:row>
      <xdr:rowOff>939453</xdr:rowOff>
    </xdr:from>
    <xdr:ext cx="304800" cy="626724"/>
    <xdr:sp macro="" textlink="">
      <xdr:nvSpPr>
        <xdr:cNvPr id="11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569</xdr:row>
      <xdr:rowOff>939453</xdr:rowOff>
    </xdr:from>
    <xdr:ext cx="304800" cy="626724"/>
    <xdr:sp macro="" textlink="">
      <xdr:nvSpPr>
        <xdr:cNvPr id="11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570</xdr:row>
      <xdr:rowOff>939453</xdr:rowOff>
    </xdr:from>
    <xdr:ext cx="304800" cy="626724"/>
    <xdr:sp macro="" textlink="">
      <xdr:nvSpPr>
        <xdr:cNvPr id="11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570</xdr:row>
      <xdr:rowOff>939453</xdr:rowOff>
    </xdr:from>
    <xdr:ext cx="304800" cy="626724"/>
    <xdr:sp macro="" textlink="">
      <xdr:nvSpPr>
        <xdr:cNvPr id="11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571</xdr:row>
      <xdr:rowOff>939453</xdr:rowOff>
    </xdr:from>
    <xdr:ext cx="304800" cy="626724"/>
    <xdr:sp macro="" textlink="">
      <xdr:nvSpPr>
        <xdr:cNvPr id="11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571</xdr:row>
      <xdr:rowOff>939453</xdr:rowOff>
    </xdr:from>
    <xdr:ext cx="304800" cy="626724"/>
    <xdr:sp macro="" textlink="">
      <xdr:nvSpPr>
        <xdr:cNvPr id="11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572</xdr:row>
      <xdr:rowOff>939453</xdr:rowOff>
    </xdr:from>
    <xdr:ext cx="304800" cy="626724"/>
    <xdr:sp macro="" textlink="">
      <xdr:nvSpPr>
        <xdr:cNvPr id="11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572</xdr:row>
      <xdr:rowOff>939453</xdr:rowOff>
    </xdr:from>
    <xdr:ext cx="304800" cy="626724"/>
    <xdr:sp macro="" textlink="">
      <xdr:nvSpPr>
        <xdr:cNvPr id="11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573</xdr:row>
      <xdr:rowOff>939453</xdr:rowOff>
    </xdr:from>
    <xdr:ext cx="304800" cy="626724"/>
    <xdr:sp macro="" textlink="">
      <xdr:nvSpPr>
        <xdr:cNvPr id="11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573</xdr:row>
      <xdr:rowOff>939453</xdr:rowOff>
    </xdr:from>
    <xdr:ext cx="304800" cy="626724"/>
    <xdr:sp macro="" textlink="">
      <xdr:nvSpPr>
        <xdr:cNvPr id="11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574</xdr:row>
      <xdr:rowOff>939453</xdr:rowOff>
    </xdr:from>
    <xdr:ext cx="304800" cy="626724"/>
    <xdr:sp macro="" textlink="">
      <xdr:nvSpPr>
        <xdr:cNvPr id="11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574</xdr:row>
      <xdr:rowOff>939453</xdr:rowOff>
    </xdr:from>
    <xdr:ext cx="304800" cy="626724"/>
    <xdr:sp macro="" textlink="">
      <xdr:nvSpPr>
        <xdr:cNvPr id="11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575</xdr:row>
      <xdr:rowOff>939453</xdr:rowOff>
    </xdr:from>
    <xdr:ext cx="304800" cy="626724"/>
    <xdr:sp macro="" textlink="">
      <xdr:nvSpPr>
        <xdr:cNvPr id="11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575</xdr:row>
      <xdr:rowOff>939453</xdr:rowOff>
    </xdr:from>
    <xdr:ext cx="304800" cy="626724"/>
    <xdr:sp macro="" textlink="">
      <xdr:nvSpPr>
        <xdr:cNvPr id="11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576</xdr:row>
      <xdr:rowOff>939453</xdr:rowOff>
    </xdr:from>
    <xdr:ext cx="304800" cy="626724"/>
    <xdr:sp macro="" textlink="">
      <xdr:nvSpPr>
        <xdr:cNvPr id="11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576</xdr:row>
      <xdr:rowOff>939453</xdr:rowOff>
    </xdr:from>
    <xdr:ext cx="304800" cy="626724"/>
    <xdr:sp macro="" textlink="">
      <xdr:nvSpPr>
        <xdr:cNvPr id="11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577</xdr:row>
      <xdr:rowOff>939453</xdr:rowOff>
    </xdr:from>
    <xdr:ext cx="304800" cy="626724"/>
    <xdr:sp macro="" textlink="">
      <xdr:nvSpPr>
        <xdr:cNvPr id="11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577</xdr:row>
      <xdr:rowOff>939453</xdr:rowOff>
    </xdr:from>
    <xdr:ext cx="304800" cy="626724"/>
    <xdr:sp macro="" textlink="">
      <xdr:nvSpPr>
        <xdr:cNvPr id="11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578</xdr:row>
      <xdr:rowOff>939453</xdr:rowOff>
    </xdr:from>
    <xdr:ext cx="304800" cy="626724"/>
    <xdr:sp macro="" textlink="">
      <xdr:nvSpPr>
        <xdr:cNvPr id="11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578</xdr:row>
      <xdr:rowOff>939453</xdr:rowOff>
    </xdr:from>
    <xdr:ext cx="304800" cy="626724"/>
    <xdr:sp macro="" textlink="">
      <xdr:nvSpPr>
        <xdr:cNvPr id="11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579</xdr:row>
      <xdr:rowOff>939453</xdr:rowOff>
    </xdr:from>
    <xdr:ext cx="304800" cy="626724"/>
    <xdr:sp macro="" textlink="">
      <xdr:nvSpPr>
        <xdr:cNvPr id="11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579</xdr:row>
      <xdr:rowOff>939453</xdr:rowOff>
    </xdr:from>
    <xdr:ext cx="304800" cy="626724"/>
    <xdr:sp macro="" textlink="">
      <xdr:nvSpPr>
        <xdr:cNvPr id="11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580</xdr:row>
      <xdr:rowOff>939453</xdr:rowOff>
    </xdr:from>
    <xdr:ext cx="304800" cy="626724"/>
    <xdr:sp macro="" textlink="">
      <xdr:nvSpPr>
        <xdr:cNvPr id="11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580</xdr:row>
      <xdr:rowOff>939453</xdr:rowOff>
    </xdr:from>
    <xdr:ext cx="304800" cy="626724"/>
    <xdr:sp macro="" textlink="">
      <xdr:nvSpPr>
        <xdr:cNvPr id="11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581</xdr:row>
      <xdr:rowOff>939453</xdr:rowOff>
    </xdr:from>
    <xdr:ext cx="304800" cy="626724"/>
    <xdr:sp macro="" textlink="">
      <xdr:nvSpPr>
        <xdr:cNvPr id="12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581</xdr:row>
      <xdr:rowOff>939453</xdr:rowOff>
    </xdr:from>
    <xdr:ext cx="304800" cy="626724"/>
    <xdr:sp macro="" textlink="">
      <xdr:nvSpPr>
        <xdr:cNvPr id="12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582</xdr:row>
      <xdr:rowOff>939453</xdr:rowOff>
    </xdr:from>
    <xdr:ext cx="304800" cy="626724"/>
    <xdr:sp macro="" textlink="">
      <xdr:nvSpPr>
        <xdr:cNvPr id="12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582</xdr:row>
      <xdr:rowOff>939453</xdr:rowOff>
    </xdr:from>
    <xdr:ext cx="304800" cy="626724"/>
    <xdr:sp macro="" textlink="">
      <xdr:nvSpPr>
        <xdr:cNvPr id="12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583</xdr:row>
      <xdr:rowOff>939453</xdr:rowOff>
    </xdr:from>
    <xdr:ext cx="304800" cy="626724"/>
    <xdr:sp macro="" textlink="">
      <xdr:nvSpPr>
        <xdr:cNvPr id="12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583</xdr:row>
      <xdr:rowOff>939453</xdr:rowOff>
    </xdr:from>
    <xdr:ext cx="304800" cy="626724"/>
    <xdr:sp macro="" textlink="">
      <xdr:nvSpPr>
        <xdr:cNvPr id="12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584</xdr:row>
      <xdr:rowOff>939453</xdr:rowOff>
    </xdr:from>
    <xdr:ext cx="304800" cy="626724"/>
    <xdr:sp macro="" textlink="">
      <xdr:nvSpPr>
        <xdr:cNvPr id="12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584</xdr:row>
      <xdr:rowOff>939453</xdr:rowOff>
    </xdr:from>
    <xdr:ext cx="304800" cy="626724"/>
    <xdr:sp macro="" textlink="">
      <xdr:nvSpPr>
        <xdr:cNvPr id="12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585</xdr:row>
      <xdr:rowOff>939453</xdr:rowOff>
    </xdr:from>
    <xdr:ext cx="304800" cy="626724"/>
    <xdr:sp macro="" textlink="">
      <xdr:nvSpPr>
        <xdr:cNvPr id="12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585</xdr:row>
      <xdr:rowOff>939453</xdr:rowOff>
    </xdr:from>
    <xdr:ext cx="304800" cy="626724"/>
    <xdr:sp macro="" textlink="">
      <xdr:nvSpPr>
        <xdr:cNvPr id="12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586</xdr:row>
      <xdr:rowOff>939453</xdr:rowOff>
    </xdr:from>
    <xdr:ext cx="304800" cy="626724"/>
    <xdr:sp macro="" textlink="">
      <xdr:nvSpPr>
        <xdr:cNvPr id="12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586</xdr:row>
      <xdr:rowOff>939453</xdr:rowOff>
    </xdr:from>
    <xdr:ext cx="304800" cy="626724"/>
    <xdr:sp macro="" textlink="">
      <xdr:nvSpPr>
        <xdr:cNvPr id="12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587</xdr:row>
      <xdr:rowOff>939453</xdr:rowOff>
    </xdr:from>
    <xdr:ext cx="304800" cy="626724"/>
    <xdr:sp macro="" textlink="">
      <xdr:nvSpPr>
        <xdr:cNvPr id="12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587</xdr:row>
      <xdr:rowOff>939453</xdr:rowOff>
    </xdr:from>
    <xdr:ext cx="304800" cy="626724"/>
    <xdr:sp macro="" textlink="">
      <xdr:nvSpPr>
        <xdr:cNvPr id="12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588</xdr:row>
      <xdr:rowOff>939453</xdr:rowOff>
    </xdr:from>
    <xdr:ext cx="304800" cy="626724"/>
    <xdr:sp macro="" textlink="">
      <xdr:nvSpPr>
        <xdr:cNvPr id="12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588</xdr:row>
      <xdr:rowOff>939453</xdr:rowOff>
    </xdr:from>
    <xdr:ext cx="304800" cy="626724"/>
    <xdr:sp macro="" textlink="">
      <xdr:nvSpPr>
        <xdr:cNvPr id="12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589</xdr:row>
      <xdr:rowOff>939453</xdr:rowOff>
    </xdr:from>
    <xdr:ext cx="304800" cy="626724"/>
    <xdr:sp macro="" textlink="">
      <xdr:nvSpPr>
        <xdr:cNvPr id="12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589</xdr:row>
      <xdr:rowOff>939453</xdr:rowOff>
    </xdr:from>
    <xdr:ext cx="304800" cy="626724"/>
    <xdr:sp macro="" textlink="">
      <xdr:nvSpPr>
        <xdr:cNvPr id="12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590</xdr:row>
      <xdr:rowOff>939453</xdr:rowOff>
    </xdr:from>
    <xdr:ext cx="304800" cy="626724"/>
    <xdr:sp macro="" textlink="">
      <xdr:nvSpPr>
        <xdr:cNvPr id="12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590</xdr:row>
      <xdr:rowOff>939453</xdr:rowOff>
    </xdr:from>
    <xdr:ext cx="304800" cy="626724"/>
    <xdr:sp macro="" textlink="">
      <xdr:nvSpPr>
        <xdr:cNvPr id="12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591</xdr:row>
      <xdr:rowOff>939453</xdr:rowOff>
    </xdr:from>
    <xdr:ext cx="304800" cy="626724"/>
    <xdr:sp macro="" textlink="">
      <xdr:nvSpPr>
        <xdr:cNvPr id="12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591</xdr:row>
      <xdr:rowOff>939453</xdr:rowOff>
    </xdr:from>
    <xdr:ext cx="304800" cy="626724"/>
    <xdr:sp macro="" textlink="">
      <xdr:nvSpPr>
        <xdr:cNvPr id="12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592</xdr:row>
      <xdr:rowOff>939453</xdr:rowOff>
    </xdr:from>
    <xdr:ext cx="304800" cy="626724"/>
    <xdr:sp macro="" textlink="">
      <xdr:nvSpPr>
        <xdr:cNvPr id="12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592</xdr:row>
      <xdr:rowOff>939453</xdr:rowOff>
    </xdr:from>
    <xdr:ext cx="304800" cy="626724"/>
    <xdr:sp macro="" textlink="">
      <xdr:nvSpPr>
        <xdr:cNvPr id="12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593</xdr:row>
      <xdr:rowOff>939453</xdr:rowOff>
    </xdr:from>
    <xdr:ext cx="304800" cy="626724"/>
    <xdr:sp macro="" textlink="">
      <xdr:nvSpPr>
        <xdr:cNvPr id="12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593</xdr:row>
      <xdr:rowOff>939453</xdr:rowOff>
    </xdr:from>
    <xdr:ext cx="304800" cy="626724"/>
    <xdr:sp macro="" textlink="">
      <xdr:nvSpPr>
        <xdr:cNvPr id="12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594</xdr:row>
      <xdr:rowOff>939453</xdr:rowOff>
    </xdr:from>
    <xdr:ext cx="304800" cy="626724"/>
    <xdr:sp macro="" textlink="">
      <xdr:nvSpPr>
        <xdr:cNvPr id="12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594</xdr:row>
      <xdr:rowOff>939453</xdr:rowOff>
    </xdr:from>
    <xdr:ext cx="304800" cy="626724"/>
    <xdr:sp macro="" textlink="">
      <xdr:nvSpPr>
        <xdr:cNvPr id="12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595</xdr:row>
      <xdr:rowOff>939453</xdr:rowOff>
    </xdr:from>
    <xdr:ext cx="304800" cy="626724"/>
    <xdr:sp macro="" textlink="">
      <xdr:nvSpPr>
        <xdr:cNvPr id="12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595</xdr:row>
      <xdr:rowOff>939453</xdr:rowOff>
    </xdr:from>
    <xdr:ext cx="304800" cy="626724"/>
    <xdr:sp macro="" textlink="">
      <xdr:nvSpPr>
        <xdr:cNvPr id="12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596</xdr:row>
      <xdr:rowOff>939453</xdr:rowOff>
    </xdr:from>
    <xdr:ext cx="304800" cy="626724"/>
    <xdr:sp macro="" textlink="">
      <xdr:nvSpPr>
        <xdr:cNvPr id="12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596</xdr:row>
      <xdr:rowOff>939453</xdr:rowOff>
    </xdr:from>
    <xdr:ext cx="304800" cy="626724"/>
    <xdr:sp macro="" textlink="">
      <xdr:nvSpPr>
        <xdr:cNvPr id="12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597</xdr:row>
      <xdr:rowOff>939453</xdr:rowOff>
    </xdr:from>
    <xdr:ext cx="304800" cy="626724"/>
    <xdr:sp macro="" textlink="">
      <xdr:nvSpPr>
        <xdr:cNvPr id="12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597</xdr:row>
      <xdr:rowOff>939453</xdr:rowOff>
    </xdr:from>
    <xdr:ext cx="304800" cy="626724"/>
    <xdr:sp macro="" textlink="">
      <xdr:nvSpPr>
        <xdr:cNvPr id="12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598</xdr:row>
      <xdr:rowOff>939453</xdr:rowOff>
    </xdr:from>
    <xdr:ext cx="304800" cy="626724"/>
    <xdr:sp macro="" textlink="">
      <xdr:nvSpPr>
        <xdr:cNvPr id="12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598</xdr:row>
      <xdr:rowOff>939453</xdr:rowOff>
    </xdr:from>
    <xdr:ext cx="304800" cy="626724"/>
    <xdr:sp macro="" textlink="">
      <xdr:nvSpPr>
        <xdr:cNvPr id="12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599</xdr:row>
      <xdr:rowOff>939453</xdr:rowOff>
    </xdr:from>
    <xdr:ext cx="304800" cy="626724"/>
    <xdr:sp macro="" textlink="">
      <xdr:nvSpPr>
        <xdr:cNvPr id="12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599</xdr:row>
      <xdr:rowOff>939453</xdr:rowOff>
    </xdr:from>
    <xdr:ext cx="304800" cy="626724"/>
    <xdr:sp macro="" textlink="">
      <xdr:nvSpPr>
        <xdr:cNvPr id="12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600</xdr:row>
      <xdr:rowOff>939453</xdr:rowOff>
    </xdr:from>
    <xdr:ext cx="304800" cy="626724"/>
    <xdr:sp macro="" textlink="">
      <xdr:nvSpPr>
        <xdr:cNvPr id="12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600</xdr:row>
      <xdr:rowOff>939453</xdr:rowOff>
    </xdr:from>
    <xdr:ext cx="304800" cy="626724"/>
    <xdr:sp macro="" textlink="">
      <xdr:nvSpPr>
        <xdr:cNvPr id="12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601</xdr:row>
      <xdr:rowOff>939453</xdr:rowOff>
    </xdr:from>
    <xdr:ext cx="304800" cy="626724"/>
    <xdr:sp macro="" textlink="">
      <xdr:nvSpPr>
        <xdr:cNvPr id="12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601</xdr:row>
      <xdr:rowOff>939453</xdr:rowOff>
    </xdr:from>
    <xdr:ext cx="304800" cy="626724"/>
    <xdr:sp macro="" textlink="">
      <xdr:nvSpPr>
        <xdr:cNvPr id="12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602</xdr:row>
      <xdr:rowOff>939453</xdr:rowOff>
    </xdr:from>
    <xdr:ext cx="304800" cy="626724"/>
    <xdr:sp macro="" textlink="">
      <xdr:nvSpPr>
        <xdr:cNvPr id="12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602</xdr:row>
      <xdr:rowOff>939453</xdr:rowOff>
    </xdr:from>
    <xdr:ext cx="304800" cy="626724"/>
    <xdr:sp macro="" textlink="">
      <xdr:nvSpPr>
        <xdr:cNvPr id="12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603</xdr:row>
      <xdr:rowOff>939453</xdr:rowOff>
    </xdr:from>
    <xdr:ext cx="304800" cy="626724"/>
    <xdr:sp macro="" textlink="">
      <xdr:nvSpPr>
        <xdr:cNvPr id="12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603</xdr:row>
      <xdr:rowOff>939453</xdr:rowOff>
    </xdr:from>
    <xdr:ext cx="304800" cy="626724"/>
    <xdr:sp macro="" textlink="">
      <xdr:nvSpPr>
        <xdr:cNvPr id="12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604</xdr:row>
      <xdr:rowOff>939453</xdr:rowOff>
    </xdr:from>
    <xdr:ext cx="304800" cy="626724"/>
    <xdr:sp macro="" textlink="">
      <xdr:nvSpPr>
        <xdr:cNvPr id="12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604</xdr:row>
      <xdr:rowOff>939453</xdr:rowOff>
    </xdr:from>
    <xdr:ext cx="304800" cy="626724"/>
    <xdr:sp macro="" textlink="">
      <xdr:nvSpPr>
        <xdr:cNvPr id="12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605</xdr:row>
      <xdr:rowOff>939453</xdr:rowOff>
    </xdr:from>
    <xdr:ext cx="304800" cy="626724"/>
    <xdr:sp macro="" textlink="">
      <xdr:nvSpPr>
        <xdr:cNvPr id="12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605</xdr:row>
      <xdr:rowOff>939453</xdr:rowOff>
    </xdr:from>
    <xdr:ext cx="304800" cy="626724"/>
    <xdr:sp macro="" textlink="">
      <xdr:nvSpPr>
        <xdr:cNvPr id="12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606</xdr:row>
      <xdr:rowOff>939453</xdr:rowOff>
    </xdr:from>
    <xdr:ext cx="304800" cy="626724"/>
    <xdr:sp macro="" textlink="">
      <xdr:nvSpPr>
        <xdr:cNvPr id="12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606</xdr:row>
      <xdr:rowOff>939453</xdr:rowOff>
    </xdr:from>
    <xdr:ext cx="304800" cy="626724"/>
    <xdr:sp macro="" textlink="">
      <xdr:nvSpPr>
        <xdr:cNvPr id="12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607</xdr:row>
      <xdr:rowOff>939453</xdr:rowOff>
    </xdr:from>
    <xdr:ext cx="304800" cy="626724"/>
    <xdr:sp macro="" textlink="">
      <xdr:nvSpPr>
        <xdr:cNvPr id="12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607</xdr:row>
      <xdr:rowOff>939453</xdr:rowOff>
    </xdr:from>
    <xdr:ext cx="304800" cy="626724"/>
    <xdr:sp macro="" textlink="">
      <xdr:nvSpPr>
        <xdr:cNvPr id="12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608</xdr:row>
      <xdr:rowOff>939453</xdr:rowOff>
    </xdr:from>
    <xdr:ext cx="304800" cy="626724"/>
    <xdr:sp macro="" textlink="">
      <xdr:nvSpPr>
        <xdr:cNvPr id="12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608</xdr:row>
      <xdr:rowOff>939453</xdr:rowOff>
    </xdr:from>
    <xdr:ext cx="304800" cy="626724"/>
    <xdr:sp macro="" textlink="">
      <xdr:nvSpPr>
        <xdr:cNvPr id="12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609</xdr:row>
      <xdr:rowOff>939453</xdr:rowOff>
    </xdr:from>
    <xdr:ext cx="304800" cy="626724"/>
    <xdr:sp macro="" textlink="">
      <xdr:nvSpPr>
        <xdr:cNvPr id="12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609</xdr:row>
      <xdr:rowOff>939453</xdr:rowOff>
    </xdr:from>
    <xdr:ext cx="304800" cy="626724"/>
    <xdr:sp macro="" textlink="">
      <xdr:nvSpPr>
        <xdr:cNvPr id="12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610</xdr:row>
      <xdr:rowOff>939453</xdr:rowOff>
    </xdr:from>
    <xdr:ext cx="304800" cy="626724"/>
    <xdr:sp macro="" textlink="">
      <xdr:nvSpPr>
        <xdr:cNvPr id="12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610</xdr:row>
      <xdr:rowOff>939453</xdr:rowOff>
    </xdr:from>
    <xdr:ext cx="304800" cy="626724"/>
    <xdr:sp macro="" textlink="">
      <xdr:nvSpPr>
        <xdr:cNvPr id="12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611</xdr:row>
      <xdr:rowOff>939453</xdr:rowOff>
    </xdr:from>
    <xdr:ext cx="304800" cy="626724"/>
    <xdr:sp macro="" textlink="">
      <xdr:nvSpPr>
        <xdr:cNvPr id="12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611</xdr:row>
      <xdr:rowOff>939453</xdr:rowOff>
    </xdr:from>
    <xdr:ext cx="304800" cy="626724"/>
    <xdr:sp macro="" textlink="">
      <xdr:nvSpPr>
        <xdr:cNvPr id="12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612</xdr:row>
      <xdr:rowOff>939453</xdr:rowOff>
    </xdr:from>
    <xdr:ext cx="304800" cy="626724"/>
    <xdr:sp macro="" textlink="">
      <xdr:nvSpPr>
        <xdr:cNvPr id="12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612</xdr:row>
      <xdr:rowOff>939453</xdr:rowOff>
    </xdr:from>
    <xdr:ext cx="304800" cy="626724"/>
    <xdr:sp macro="" textlink="">
      <xdr:nvSpPr>
        <xdr:cNvPr id="12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613</xdr:row>
      <xdr:rowOff>939453</xdr:rowOff>
    </xdr:from>
    <xdr:ext cx="304800" cy="626724"/>
    <xdr:sp macro="" textlink="">
      <xdr:nvSpPr>
        <xdr:cNvPr id="12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613</xdr:row>
      <xdr:rowOff>939453</xdr:rowOff>
    </xdr:from>
    <xdr:ext cx="304800" cy="626724"/>
    <xdr:sp macro="" textlink="">
      <xdr:nvSpPr>
        <xdr:cNvPr id="12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614</xdr:row>
      <xdr:rowOff>939453</xdr:rowOff>
    </xdr:from>
    <xdr:ext cx="304800" cy="626724"/>
    <xdr:sp macro="" textlink="">
      <xdr:nvSpPr>
        <xdr:cNvPr id="12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614</xdr:row>
      <xdr:rowOff>939453</xdr:rowOff>
    </xdr:from>
    <xdr:ext cx="304800" cy="626724"/>
    <xdr:sp macro="" textlink="">
      <xdr:nvSpPr>
        <xdr:cNvPr id="12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615</xdr:row>
      <xdr:rowOff>939453</xdr:rowOff>
    </xdr:from>
    <xdr:ext cx="304800" cy="626724"/>
    <xdr:sp macro="" textlink="">
      <xdr:nvSpPr>
        <xdr:cNvPr id="12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615</xdr:row>
      <xdr:rowOff>939453</xdr:rowOff>
    </xdr:from>
    <xdr:ext cx="304800" cy="626724"/>
    <xdr:sp macro="" textlink="">
      <xdr:nvSpPr>
        <xdr:cNvPr id="12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616</xdr:row>
      <xdr:rowOff>939453</xdr:rowOff>
    </xdr:from>
    <xdr:ext cx="304800" cy="626724"/>
    <xdr:sp macro="" textlink="">
      <xdr:nvSpPr>
        <xdr:cNvPr id="12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616</xdr:row>
      <xdr:rowOff>939453</xdr:rowOff>
    </xdr:from>
    <xdr:ext cx="304800" cy="626724"/>
    <xdr:sp macro="" textlink="">
      <xdr:nvSpPr>
        <xdr:cNvPr id="12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617</xdr:row>
      <xdr:rowOff>939453</xdr:rowOff>
    </xdr:from>
    <xdr:ext cx="304800" cy="626724"/>
    <xdr:sp macro="" textlink="">
      <xdr:nvSpPr>
        <xdr:cNvPr id="12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617</xdr:row>
      <xdr:rowOff>939453</xdr:rowOff>
    </xdr:from>
    <xdr:ext cx="304800" cy="626724"/>
    <xdr:sp macro="" textlink="">
      <xdr:nvSpPr>
        <xdr:cNvPr id="12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618</xdr:row>
      <xdr:rowOff>939453</xdr:rowOff>
    </xdr:from>
    <xdr:ext cx="304800" cy="626724"/>
    <xdr:sp macro="" textlink="">
      <xdr:nvSpPr>
        <xdr:cNvPr id="12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618</xdr:row>
      <xdr:rowOff>939453</xdr:rowOff>
    </xdr:from>
    <xdr:ext cx="304800" cy="626724"/>
    <xdr:sp macro="" textlink="">
      <xdr:nvSpPr>
        <xdr:cNvPr id="12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619</xdr:row>
      <xdr:rowOff>939453</xdr:rowOff>
    </xdr:from>
    <xdr:ext cx="304800" cy="626724"/>
    <xdr:sp macro="" textlink="">
      <xdr:nvSpPr>
        <xdr:cNvPr id="12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619</xdr:row>
      <xdr:rowOff>939453</xdr:rowOff>
    </xdr:from>
    <xdr:ext cx="304800" cy="626724"/>
    <xdr:sp macro="" textlink="">
      <xdr:nvSpPr>
        <xdr:cNvPr id="12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620</xdr:row>
      <xdr:rowOff>939453</xdr:rowOff>
    </xdr:from>
    <xdr:ext cx="304800" cy="626724"/>
    <xdr:sp macro="" textlink="">
      <xdr:nvSpPr>
        <xdr:cNvPr id="12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620</xdr:row>
      <xdr:rowOff>939453</xdr:rowOff>
    </xdr:from>
    <xdr:ext cx="304800" cy="626724"/>
    <xdr:sp macro="" textlink="">
      <xdr:nvSpPr>
        <xdr:cNvPr id="12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621</xdr:row>
      <xdr:rowOff>939453</xdr:rowOff>
    </xdr:from>
    <xdr:ext cx="304800" cy="626724"/>
    <xdr:sp macro="" textlink="">
      <xdr:nvSpPr>
        <xdr:cNvPr id="12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621</xdr:row>
      <xdr:rowOff>939453</xdr:rowOff>
    </xdr:from>
    <xdr:ext cx="304800" cy="626724"/>
    <xdr:sp macro="" textlink="">
      <xdr:nvSpPr>
        <xdr:cNvPr id="12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622</xdr:row>
      <xdr:rowOff>939453</xdr:rowOff>
    </xdr:from>
    <xdr:ext cx="304800" cy="626724"/>
    <xdr:sp macro="" textlink="">
      <xdr:nvSpPr>
        <xdr:cNvPr id="12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622</xdr:row>
      <xdr:rowOff>939453</xdr:rowOff>
    </xdr:from>
    <xdr:ext cx="304800" cy="626724"/>
    <xdr:sp macro="" textlink="">
      <xdr:nvSpPr>
        <xdr:cNvPr id="12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623</xdr:row>
      <xdr:rowOff>939453</xdr:rowOff>
    </xdr:from>
    <xdr:ext cx="304800" cy="626724"/>
    <xdr:sp macro="" textlink="">
      <xdr:nvSpPr>
        <xdr:cNvPr id="12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623</xdr:row>
      <xdr:rowOff>939453</xdr:rowOff>
    </xdr:from>
    <xdr:ext cx="304800" cy="626724"/>
    <xdr:sp macro="" textlink="">
      <xdr:nvSpPr>
        <xdr:cNvPr id="12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624</xdr:row>
      <xdr:rowOff>939453</xdr:rowOff>
    </xdr:from>
    <xdr:ext cx="304800" cy="626724"/>
    <xdr:sp macro="" textlink="">
      <xdr:nvSpPr>
        <xdr:cNvPr id="12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624</xdr:row>
      <xdr:rowOff>939453</xdr:rowOff>
    </xdr:from>
    <xdr:ext cx="304800" cy="626724"/>
    <xdr:sp macro="" textlink="">
      <xdr:nvSpPr>
        <xdr:cNvPr id="12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625</xdr:row>
      <xdr:rowOff>939453</xdr:rowOff>
    </xdr:from>
    <xdr:ext cx="304800" cy="626724"/>
    <xdr:sp macro="" textlink="">
      <xdr:nvSpPr>
        <xdr:cNvPr id="12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625</xdr:row>
      <xdr:rowOff>939453</xdr:rowOff>
    </xdr:from>
    <xdr:ext cx="304800" cy="626724"/>
    <xdr:sp macro="" textlink="">
      <xdr:nvSpPr>
        <xdr:cNvPr id="12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626</xdr:row>
      <xdr:rowOff>939453</xdr:rowOff>
    </xdr:from>
    <xdr:ext cx="304800" cy="626724"/>
    <xdr:sp macro="" textlink="">
      <xdr:nvSpPr>
        <xdr:cNvPr id="12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626</xdr:row>
      <xdr:rowOff>939453</xdr:rowOff>
    </xdr:from>
    <xdr:ext cx="304800" cy="626724"/>
    <xdr:sp macro="" textlink="">
      <xdr:nvSpPr>
        <xdr:cNvPr id="12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627</xdr:row>
      <xdr:rowOff>939453</xdr:rowOff>
    </xdr:from>
    <xdr:ext cx="304800" cy="626724"/>
    <xdr:sp macro="" textlink="">
      <xdr:nvSpPr>
        <xdr:cNvPr id="12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627</xdr:row>
      <xdr:rowOff>939453</xdr:rowOff>
    </xdr:from>
    <xdr:ext cx="304800" cy="626724"/>
    <xdr:sp macro="" textlink="">
      <xdr:nvSpPr>
        <xdr:cNvPr id="12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628</xdr:row>
      <xdr:rowOff>939453</xdr:rowOff>
    </xdr:from>
    <xdr:ext cx="304800" cy="626724"/>
    <xdr:sp macro="" textlink="">
      <xdr:nvSpPr>
        <xdr:cNvPr id="12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628</xdr:row>
      <xdr:rowOff>939453</xdr:rowOff>
    </xdr:from>
    <xdr:ext cx="304800" cy="626724"/>
    <xdr:sp macro="" textlink="">
      <xdr:nvSpPr>
        <xdr:cNvPr id="12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629</xdr:row>
      <xdr:rowOff>939453</xdr:rowOff>
    </xdr:from>
    <xdr:ext cx="304800" cy="626724"/>
    <xdr:sp macro="" textlink="">
      <xdr:nvSpPr>
        <xdr:cNvPr id="12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629</xdr:row>
      <xdr:rowOff>939453</xdr:rowOff>
    </xdr:from>
    <xdr:ext cx="304800" cy="626724"/>
    <xdr:sp macro="" textlink="">
      <xdr:nvSpPr>
        <xdr:cNvPr id="12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630</xdr:row>
      <xdr:rowOff>939453</xdr:rowOff>
    </xdr:from>
    <xdr:ext cx="304800" cy="626724"/>
    <xdr:sp macro="" textlink="">
      <xdr:nvSpPr>
        <xdr:cNvPr id="12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630</xdr:row>
      <xdr:rowOff>939453</xdr:rowOff>
    </xdr:from>
    <xdr:ext cx="304800" cy="626724"/>
    <xdr:sp macro="" textlink="">
      <xdr:nvSpPr>
        <xdr:cNvPr id="12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631</xdr:row>
      <xdr:rowOff>939453</xdr:rowOff>
    </xdr:from>
    <xdr:ext cx="304800" cy="626724"/>
    <xdr:sp macro="" textlink="">
      <xdr:nvSpPr>
        <xdr:cNvPr id="13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631</xdr:row>
      <xdr:rowOff>939453</xdr:rowOff>
    </xdr:from>
    <xdr:ext cx="304800" cy="626724"/>
    <xdr:sp macro="" textlink="">
      <xdr:nvSpPr>
        <xdr:cNvPr id="13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632</xdr:row>
      <xdr:rowOff>939453</xdr:rowOff>
    </xdr:from>
    <xdr:ext cx="304800" cy="626724"/>
    <xdr:sp macro="" textlink="">
      <xdr:nvSpPr>
        <xdr:cNvPr id="13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632</xdr:row>
      <xdr:rowOff>939453</xdr:rowOff>
    </xdr:from>
    <xdr:ext cx="304800" cy="626724"/>
    <xdr:sp macro="" textlink="">
      <xdr:nvSpPr>
        <xdr:cNvPr id="13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633</xdr:row>
      <xdr:rowOff>939453</xdr:rowOff>
    </xdr:from>
    <xdr:ext cx="304800" cy="626724"/>
    <xdr:sp macro="" textlink="">
      <xdr:nvSpPr>
        <xdr:cNvPr id="13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633</xdr:row>
      <xdr:rowOff>939453</xdr:rowOff>
    </xdr:from>
    <xdr:ext cx="304800" cy="626724"/>
    <xdr:sp macro="" textlink="">
      <xdr:nvSpPr>
        <xdr:cNvPr id="13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634</xdr:row>
      <xdr:rowOff>939453</xdr:rowOff>
    </xdr:from>
    <xdr:ext cx="304800" cy="626724"/>
    <xdr:sp macro="" textlink="">
      <xdr:nvSpPr>
        <xdr:cNvPr id="13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634</xdr:row>
      <xdr:rowOff>939453</xdr:rowOff>
    </xdr:from>
    <xdr:ext cx="304800" cy="626724"/>
    <xdr:sp macro="" textlink="">
      <xdr:nvSpPr>
        <xdr:cNvPr id="13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635</xdr:row>
      <xdr:rowOff>939453</xdr:rowOff>
    </xdr:from>
    <xdr:ext cx="304800" cy="626724"/>
    <xdr:sp macro="" textlink="">
      <xdr:nvSpPr>
        <xdr:cNvPr id="13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635</xdr:row>
      <xdr:rowOff>939453</xdr:rowOff>
    </xdr:from>
    <xdr:ext cx="304800" cy="626724"/>
    <xdr:sp macro="" textlink="">
      <xdr:nvSpPr>
        <xdr:cNvPr id="13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636</xdr:row>
      <xdr:rowOff>939453</xdr:rowOff>
    </xdr:from>
    <xdr:ext cx="304800" cy="626724"/>
    <xdr:sp macro="" textlink="">
      <xdr:nvSpPr>
        <xdr:cNvPr id="13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636</xdr:row>
      <xdr:rowOff>939453</xdr:rowOff>
    </xdr:from>
    <xdr:ext cx="304800" cy="626724"/>
    <xdr:sp macro="" textlink="">
      <xdr:nvSpPr>
        <xdr:cNvPr id="13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637</xdr:row>
      <xdr:rowOff>939453</xdr:rowOff>
    </xdr:from>
    <xdr:ext cx="304800" cy="626724"/>
    <xdr:sp macro="" textlink="">
      <xdr:nvSpPr>
        <xdr:cNvPr id="13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637</xdr:row>
      <xdr:rowOff>939453</xdr:rowOff>
    </xdr:from>
    <xdr:ext cx="304800" cy="626724"/>
    <xdr:sp macro="" textlink="">
      <xdr:nvSpPr>
        <xdr:cNvPr id="13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638</xdr:row>
      <xdr:rowOff>939453</xdr:rowOff>
    </xdr:from>
    <xdr:ext cx="304800" cy="626724"/>
    <xdr:sp macro="" textlink="">
      <xdr:nvSpPr>
        <xdr:cNvPr id="13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638</xdr:row>
      <xdr:rowOff>939453</xdr:rowOff>
    </xdr:from>
    <xdr:ext cx="304800" cy="626724"/>
    <xdr:sp macro="" textlink="">
      <xdr:nvSpPr>
        <xdr:cNvPr id="13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639</xdr:row>
      <xdr:rowOff>939453</xdr:rowOff>
    </xdr:from>
    <xdr:ext cx="304800" cy="626724"/>
    <xdr:sp macro="" textlink="">
      <xdr:nvSpPr>
        <xdr:cNvPr id="13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639</xdr:row>
      <xdr:rowOff>939453</xdr:rowOff>
    </xdr:from>
    <xdr:ext cx="304800" cy="626724"/>
    <xdr:sp macro="" textlink="">
      <xdr:nvSpPr>
        <xdr:cNvPr id="13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640</xdr:row>
      <xdr:rowOff>939453</xdr:rowOff>
    </xdr:from>
    <xdr:ext cx="304800" cy="626724"/>
    <xdr:sp macro="" textlink="">
      <xdr:nvSpPr>
        <xdr:cNvPr id="13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640</xdr:row>
      <xdr:rowOff>939453</xdr:rowOff>
    </xdr:from>
    <xdr:ext cx="304800" cy="626724"/>
    <xdr:sp macro="" textlink="">
      <xdr:nvSpPr>
        <xdr:cNvPr id="13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641</xdr:row>
      <xdr:rowOff>939453</xdr:rowOff>
    </xdr:from>
    <xdr:ext cx="304800" cy="626724"/>
    <xdr:sp macro="" textlink="">
      <xdr:nvSpPr>
        <xdr:cNvPr id="13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641</xdr:row>
      <xdr:rowOff>939453</xdr:rowOff>
    </xdr:from>
    <xdr:ext cx="304800" cy="626724"/>
    <xdr:sp macro="" textlink="">
      <xdr:nvSpPr>
        <xdr:cNvPr id="13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642</xdr:row>
      <xdr:rowOff>939453</xdr:rowOff>
    </xdr:from>
    <xdr:ext cx="304800" cy="626724"/>
    <xdr:sp macro="" textlink="">
      <xdr:nvSpPr>
        <xdr:cNvPr id="13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642</xdr:row>
      <xdr:rowOff>939453</xdr:rowOff>
    </xdr:from>
    <xdr:ext cx="304800" cy="626724"/>
    <xdr:sp macro="" textlink="">
      <xdr:nvSpPr>
        <xdr:cNvPr id="13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643</xdr:row>
      <xdr:rowOff>939453</xdr:rowOff>
    </xdr:from>
    <xdr:ext cx="304800" cy="626724"/>
    <xdr:sp macro="" textlink="">
      <xdr:nvSpPr>
        <xdr:cNvPr id="13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643</xdr:row>
      <xdr:rowOff>939453</xdr:rowOff>
    </xdr:from>
    <xdr:ext cx="304800" cy="626724"/>
    <xdr:sp macro="" textlink="">
      <xdr:nvSpPr>
        <xdr:cNvPr id="13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644</xdr:row>
      <xdr:rowOff>939453</xdr:rowOff>
    </xdr:from>
    <xdr:ext cx="304800" cy="626724"/>
    <xdr:sp macro="" textlink="">
      <xdr:nvSpPr>
        <xdr:cNvPr id="13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644</xdr:row>
      <xdr:rowOff>939453</xdr:rowOff>
    </xdr:from>
    <xdr:ext cx="304800" cy="626724"/>
    <xdr:sp macro="" textlink="">
      <xdr:nvSpPr>
        <xdr:cNvPr id="13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645</xdr:row>
      <xdr:rowOff>939453</xdr:rowOff>
    </xdr:from>
    <xdr:ext cx="304800" cy="626724"/>
    <xdr:sp macro="" textlink="">
      <xdr:nvSpPr>
        <xdr:cNvPr id="13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645</xdr:row>
      <xdr:rowOff>939453</xdr:rowOff>
    </xdr:from>
    <xdr:ext cx="304800" cy="626724"/>
    <xdr:sp macro="" textlink="">
      <xdr:nvSpPr>
        <xdr:cNvPr id="13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646</xdr:row>
      <xdr:rowOff>939453</xdr:rowOff>
    </xdr:from>
    <xdr:ext cx="304800" cy="626724"/>
    <xdr:sp macro="" textlink="">
      <xdr:nvSpPr>
        <xdr:cNvPr id="13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646</xdr:row>
      <xdr:rowOff>939453</xdr:rowOff>
    </xdr:from>
    <xdr:ext cx="304800" cy="626724"/>
    <xdr:sp macro="" textlink="">
      <xdr:nvSpPr>
        <xdr:cNvPr id="13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647</xdr:row>
      <xdr:rowOff>939453</xdr:rowOff>
    </xdr:from>
    <xdr:ext cx="304800" cy="626724"/>
    <xdr:sp macro="" textlink="">
      <xdr:nvSpPr>
        <xdr:cNvPr id="13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647</xdr:row>
      <xdr:rowOff>939453</xdr:rowOff>
    </xdr:from>
    <xdr:ext cx="304800" cy="626724"/>
    <xdr:sp macro="" textlink="">
      <xdr:nvSpPr>
        <xdr:cNvPr id="13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648</xdr:row>
      <xdr:rowOff>939453</xdr:rowOff>
    </xdr:from>
    <xdr:ext cx="304800" cy="626724"/>
    <xdr:sp macro="" textlink="">
      <xdr:nvSpPr>
        <xdr:cNvPr id="13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648</xdr:row>
      <xdr:rowOff>939453</xdr:rowOff>
    </xdr:from>
    <xdr:ext cx="304800" cy="626724"/>
    <xdr:sp macro="" textlink="">
      <xdr:nvSpPr>
        <xdr:cNvPr id="13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649</xdr:row>
      <xdr:rowOff>939453</xdr:rowOff>
    </xdr:from>
    <xdr:ext cx="304800" cy="626724"/>
    <xdr:sp macro="" textlink="">
      <xdr:nvSpPr>
        <xdr:cNvPr id="13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649</xdr:row>
      <xdr:rowOff>939453</xdr:rowOff>
    </xdr:from>
    <xdr:ext cx="304800" cy="626724"/>
    <xdr:sp macro="" textlink="">
      <xdr:nvSpPr>
        <xdr:cNvPr id="13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650</xdr:row>
      <xdr:rowOff>939453</xdr:rowOff>
    </xdr:from>
    <xdr:ext cx="304800" cy="626724"/>
    <xdr:sp macro="" textlink="">
      <xdr:nvSpPr>
        <xdr:cNvPr id="13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650</xdr:row>
      <xdr:rowOff>939453</xdr:rowOff>
    </xdr:from>
    <xdr:ext cx="304800" cy="626724"/>
    <xdr:sp macro="" textlink="">
      <xdr:nvSpPr>
        <xdr:cNvPr id="13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651</xdr:row>
      <xdr:rowOff>939453</xdr:rowOff>
    </xdr:from>
    <xdr:ext cx="304800" cy="626724"/>
    <xdr:sp macro="" textlink="">
      <xdr:nvSpPr>
        <xdr:cNvPr id="13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651</xdr:row>
      <xdr:rowOff>939453</xdr:rowOff>
    </xdr:from>
    <xdr:ext cx="304800" cy="626724"/>
    <xdr:sp macro="" textlink="">
      <xdr:nvSpPr>
        <xdr:cNvPr id="13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652</xdr:row>
      <xdr:rowOff>939453</xdr:rowOff>
    </xdr:from>
    <xdr:ext cx="304800" cy="626724"/>
    <xdr:sp macro="" textlink="">
      <xdr:nvSpPr>
        <xdr:cNvPr id="13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652</xdr:row>
      <xdr:rowOff>939453</xdr:rowOff>
    </xdr:from>
    <xdr:ext cx="304800" cy="626724"/>
    <xdr:sp macro="" textlink="">
      <xdr:nvSpPr>
        <xdr:cNvPr id="13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653</xdr:row>
      <xdr:rowOff>939453</xdr:rowOff>
    </xdr:from>
    <xdr:ext cx="304800" cy="626724"/>
    <xdr:sp macro="" textlink="">
      <xdr:nvSpPr>
        <xdr:cNvPr id="13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653</xdr:row>
      <xdr:rowOff>939453</xdr:rowOff>
    </xdr:from>
    <xdr:ext cx="304800" cy="626724"/>
    <xdr:sp macro="" textlink="">
      <xdr:nvSpPr>
        <xdr:cNvPr id="13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654</xdr:row>
      <xdr:rowOff>939453</xdr:rowOff>
    </xdr:from>
    <xdr:ext cx="304800" cy="626724"/>
    <xdr:sp macro="" textlink="">
      <xdr:nvSpPr>
        <xdr:cNvPr id="13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654</xdr:row>
      <xdr:rowOff>939453</xdr:rowOff>
    </xdr:from>
    <xdr:ext cx="304800" cy="626724"/>
    <xdr:sp macro="" textlink="">
      <xdr:nvSpPr>
        <xdr:cNvPr id="13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655</xdr:row>
      <xdr:rowOff>939453</xdr:rowOff>
    </xdr:from>
    <xdr:ext cx="304800" cy="626724"/>
    <xdr:sp macro="" textlink="">
      <xdr:nvSpPr>
        <xdr:cNvPr id="13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655</xdr:row>
      <xdr:rowOff>939453</xdr:rowOff>
    </xdr:from>
    <xdr:ext cx="304800" cy="626724"/>
    <xdr:sp macro="" textlink="">
      <xdr:nvSpPr>
        <xdr:cNvPr id="13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656</xdr:row>
      <xdr:rowOff>939453</xdr:rowOff>
    </xdr:from>
    <xdr:ext cx="304800" cy="626724"/>
    <xdr:sp macro="" textlink="">
      <xdr:nvSpPr>
        <xdr:cNvPr id="13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656</xdr:row>
      <xdr:rowOff>939453</xdr:rowOff>
    </xdr:from>
    <xdr:ext cx="304800" cy="626724"/>
    <xdr:sp macro="" textlink="">
      <xdr:nvSpPr>
        <xdr:cNvPr id="13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657</xdr:row>
      <xdr:rowOff>939453</xdr:rowOff>
    </xdr:from>
    <xdr:ext cx="304800" cy="626724"/>
    <xdr:sp macro="" textlink="">
      <xdr:nvSpPr>
        <xdr:cNvPr id="13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657</xdr:row>
      <xdr:rowOff>939453</xdr:rowOff>
    </xdr:from>
    <xdr:ext cx="304800" cy="626724"/>
    <xdr:sp macro="" textlink="">
      <xdr:nvSpPr>
        <xdr:cNvPr id="13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658</xdr:row>
      <xdr:rowOff>939453</xdr:rowOff>
    </xdr:from>
    <xdr:ext cx="304800" cy="626724"/>
    <xdr:sp macro="" textlink="">
      <xdr:nvSpPr>
        <xdr:cNvPr id="13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658</xdr:row>
      <xdr:rowOff>939453</xdr:rowOff>
    </xdr:from>
    <xdr:ext cx="304800" cy="626724"/>
    <xdr:sp macro="" textlink="">
      <xdr:nvSpPr>
        <xdr:cNvPr id="13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659</xdr:row>
      <xdr:rowOff>939453</xdr:rowOff>
    </xdr:from>
    <xdr:ext cx="304800" cy="626724"/>
    <xdr:sp macro="" textlink="">
      <xdr:nvSpPr>
        <xdr:cNvPr id="13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659</xdr:row>
      <xdr:rowOff>939453</xdr:rowOff>
    </xdr:from>
    <xdr:ext cx="304800" cy="626724"/>
    <xdr:sp macro="" textlink="">
      <xdr:nvSpPr>
        <xdr:cNvPr id="13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660</xdr:row>
      <xdr:rowOff>939453</xdr:rowOff>
    </xdr:from>
    <xdr:ext cx="304800" cy="626724"/>
    <xdr:sp macro="" textlink="">
      <xdr:nvSpPr>
        <xdr:cNvPr id="13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660</xdr:row>
      <xdr:rowOff>939453</xdr:rowOff>
    </xdr:from>
    <xdr:ext cx="304800" cy="626724"/>
    <xdr:sp macro="" textlink="">
      <xdr:nvSpPr>
        <xdr:cNvPr id="13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661</xdr:row>
      <xdr:rowOff>939453</xdr:rowOff>
    </xdr:from>
    <xdr:ext cx="304800" cy="626724"/>
    <xdr:sp macro="" textlink="">
      <xdr:nvSpPr>
        <xdr:cNvPr id="13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661</xdr:row>
      <xdr:rowOff>939453</xdr:rowOff>
    </xdr:from>
    <xdr:ext cx="304800" cy="626724"/>
    <xdr:sp macro="" textlink="">
      <xdr:nvSpPr>
        <xdr:cNvPr id="13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662</xdr:row>
      <xdr:rowOff>939453</xdr:rowOff>
    </xdr:from>
    <xdr:ext cx="304800" cy="626724"/>
    <xdr:sp macro="" textlink="">
      <xdr:nvSpPr>
        <xdr:cNvPr id="13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662</xdr:row>
      <xdr:rowOff>939453</xdr:rowOff>
    </xdr:from>
    <xdr:ext cx="304800" cy="626724"/>
    <xdr:sp macro="" textlink="">
      <xdr:nvSpPr>
        <xdr:cNvPr id="13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663</xdr:row>
      <xdr:rowOff>939453</xdr:rowOff>
    </xdr:from>
    <xdr:ext cx="304800" cy="626724"/>
    <xdr:sp macro="" textlink="">
      <xdr:nvSpPr>
        <xdr:cNvPr id="13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663</xdr:row>
      <xdr:rowOff>939453</xdr:rowOff>
    </xdr:from>
    <xdr:ext cx="304800" cy="626724"/>
    <xdr:sp macro="" textlink="">
      <xdr:nvSpPr>
        <xdr:cNvPr id="13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664</xdr:row>
      <xdr:rowOff>939453</xdr:rowOff>
    </xdr:from>
    <xdr:ext cx="304800" cy="626724"/>
    <xdr:sp macro="" textlink="">
      <xdr:nvSpPr>
        <xdr:cNvPr id="13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664</xdr:row>
      <xdr:rowOff>939453</xdr:rowOff>
    </xdr:from>
    <xdr:ext cx="304800" cy="626724"/>
    <xdr:sp macro="" textlink="">
      <xdr:nvSpPr>
        <xdr:cNvPr id="13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665</xdr:row>
      <xdr:rowOff>939453</xdr:rowOff>
    </xdr:from>
    <xdr:ext cx="304800" cy="626724"/>
    <xdr:sp macro="" textlink="">
      <xdr:nvSpPr>
        <xdr:cNvPr id="13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665</xdr:row>
      <xdr:rowOff>939453</xdr:rowOff>
    </xdr:from>
    <xdr:ext cx="304800" cy="626724"/>
    <xdr:sp macro="" textlink="">
      <xdr:nvSpPr>
        <xdr:cNvPr id="13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666</xdr:row>
      <xdr:rowOff>939453</xdr:rowOff>
    </xdr:from>
    <xdr:ext cx="304800" cy="626724"/>
    <xdr:sp macro="" textlink="">
      <xdr:nvSpPr>
        <xdr:cNvPr id="13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666</xdr:row>
      <xdr:rowOff>939453</xdr:rowOff>
    </xdr:from>
    <xdr:ext cx="304800" cy="626724"/>
    <xdr:sp macro="" textlink="">
      <xdr:nvSpPr>
        <xdr:cNvPr id="13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667</xdr:row>
      <xdr:rowOff>939453</xdr:rowOff>
    </xdr:from>
    <xdr:ext cx="304800" cy="626724"/>
    <xdr:sp macro="" textlink="">
      <xdr:nvSpPr>
        <xdr:cNvPr id="13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667</xdr:row>
      <xdr:rowOff>939453</xdr:rowOff>
    </xdr:from>
    <xdr:ext cx="304800" cy="626724"/>
    <xdr:sp macro="" textlink="">
      <xdr:nvSpPr>
        <xdr:cNvPr id="13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668</xdr:row>
      <xdr:rowOff>939453</xdr:rowOff>
    </xdr:from>
    <xdr:ext cx="304800" cy="626724"/>
    <xdr:sp macro="" textlink="">
      <xdr:nvSpPr>
        <xdr:cNvPr id="13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668</xdr:row>
      <xdr:rowOff>939453</xdr:rowOff>
    </xdr:from>
    <xdr:ext cx="304800" cy="626724"/>
    <xdr:sp macro="" textlink="">
      <xdr:nvSpPr>
        <xdr:cNvPr id="13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669</xdr:row>
      <xdr:rowOff>939453</xdr:rowOff>
    </xdr:from>
    <xdr:ext cx="304800" cy="626724"/>
    <xdr:sp macro="" textlink="">
      <xdr:nvSpPr>
        <xdr:cNvPr id="13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669</xdr:row>
      <xdr:rowOff>939453</xdr:rowOff>
    </xdr:from>
    <xdr:ext cx="304800" cy="626724"/>
    <xdr:sp macro="" textlink="">
      <xdr:nvSpPr>
        <xdr:cNvPr id="13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670</xdr:row>
      <xdr:rowOff>939453</xdr:rowOff>
    </xdr:from>
    <xdr:ext cx="304800" cy="626724"/>
    <xdr:sp macro="" textlink="">
      <xdr:nvSpPr>
        <xdr:cNvPr id="13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670</xdr:row>
      <xdr:rowOff>939453</xdr:rowOff>
    </xdr:from>
    <xdr:ext cx="304800" cy="626724"/>
    <xdr:sp macro="" textlink="">
      <xdr:nvSpPr>
        <xdr:cNvPr id="13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671</xdr:row>
      <xdr:rowOff>939453</xdr:rowOff>
    </xdr:from>
    <xdr:ext cx="304800" cy="626724"/>
    <xdr:sp macro="" textlink="">
      <xdr:nvSpPr>
        <xdr:cNvPr id="13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671</xdr:row>
      <xdr:rowOff>939453</xdr:rowOff>
    </xdr:from>
    <xdr:ext cx="304800" cy="626724"/>
    <xdr:sp macro="" textlink="">
      <xdr:nvSpPr>
        <xdr:cNvPr id="13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672</xdr:row>
      <xdr:rowOff>939453</xdr:rowOff>
    </xdr:from>
    <xdr:ext cx="304800" cy="626724"/>
    <xdr:sp macro="" textlink="">
      <xdr:nvSpPr>
        <xdr:cNvPr id="13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672</xdr:row>
      <xdr:rowOff>939453</xdr:rowOff>
    </xdr:from>
    <xdr:ext cx="304800" cy="626724"/>
    <xdr:sp macro="" textlink="">
      <xdr:nvSpPr>
        <xdr:cNvPr id="13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673</xdr:row>
      <xdr:rowOff>939453</xdr:rowOff>
    </xdr:from>
    <xdr:ext cx="304800" cy="626724"/>
    <xdr:sp macro="" textlink="">
      <xdr:nvSpPr>
        <xdr:cNvPr id="13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673</xdr:row>
      <xdr:rowOff>939453</xdr:rowOff>
    </xdr:from>
    <xdr:ext cx="304800" cy="626724"/>
    <xdr:sp macro="" textlink="">
      <xdr:nvSpPr>
        <xdr:cNvPr id="13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674</xdr:row>
      <xdr:rowOff>939453</xdr:rowOff>
    </xdr:from>
    <xdr:ext cx="304800" cy="626724"/>
    <xdr:sp macro="" textlink="">
      <xdr:nvSpPr>
        <xdr:cNvPr id="13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674</xdr:row>
      <xdr:rowOff>939453</xdr:rowOff>
    </xdr:from>
    <xdr:ext cx="304800" cy="626724"/>
    <xdr:sp macro="" textlink="">
      <xdr:nvSpPr>
        <xdr:cNvPr id="13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675</xdr:row>
      <xdr:rowOff>939453</xdr:rowOff>
    </xdr:from>
    <xdr:ext cx="304800" cy="626724"/>
    <xdr:sp macro="" textlink="">
      <xdr:nvSpPr>
        <xdr:cNvPr id="13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675</xdr:row>
      <xdr:rowOff>939453</xdr:rowOff>
    </xdr:from>
    <xdr:ext cx="304800" cy="626724"/>
    <xdr:sp macro="" textlink="">
      <xdr:nvSpPr>
        <xdr:cNvPr id="13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676</xdr:row>
      <xdr:rowOff>939453</xdr:rowOff>
    </xdr:from>
    <xdr:ext cx="304800" cy="626724"/>
    <xdr:sp macro="" textlink="">
      <xdr:nvSpPr>
        <xdr:cNvPr id="13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676</xdr:row>
      <xdr:rowOff>939453</xdr:rowOff>
    </xdr:from>
    <xdr:ext cx="304800" cy="626724"/>
    <xdr:sp macro="" textlink="">
      <xdr:nvSpPr>
        <xdr:cNvPr id="13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677</xdr:row>
      <xdr:rowOff>939453</xdr:rowOff>
    </xdr:from>
    <xdr:ext cx="304800" cy="626724"/>
    <xdr:sp macro="" textlink="">
      <xdr:nvSpPr>
        <xdr:cNvPr id="13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677</xdr:row>
      <xdr:rowOff>939453</xdr:rowOff>
    </xdr:from>
    <xdr:ext cx="304800" cy="626724"/>
    <xdr:sp macro="" textlink="">
      <xdr:nvSpPr>
        <xdr:cNvPr id="13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678</xdr:row>
      <xdr:rowOff>939453</xdr:rowOff>
    </xdr:from>
    <xdr:ext cx="304800" cy="626724"/>
    <xdr:sp macro="" textlink="">
      <xdr:nvSpPr>
        <xdr:cNvPr id="13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678</xdr:row>
      <xdr:rowOff>939453</xdr:rowOff>
    </xdr:from>
    <xdr:ext cx="304800" cy="626724"/>
    <xdr:sp macro="" textlink="">
      <xdr:nvSpPr>
        <xdr:cNvPr id="13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679</xdr:row>
      <xdr:rowOff>939453</xdr:rowOff>
    </xdr:from>
    <xdr:ext cx="304800" cy="626724"/>
    <xdr:sp macro="" textlink="">
      <xdr:nvSpPr>
        <xdr:cNvPr id="13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679</xdr:row>
      <xdr:rowOff>939453</xdr:rowOff>
    </xdr:from>
    <xdr:ext cx="304800" cy="626724"/>
    <xdr:sp macro="" textlink="">
      <xdr:nvSpPr>
        <xdr:cNvPr id="13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680</xdr:row>
      <xdr:rowOff>939453</xdr:rowOff>
    </xdr:from>
    <xdr:ext cx="304800" cy="626724"/>
    <xdr:sp macro="" textlink="">
      <xdr:nvSpPr>
        <xdr:cNvPr id="13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680</xdr:row>
      <xdr:rowOff>939453</xdr:rowOff>
    </xdr:from>
    <xdr:ext cx="304800" cy="626724"/>
    <xdr:sp macro="" textlink="">
      <xdr:nvSpPr>
        <xdr:cNvPr id="13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681</xdr:row>
      <xdr:rowOff>939453</xdr:rowOff>
    </xdr:from>
    <xdr:ext cx="304800" cy="626724"/>
    <xdr:sp macro="" textlink="">
      <xdr:nvSpPr>
        <xdr:cNvPr id="14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681</xdr:row>
      <xdr:rowOff>939453</xdr:rowOff>
    </xdr:from>
    <xdr:ext cx="304800" cy="626724"/>
    <xdr:sp macro="" textlink="">
      <xdr:nvSpPr>
        <xdr:cNvPr id="14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682</xdr:row>
      <xdr:rowOff>939453</xdr:rowOff>
    </xdr:from>
    <xdr:ext cx="304800" cy="626724"/>
    <xdr:sp macro="" textlink="">
      <xdr:nvSpPr>
        <xdr:cNvPr id="14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682</xdr:row>
      <xdr:rowOff>939453</xdr:rowOff>
    </xdr:from>
    <xdr:ext cx="304800" cy="626724"/>
    <xdr:sp macro="" textlink="">
      <xdr:nvSpPr>
        <xdr:cNvPr id="14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683</xdr:row>
      <xdr:rowOff>939453</xdr:rowOff>
    </xdr:from>
    <xdr:ext cx="304800" cy="626724"/>
    <xdr:sp macro="" textlink="">
      <xdr:nvSpPr>
        <xdr:cNvPr id="14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683</xdr:row>
      <xdr:rowOff>939453</xdr:rowOff>
    </xdr:from>
    <xdr:ext cx="304800" cy="626724"/>
    <xdr:sp macro="" textlink="">
      <xdr:nvSpPr>
        <xdr:cNvPr id="14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684</xdr:row>
      <xdr:rowOff>939453</xdr:rowOff>
    </xdr:from>
    <xdr:ext cx="304800" cy="626724"/>
    <xdr:sp macro="" textlink="">
      <xdr:nvSpPr>
        <xdr:cNvPr id="14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684</xdr:row>
      <xdr:rowOff>939453</xdr:rowOff>
    </xdr:from>
    <xdr:ext cx="304800" cy="626724"/>
    <xdr:sp macro="" textlink="">
      <xdr:nvSpPr>
        <xdr:cNvPr id="14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685</xdr:row>
      <xdr:rowOff>939453</xdr:rowOff>
    </xdr:from>
    <xdr:ext cx="304800" cy="626724"/>
    <xdr:sp macro="" textlink="">
      <xdr:nvSpPr>
        <xdr:cNvPr id="14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685</xdr:row>
      <xdr:rowOff>939453</xdr:rowOff>
    </xdr:from>
    <xdr:ext cx="304800" cy="626724"/>
    <xdr:sp macro="" textlink="">
      <xdr:nvSpPr>
        <xdr:cNvPr id="14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686</xdr:row>
      <xdr:rowOff>939453</xdr:rowOff>
    </xdr:from>
    <xdr:ext cx="304800" cy="626724"/>
    <xdr:sp macro="" textlink="">
      <xdr:nvSpPr>
        <xdr:cNvPr id="14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686</xdr:row>
      <xdr:rowOff>939453</xdr:rowOff>
    </xdr:from>
    <xdr:ext cx="304800" cy="626724"/>
    <xdr:sp macro="" textlink="">
      <xdr:nvSpPr>
        <xdr:cNvPr id="14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687</xdr:row>
      <xdr:rowOff>939453</xdr:rowOff>
    </xdr:from>
    <xdr:ext cx="304800" cy="626724"/>
    <xdr:sp macro="" textlink="">
      <xdr:nvSpPr>
        <xdr:cNvPr id="14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687</xdr:row>
      <xdr:rowOff>939453</xdr:rowOff>
    </xdr:from>
    <xdr:ext cx="304800" cy="626724"/>
    <xdr:sp macro="" textlink="">
      <xdr:nvSpPr>
        <xdr:cNvPr id="14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688</xdr:row>
      <xdr:rowOff>939453</xdr:rowOff>
    </xdr:from>
    <xdr:ext cx="304800" cy="626724"/>
    <xdr:sp macro="" textlink="">
      <xdr:nvSpPr>
        <xdr:cNvPr id="14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688</xdr:row>
      <xdr:rowOff>939453</xdr:rowOff>
    </xdr:from>
    <xdr:ext cx="304800" cy="626724"/>
    <xdr:sp macro="" textlink="">
      <xdr:nvSpPr>
        <xdr:cNvPr id="14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689</xdr:row>
      <xdr:rowOff>939453</xdr:rowOff>
    </xdr:from>
    <xdr:ext cx="304800" cy="626724"/>
    <xdr:sp macro="" textlink="">
      <xdr:nvSpPr>
        <xdr:cNvPr id="14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689</xdr:row>
      <xdr:rowOff>939453</xdr:rowOff>
    </xdr:from>
    <xdr:ext cx="304800" cy="626724"/>
    <xdr:sp macro="" textlink="">
      <xdr:nvSpPr>
        <xdr:cNvPr id="14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690</xdr:row>
      <xdr:rowOff>939453</xdr:rowOff>
    </xdr:from>
    <xdr:ext cx="304800" cy="626724"/>
    <xdr:sp macro="" textlink="">
      <xdr:nvSpPr>
        <xdr:cNvPr id="14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690</xdr:row>
      <xdr:rowOff>939453</xdr:rowOff>
    </xdr:from>
    <xdr:ext cx="304800" cy="626724"/>
    <xdr:sp macro="" textlink="">
      <xdr:nvSpPr>
        <xdr:cNvPr id="14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691</xdr:row>
      <xdr:rowOff>939453</xdr:rowOff>
    </xdr:from>
    <xdr:ext cx="304800" cy="626724"/>
    <xdr:sp macro="" textlink="">
      <xdr:nvSpPr>
        <xdr:cNvPr id="14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691</xdr:row>
      <xdr:rowOff>939453</xdr:rowOff>
    </xdr:from>
    <xdr:ext cx="304800" cy="626724"/>
    <xdr:sp macro="" textlink="">
      <xdr:nvSpPr>
        <xdr:cNvPr id="14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692</xdr:row>
      <xdr:rowOff>939453</xdr:rowOff>
    </xdr:from>
    <xdr:ext cx="304800" cy="626724"/>
    <xdr:sp macro="" textlink="">
      <xdr:nvSpPr>
        <xdr:cNvPr id="14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692</xdr:row>
      <xdr:rowOff>939453</xdr:rowOff>
    </xdr:from>
    <xdr:ext cx="304800" cy="626724"/>
    <xdr:sp macro="" textlink="">
      <xdr:nvSpPr>
        <xdr:cNvPr id="14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693</xdr:row>
      <xdr:rowOff>939453</xdr:rowOff>
    </xdr:from>
    <xdr:ext cx="304800" cy="626724"/>
    <xdr:sp macro="" textlink="">
      <xdr:nvSpPr>
        <xdr:cNvPr id="14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693</xdr:row>
      <xdr:rowOff>939453</xdr:rowOff>
    </xdr:from>
    <xdr:ext cx="304800" cy="626724"/>
    <xdr:sp macro="" textlink="">
      <xdr:nvSpPr>
        <xdr:cNvPr id="14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694</xdr:row>
      <xdr:rowOff>939453</xdr:rowOff>
    </xdr:from>
    <xdr:ext cx="304800" cy="626724"/>
    <xdr:sp macro="" textlink="">
      <xdr:nvSpPr>
        <xdr:cNvPr id="14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694</xdr:row>
      <xdr:rowOff>939453</xdr:rowOff>
    </xdr:from>
    <xdr:ext cx="304800" cy="626724"/>
    <xdr:sp macro="" textlink="">
      <xdr:nvSpPr>
        <xdr:cNvPr id="14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695</xdr:row>
      <xdr:rowOff>939453</xdr:rowOff>
    </xdr:from>
    <xdr:ext cx="304800" cy="626724"/>
    <xdr:sp macro="" textlink="">
      <xdr:nvSpPr>
        <xdr:cNvPr id="14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695</xdr:row>
      <xdr:rowOff>939453</xdr:rowOff>
    </xdr:from>
    <xdr:ext cx="304800" cy="626724"/>
    <xdr:sp macro="" textlink="">
      <xdr:nvSpPr>
        <xdr:cNvPr id="14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696</xdr:row>
      <xdr:rowOff>939453</xdr:rowOff>
    </xdr:from>
    <xdr:ext cx="304800" cy="626724"/>
    <xdr:sp macro="" textlink="">
      <xdr:nvSpPr>
        <xdr:cNvPr id="14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696</xdr:row>
      <xdr:rowOff>939453</xdr:rowOff>
    </xdr:from>
    <xdr:ext cx="304800" cy="626724"/>
    <xdr:sp macro="" textlink="">
      <xdr:nvSpPr>
        <xdr:cNvPr id="14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697</xdr:row>
      <xdr:rowOff>939453</xdr:rowOff>
    </xdr:from>
    <xdr:ext cx="304800" cy="626724"/>
    <xdr:sp macro="" textlink="">
      <xdr:nvSpPr>
        <xdr:cNvPr id="14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697</xdr:row>
      <xdr:rowOff>939453</xdr:rowOff>
    </xdr:from>
    <xdr:ext cx="304800" cy="626724"/>
    <xdr:sp macro="" textlink="">
      <xdr:nvSpPr>
        <xdr:cNvPr id="14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698</xdr:row>
      <xdr:rowOff>939453</xdr:rowOff>
    </xdr:from>
    <xdr:ext cx="304800" cy="626724"/>
    <xdr:sp macro="" textlink="">
      <xdr:nvSpPr>
        <xdr:cNvPr id="14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698</xdr:row>
      <xdr:rowOff>939453</xdr:rowOff>
    </xdr:from>
    <xdr:ext cx="304800" cy="626724"/>
    <xdr:sp macro="" textlink="">
      <xdr:nvSpPr>
        <xdr:cNvPr id="14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699</xdr:row>
      <xdr:rowOff>939453</xdr:rowOff>
    </xdr:from>
    <xdr:ext cx="304800" cy="626724"/>
    <xdr:sp macro="" textlink="">
      <xdr:nvSpPr>
        <xdr:cNvPr id="14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699</xdr:row>
      <xdr:rowOff>939453</xdr:rowOff>
    </xdr:from>
    <xdr:ext cx="304800" cy="626724"/>
    <xdr:sp macro="" textlink="">
      <xdr:nvSpPr>
        <xdr:cNvPr id="14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700</xdr:row>
      <xdr:rowOff>939453</xdr:rowOff>
    </xdr:from>
    <xdr:ext cx="304800" cy="626724"/>
    <xdr:sp macro="" textlink="">
      <xdr:nvSpPr>
        <xdr:cNvPr id="14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700</xdr:row>
      <xdr:rowOff>939453</xdr:rowOff>
    </xdr:from>
    <xdr:ext cx="304800" cy="626724"/>
    <xdr:sp macro="" textlink="">
      <xdr:nvSpPr>
        <xdr:cNvPr id="14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701</xdr:row>
      <xdr:rowOff>939453</xdr:rowOff>
    </xdr:from>
    <xdr:ext cx="304800" cy="626724"/>
    <xdr:sp macro="" textlink="">
      <xdr:nvSpPr>
        <xdr:cNvPr id="14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701</xdr:row>
      <xdr:rowOff>939453</xdr:rowOff>
    </xdr:from>
    <xdr:ext cx="304800" cy="626724"/>
    <xdr:sp macro="" textlink="">
      <xdr:nvSpPr>
        <xdr:cNvPr id="14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702</xdr:row>
      <xdr:rowOff>939453</xdr:rowOff>
    </xdr:from>
    <xdr:ext cx="304800" cy="626724"/>
    <xdr:sp macro="" textlink="">
      <xdr:nvSpPr>
        <xdr:cNvPr id="14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702</xdr:row>
      <xdr:rowOff>939453</xdr:rowOff>
    </xdr:from>
    <xdr:ext cx="304800" cy="626724"/>
    <xdr:sp macro="" textlink="">
      <xdr:nvSpPr>
        <xdr:cNvPr id="14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703</xdr:row>
      <xdr:rowOff>939453</xdr:rowOff>
    </xdr:from>
    <xdr:ext cx="304800" cy="626724"/>
    <xdr:sp macro="" textlink="">
      <xdr:nvSpPr>
        <xdr:cNvPr id="14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703</xdr:row>
      <xdr:rowOff>939453</xdr:rowOff>
    </xdr:from>
    <xdr:ext cx="304800" cy="626724"/>
    <xdr:sp macro="" textlink="">
      <xdr:nvSpPr>
        <xdr:cNvPr id="14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704</xdr:row>
      <xdr:rowOff>939453</xdr:rowOff>
    </xdr:from>
    <xdr:ext cx="304800" cy="626724"/>
    <xdr:sp macro="" textlink="">
      <xdr:nvSpPr>
        <xdr:cNvPr id="14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704</xdr:row>
      <xdr:rowOff>939453</xdr:rowOff>
    </xdr:from>
    <xdr:ext cx="304800" cy="626724"/>
    <xdr:sp macro="" textlink="">
      <xdr:nvSpPr>
        <xdr:cNvPr id="14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705</xdr:row>
      <xdr:rowOff>939453</xdr:rowOff>
    </xdr:from>
    <xdr:ext cx="304800" cy="626724"/>
    <xdr:sp macro="" textlink="">
      <xdr:nvSpPr>
        <xdr:cNvPr id="14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705</xdr:row>
      <xdr:rowOff>939453</xdr:rowOff>
    </xdr:from>
    <xdr:ext cx="304800" cy="626724"/>
    <xdr:sp macro="" textlink="">
      <xdr:nvSpPr>
        <xdr:cNvPr id="14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706</xdr:row>
      <xdr:rowOff>939453</xdr:rowOff>
    </xdr:from>
    <xdr:ext cx="304800" cy="626724"/>
    <xdr:sp macro="" textlink="">
      <xdr:nvSpPr>
        <xdr:cNvPr id="14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706</xdr:row>
      <xdr:rowOff>939453</xdr:rowOff>
    </xdr:from>
    <xdr:ext cx="304800" cy="626724"/>
    <xdr:sp macro="" textlink="">
      <xdr:nvSpPr>
        <xdr:cNvPr id="14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707</xdr:row>
      <xdr:rowOff>939453</xdr:rowOff>
    </xdr:from>
    <xdr:ext cx="304800" cy="626724"/>
    <xdr:sp macro="" textlink="">
      <xdr:nvSpPr>
        <xdr:cNvPr id="14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707</xdr:row>
      <xdr:rowOff>939453</xdr:rowOff>
    </xdr:from>
    <xdr:ext cx="304800" cy="626724"/>
    <xdr:sp macro="" textlink="">
      <xdr:nvSpPr>
        <xdr:cNvPr id="14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708</xdr:row>
      <xdr:rowOff>939453</xdr:rowOff>
    </xdr:from>
    <xdr:ext cx="304800" cy="626724"/>
    <xdr:sp macro="" textlink="">
      <xdr:nvSpPr>
        <xdr:cNvPr id="14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708</xdr:row>
      <xdr:rowOff>939453</xdr:rowOff>
    </xdr:from>
    <xdr:ext cx="304800" cy="626724"/>
    <xdr:sp macro="" textlink="">
      <xdr:nvSpPr>
        <xdr:cNvPr id="14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709</xdr:row>
      <xdr:rowOff>939453</xdr:rowOff>
    </xdr:from>
    <xdr:ext cx="304800" cy="626724"/>
    <xdr:sp macro="" textlink="">
      <xdr:nvSpPr>
        <xdr:cNvPr id="14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709</xdr:row>
      <xdr:rowOff>939453</xdr:rowOff>
    </xdr:from>
    <xdr:ext cx="304800" cy="626724"/>
    <xdr:sp macro="" textlink="">
      <xdr:nvSpPr>
        <xdr:cNvPr id="14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710</xdr:row>
      <xdr:rowOff>939453</xdr:rowOff>
    </xdr:from>
    <xdr:ext cx="304800" cy="626724"/>
    <xdr:sp macro="" textlink="">
      <xdr:nvSpPr>
        <xdr:cNvPr id="14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710</xdr:row>
      <xdr:rowOff>939453</xdr:rowOff>
    </xdr:from>
    <xdr:ext cx="304800" cy="626724"/>
    <xdr:sp macro="" textlink="">
      <xdr:nvSpPr>
        <xdr:cNvPr id="14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711</xdr:row>
      <xdr:rowOff>939453</xdr:rowOff>
    </xdr:from>
    <xdr:ext cx="304800" cy="626724"/>
    <xdr:sp macro="" textlink="">
      <xdr:nvSpPr>
        <xdr:cNvPr id="14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711</xdr:row>
      <xdr:rowOff>939453</xdr:rowOff>
    </xdr:from>
    <xdr:ext cx="304800" cy="626724"/>
    <xdr:sp macro="" textlink="">
      <xdr:nvSpPr>
        <xdr:cNvPr id="14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712</xdr:row>
      <xdr:rowOff>939453</xdr:rowOff>
    </xdr:from>
    <xdr:ext cx="304800" cy="626724"/>
    <xdr:sp macro="" textlink="">
      <xdr:nvSpPr>
        <xdr:cNvPr id="14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712</xdr:row>
      <xdr:rowOff>939453</xdr:rowOff>
    </xdr:from>
    <xdr:ext cx="304800" cy="626724"/>
    <xdr:sp macro="" textlink="">
      <xdr:nvSpPr>
        <xdr:cNvPr id="14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713</xdr:row>
      <xdr:rowOff>939453</xdr:rowOff>
    </xdr:from>
    <xdr:ext cx="304800" cy="626724"/>
    <xdr:sp macro="" textlink="">
      <xdr:nvSpPr>
        <xdr:cNvPr id="14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713</xdr:row>
      <xdr:rowOff>939453</xdr:rowOff>
    </xdr:from>
    <xdr:ext cx="304800" cy="626724"/>
    <xdr:sp macro="" textlink="">
      <xdr:nvSpPr>
        <xdr:cNvPr id="14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714</xdr:row>
      <xdr:rowOff>939453</xdr:rowOff>
    </xdr:from>
    <xdr:ext cx="304800" cy="626724"/>
    <xdr:sp macro="" textlink="">
      <xdr:nvSpPr>
        <xdr:cNvPr id="14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714</xdr:row>
      <xdr:rowOff>939453</xdr:rowOff>
    </xdr:from>
    <xdr:ext cx="304800" cy="626724"/>
    <xdr:sp macro="" textlink="">
      <xdr:nvSpPr>
        <xdr:cNvPr id="14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715</xdr:row>
      <xdr:rowOff>939453</xdr:rowOff>
    </xdr:from>
    <xdr:ext cx="304800" cy="626724"/>
    <xdr:sp macro="" textlink="">
      <xdr:nvSpPr>
        <xdr:cNvPr id="14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715</xdr:row>
      <xdr:rowOff>939453</xdr:rowOff>
    </xdr:from>
    <xdr:ext cx="304800" cy="626724"/>
    <xdr:sp macro="" textlink="">
      <xdr:nvSpPr>
        <xdr:cNvPr id="14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716</xdr:row>
      <xdr:rowOff>939453</xdr:rowOff>
    </xdr:from>
    <xdr:ext cx="304800" cy="626724"/>
    <xdr:sp macro="" textlink="">
      <xdr:nvSpPr>
        <xdr:cNvPr id="14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716</xdr:row>
      <xdr:rowOff>939453</xdr:rowOff>
    </xdr:from>
    <xdr:ext cx="304800" cy="626724"/>
    <xdr:sp macro="" textlink="">
      <xdr:nvSpPr>
        <xdr:cNvPr id="14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717</xdr:row>
      <xdr:rowOff>939453</xdr:rowOff>
    </xdr:from>
    <xdr:ext cx="304800" cy="626724"/>
    <xdr:sp macro="" textlink="">
      <xdr:nvSpPr>
        <xdr:cNvPr id="14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717</xdr:row>
      <xdr:rowOff>939453</xdr:rowOff>
    </xdr:from>
    <xdr:ext cx="304800" cy="626724"/>
    <xdr:sp macro="" textlink="">
      <xdr:nvSpPr>
        <xdr:cNvPr id="14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718</xdr:row>
      <xdr:rowOff>939453</xdr:rowOff>
    </xdr:from>
    <xdr:ext cx="304800" cy="626724"/>
    <xdr:sp macro="" textlink="">
      <xdr:nvSpPr>
        <xdr:cNvPr id="14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718</xdr:row>
      <xdr:rowOff>939453</xdr:rowOff>
    </xdr:from>
    <xdr:ext cx="304800" cy="626724"/>
    <xdr:sp macro="" textlink="">
      <xdr:nvSpPr>
        <xdr:cNvPr id="14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719</xdr:row>
      <xdr:rowOff>939453</xdr:rowOff>
    </xdr:from>
    <xdr:ext cx="304800" cy="626724"/>
    <xdr:sp macro="" textlink="">
      <xdr:nvSpPr>
        <xdr:cNvPr id="14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719</xdr:row>
      <xdr:rowOff>939453</xdr:rowOff>
    </xdr:from>
    <xdr:ext cx="304800" cy="626724"/>
    <xdr:sp macro="" textlink="">
      <xdr:nvSpPr>
        <xdr:cNvPr id="14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720</xdr:row>
      <xdr:rowOff>939453</xdr:rowOff>
    </xdr:from>
    <xdr:ext cx="304800" cy="626724"/>
    <xdr:sp macro="" textlink="">
      <xdr:nvSpPr>
        <xdr:cNvPr id="14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720</xdr:row>
      <xdr:rowOff>939453</xdr:rowOff>
    </xdr:from>
    <xdr:ext cx="304800" cy="626724"/>
    <xdr:sp macro="" textlink="">
      <xdr:nvSpPr>
        <xdr:cNvPr id="14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721</xdr:row>
      <xdr:rowOff>939453</xdr:rowOff>
    </xdr:from>
    <xdr:ext cx="304800" cy="626724"/>
    <xdr:sp macro="" textlink="">
      <xdr:nvSpPr>
        <xdr:cNvPr id="14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721</xdr:row>
      <xdr:rowOff>939453</xdr:rowOff>
    </xdr:from>
    <xdr:ext cx="304800" cy="626724"/>
    <xdr:sp macro="" textlink="">
      <xdr:nvSpPr>
        <xdr:cNvPr id="14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722</xdr:row>
      <xdr:rowOff>939453</xdr:rowOff>
    </xdr:from>
    <xdr:ext cx="304800" cy="626724"/>
    <xdr:sp macro="" textlink="">
      <xdr:nvSpPr>
        <xdr:cNvPr id="14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722</xdr:row>
      <xdr:rowOff>939453</xdr:rowOff>
    </xdr:from>
    <xdr:ext cx="304800" cy="626724"/>
    <xdr:sp macro="" textlink="">
      <xdr:nvSpPr>
        <xdr:cNvPr id="14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723</xdr:row>
      <xdr:rowOff>939453</xdr:rowOff>
    </xdr:from>
    <xdr:ext cx="304800" cy="626724"/>
    <xdr:sp macro="" textlink="">
      <xdr:nvSpPr>
        <xdr:cNvPr id="14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723</xdr:row>
      <xdr:rowOff>939453</xdr:rowOff>
    </xdr:from>
    <xdr:ext cx="304800" cy="626724"/>
    <xdr:sp macro="" textlink="">
      <xdr:nvSpPr>
        <xdr:cNvPr id="14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724</xdr:row>
      <xdr:rowOff>939453</xdr:rowOff>
    </xdr:from>
    <xdr:ext cx="304800" cy="626724"/>
    <xdr:sp macro="" textlink="">
      <xdr:nvSpPr>
        <xdr:cNvPr id="14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724</xdr:row>
      <xdr:rowOff>939453</xdr:rowOff>
    </xdr:from>
    <xdr:ext cx="304800" cy="626724"/>
    <xdr:sp macro="" textlink="">
      <xdr:nvSpPr>
        <xdr:cNvPr id="14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725</xdr:row>
      <xdr:rowOff>939453</xdr:rowOff>
    </xdr:from>
    <xdr:ext cx="304800" cy="626724"/>
    <xdr:sp macro="" textlink="">
      <xdr:nvSpPr>
        <xdr:cNvPr id="14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725</xdr:row>
      <xdr:rowOff>939453</xdr:rowOff>
    </xdr:from>
    <xdr:ext cx="304800" cy="626724"/>
    <xdr:sp macro="" textlink="">
      <xdr:nvSpPr>
        <xdr:cNvPr id="14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726</xdr:row>
      <xdr:rowOff>939453</xdr:rowOff>
    </xdr:from>
    <xdr:ext cx="304800" cy="626724"/>
    <xdr:sp macro="" textlink="">
      <xdr:nvSpPr>
        <xdr:cNvPr id="14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726</xdr:row>
      <xdr:rowOff>939453</xdr:rowOff>
    </xdr:from>
    <xdr:ext cx="304800" cy="626724"/>
    <xdr:sp macro="" textlink="">
      <xdr:nvSpPr>
        <xdr:cNvPr id="14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727</xdr:row>
      <xdr:rowOff>939453</xdr:rowOff>
    </xdr:from>
    <xdr:ext cx="304800" cy="626724"/>
    <xdr:sp macro="" textlink="">
      <xdr:nvSpPr>
        <xdr:cNvPr id="14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727</xdr:row>
      <xdr:rowOff>939453</xdr:rowOff>
    </xdr:from>
    <xdr:ext cx="304800" cy="626724"/>
    <xdr:sp macro="" textlink="">
      <xdr:nvSpPr>
        <xdr:cNvPr id="14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728</xdr:row>
      <xdr:rowOff>939453</xdr:rowOff>
    </xdr:from>
    <xdr:ext cx="304800" cy="626724"/>
    <xdr:sp macro="" textlink="">
      <xdr:nvSpPr>
        <xdr:cNvPr id="14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728</xdr:row>
      <xdr:rowOff>939453</xdr:rowOff>
    </xdr:from>
    <xdr:ext cx="304800" cy="626724"/>
    <xdr:sp macro="" textlink="">
      <xdr:nvSpPr>
        <xdr:cNvPr id="14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729</xdr:row>
      <xdr:rowOff>939453</xdr:rowOff>
    </xdr:from>
    <xdr:ext cx="304800" cy="626724"/>
    <xdr:sp macro="" textlink="">
      <xdr:nvSpPr>
        <xdr:cNvPr id="14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729</xdr:row>
      <xdr:rowOff>939453</xdr:rowOff>
    </xdr:from>
    <xdr:ext cx="304800" cy="626724"/>
    <xdr:sp macro="" textlink="">
      <xdr:nvSpPr>
        <xdr:cNvPr id="14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730</xdr:row>
      <xdr:rowOff>939453</xdr:rowOff>
    </xdr:from>
    <xdr:ext cx="304800" cy="626724"/>
    <xdr:sp macro="" textlink="">
      <xdr:nvSpPr>
        <xdr:cNvPr id="14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730</xdr:row>
      <xdr:rowOff>939453</xdr:rowOff>
    </xdr:from>
    <xdr:ext cx="304800" cy="626724"/>
    <xdr:sp macro="" textlink="">
      <xdr:nvSpPr>
        <xdr:cNvPr id="14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731</xdr:row>
      <xdr:rowOff>939453</xdr:rowOff>
    </xdr:from>
    <xdr:ext cx="304800" cy="626724"/>
    <xdr:sp macro="" textlink="">
      <xdr:nvSpPr>
        <xdr:cNvPr id="15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731</xdr:row>
      <xdr:rowOff>939453</xdr:rowOff>
    </xdr:from>
    <xdr:ext cx="304800" cy="626724"/>
    <xdr:sp macro="" textlink="">
      <xdr:nvSpPr>
        <xdr:cNvPr id="15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732</xdr:row>
      <xdr:rowOff>939453</xdr:rowOff>
    </xdr:from>
    <xdr:ext cx="304800" cy="626724"/>
    <xdr:sp macro="" textlink="">
      <xdr:nvSpPr>
        <xdr:cNvPr id="15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732</xdr:row>
      <xdr:rowOff>939453</xdr:rowOff>
    </xdr:from>
    <xdr:ext cx="304800" cy="626724"/>
    <xdr:sp macro="" textlink="">
      <xdr:nvSpPr>
        <xdr:cNvPr id="15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733</xdr:row>
      <xdr:rowOff>939453</xdr:rowOff>
    </xdr:from>
    <xdr:ext cx="304800" cy="626724"/>
    <xdr:sp macro="" textlink="">
      <xdr:nvSpPr>
        <xdr:cNvPr id="15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733</xdr:row>
      <xdr:rowOff>939453</xdr:rowOff>
    </xdr:from>
    <xdr:ext cx="304800" cy="626724"/>
    <xdr:sp macro="" textlink="">
      <xdr:nvSpPr>
        <xdr:cNvPr id="15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734</xdr:row>
      <xdr:rowOff>939453</xdr:rowOff>
    </xdr:from>
    <xdr:ext cx="304800" cy="626724"/>
    <xdr:sp macro="" textlink="">
      <xdr:nvSpPr>
        <xdr:cNvPr id="15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734</xdr:row>
      <xdr:rowOff>939453</xdr:rowOff>
    </xdr:from>
    <xdr:ext cx="304800" cy="626724"/>
    <xdr:sp macro="" textlink="">
      <xdr:nvSpPr>
        <xdr:cNvPr id="15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735</xdr:row>
      <xdr:rowOff>939453</xdr:rowOff>
    </xdr:from>
    <xdr:ext cx="304800" cy="626724"/>
    <xdr:sp macro="" textlink="">
      <xdr:nvSpPr>
        <xdr:cNvPr id="15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735</xdr:row>
      <xdr:rowOff>939453</xdr:rowOff>
    </xdr:from>
    <xdr:ext cx="304800" cy="626724"/>
    <xdr:sp macro="" textlink="">
      <xdr:nvSpPr>
        <xdr:cNvPr id="15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736</xdr:row>
      <xdr:rowOff>939453</xdr:rowOff>
    </xdr:from>
    <xdr:ext cx="304800" cy="626724"/>
    <xdr:sp macro="" textlink="">
      <xdr:nvSpPr>
        <xdr:cNvPr id="15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736</xdr:row>
      <xdr:rowOff>939453</xdr:rowOff>
    </xdr:from>
    <xdr:ext cx="304800" cy="626724"/>
    <xdr:sp macro="" textlink="">
      <xdr:nvSpPr>
        <xdr:cNvPr id="15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737</xdr:row>
      <xdr:rowOff>939453</xdr:rowOff>
    </xdr:from>
    <xdr:ext cx="304800" cy="626724"/>
    <xdr:sp macro="" textlink="">
      <xdr:nvSpPr>
        <xdr:cNvPr id="15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737</xdr:row>
      <xdr:rowOff>939453</xdr:rowOff>
    </xdr:from>
    <xdr:ext cx="304800" cy="626724"/>
    <xdr:sp macro="" textlink="">
      <xdr:nvSpPr>
        <xdr:cNvPr id="15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738</xdr:row>
      <xdr:rowOff>939453</xdr:rowOff>
    </xdr:from>
    <xdr:ext cx="304800" cy="626724"/>
    <xdr:sp macro="" textlink="">
      <xdr:nvSpPr>
        <xdr:cNvPr id="15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738</xdr:row>
      <xdr:rowOff>939453</xdr:rowOff>
    </xdr:from>
    <xdr:ext cx="304800" cy="626724"/>
    <xdr:sp macro="" textlink="">
      <xdr:nvSpPr>
        <xdr:cNvPr id="15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739</xdr:row>
      <xdr:rowOff>939453</xdr:rowOff>
    </xdr:from>
    <xdr:ext cx="304800" cy="626724"/>
    <xdr:sp macro="" textlink="">
      <xdr:nvSpPr>
        <xdr:cNvPr id="15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739</xdr:row>
      <xdr:rowOff>939453</xdr:rowOff>
    </xdr:from>
    <xdr:ext cx="304800" cy="626724"/>
    <xdr:sp macro="" textlink="">
      <xdr:nvSpPr>
        <xdr:cNvPr id="15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740</xdr:row>
      <xdr:rowOff>939453</xdr:rowOff>
    </xdr:from>
    <xdr:ext cx="304800" cy="626724"/>
    <xdr:sp macro="" textlink="">
      <xdr:nvSpPr>
        <xdr:cNvPr id="15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740</xdr:row>
      <xdr:rowOff>939453</xdr:rowOff>
    </xdr:from>
    <xdr:ext cx="304800" cy="626724"/>
    <xdr:sp macro="" textlink="">
      <xdr:nvSpPr>
        <xdr:cNvPr id="15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741</xdr:row>
      <xdr:rowOff>939453</xdr:rowOff>
    </xdr:from>
    <xdr:ext cx="304800" cy="626724"/>
    <xdr:sp macro="" textlink="">
      <xdr:nvSpPr>
        <xdr:cNvPr id="15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741</xdr:row>
      <xdr:rowOff>939453</xdr:rowOff>
    </xdr:from>
    <xdr:ext cx="304800" cy="626724"/>
    <xdr:sp macro="" textlink="">
      <xdr:nvSpPr>
        <xdr:cNvPr id="15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742</xdr:row>
      <xdr:rowOff>939453</xdr:rowOff>
    </xdr:from>
    <xdr:ext cx="304800" cy="626724"/>
    <xdr:sp macro="" textlink="">
      <xdr:nvSpPr>
        <xdr:cNvPr id="15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742</xdr:row>
      <xdr:rowOff>939453</xdr:rowOff>
    </xdr:from>
    <xdr:ext cx="304800" cy="626724"/>
    <xdr:sp macro="" textlink="">
      <xdr:nvSpPr>
        <xdr:cNvPr id="15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743</xdr:row>
      <xdr:rowOff>939453</xdr:rowOff>
    </xdr:from>
    <xdr:ext cx="304800" cy="626724"/>
    <xdr:sp macro="" textlink="">
      <xdr:nvSpPr>
        <xdr:cNvPr id="15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743</xdr:row>
      <xdr:rowOff>939453</xdr:rowOff>
    </xdr:from>
    <xdr:ext cx="304800" cy="626724"/>
    <xdr:sp macro="" textlink="">
      <xdr:nvSpPr>
        <xdr:cNvPr id="15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744</xdr:row>
      <xdr:rowOff>939453</xdr:rowOff>
    </xdr:from>
    <xdr:ext cx="304800" cy="626724"/>
    <xdr:sp macro="" textlink="">
      <xdr:nvSpPr>
        <xdr:cNvPr id="15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744</xdr:row>
      <xdr:rowOff>939453</xdr:rowOff>
    </xdr:from>
    <xdr:ext cx="304800" cy="626724"/>
    <xdr:sp macro="" textlink="">
      <xdr:nvSpPr>
        <xdr:cNvPr id="15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745</xdr:row>
      <xdr:rowOff>939453</xdr:rowOff>
    </xdr:from>
    <xdr:ext cx="304800" cy="626724"/>
    <xdr:sp macro="" textlink="">
      <xdr:nvSpPr>
        <xdr:cNvPr id="15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745</xdr:row>
      <xdr:rowOff>939453</xdr:rowOff>
    </xdr:from>
    <xdr:ext cx="304800" cy="626724"/>
    <xdr:sp macro="" textlink="">
      <xdr:nvSpPr>
        <xdr:cNvPr id="15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746</xdr:row>
      <xdr:rowOff>939453</xdr:rowOff>
    </xdr:from>
    <xdr:ext cx="304800" cy="626724"/>
    <xdr:sp macro="" textlink="">
      <xdr:nvSpPr>
        <xdr:cNvPr id="15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746</xdr:row>
      <xdr:rowOff>939453</xdr:rowOff>
    </xdr:from>
    <xdr:ext cx="304800" cy="626724"/>
    <xdr:sp macro="" textlink="">
      <xdr:nvSpPr>
        <xdr:cNvPr id="15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747</xdr:row>
      <xdr:rowOff>939453</xdr:rowOff>
    </xdr:from>
    <xdr:ext cx="304800" cy="626724"/>
    <xdr:sp macro="" textlink="">
      <xdr:nvSpPr>
        <xdr:cNvPr id="15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747</xdr:row>
      <xdr:rowOff>939453</xdr:rowOff>
    </xdr:from>
    <xdr:ext cx="304800" cy="626724"/>
    <xdr:sp macro="" textlink="">
      <xdr:nvSpPr>
        <xdr:cNvPr id="15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748</xdr:row>
      <xdr:rowOff>939453</xdr:rowOff>
    </xdr:from>
    <xdr:ext cx="304800" cy="626724"/>
    <xdr:sp macro="" textlink="">
      <xdr:nvSpPr>
        <xdr:cNvPr id="15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748</xdr:row>
      <xdr:rowOff>939453</xdr:rowOff>
    </xdr:from>
    <xdr:ext cx="304800" cy="626724"/>
    <xdr:sp macro="" textlink="">
      <xdr:nvSpPr>
        <xdr:cNvPr id="15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749</xdr:row>
      <xdr:rowOff>939453</xdr:rowOff>
    </xdr:from>
    <xdr:ext cx="304800" cy="626724"/>
    <xdr:sp macro="" textlink="">
      <xdr:nvSpPr>
        <xdr:cNvPr id="15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749</xdr:row>
      <xdr:rowOff>939453</xdr:rowOff>
    </xdr:from>
    <xdr:ext cx="304800" cy="626724"/>
    <xdr:sp macro="" textlink="">
      <xdr:nvSpPr>
        <xdr:cNvPr id="15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750</xdr:row>
      <xdr:rowOff>939453</xdr:rowOff>
    </xdr:from>
    <xdr:ext cx="304800" cy="626724"/>
    <xdr:sp macro="" textlink="">
      <xdr:nvSpPr>
        <xdr:cNvPr id="15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750</xdr:row>
      <xdr:rowOff>939453</xdr:rowOff>
    </xdr:from>
    <xdr:ext cx="304800" cy="626724"/>
    <xdr:sp macro="" textlink="">
      <xdr:nvSpPr>
        <xdr:cNvPr id="15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751</xdr:row>
      <xdr:rowOff>939453</xdr:rowOff>
    </xdr:from>
    <xdr:ext cx="304800" cy="626724"/>
    <xdr:sp macro="" textlink="">
      <xdr:nvSpPr>
        <xdr:cNvPr id="15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751</xdr:row>
      <xdr:rowOff>939453</xdr:rowOff>
    </xdr:from>
    <xdr:ext cx="304800" cy="626724"/>
    <xdr:sp macro="" textlink="">
      <xdr:nvSpPr>
        <xdr:cNvPr id="15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752</xdr:row>
      <xdr:rowOff>939453</xdr:rowOff>
    </xdr:from>
    <xdr:ext cx="304800" cy="626724"/>
    <xdr:sp macro="" textlink="">
      <xdr:nvSpPr>
        <xdr:cNvPr id="15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752</xdr:row>
      <xdr:rowOff>939453</xdr:rowOff>
    </xdr:from>
    <xdr:ext cx="304800" cy="626724"/>
    <xdr:sp macro="" textlink="">
      <xdr:nvSpPr>
        <xdr:cNvPr id="15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753</xdr:row>
      <xdr:rowOff>939453</xdr:rowOff>
    </xdr:from>
    <xdr:ext cx="304800" cy="626724"/>
    <xdr:sp macro="" textlink="">
      <xdr:nvSpPr>
        <xdr:cNvPr id="15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753</xdr:row>
      <xdr:rowOff>939453</xdr:rowOff>
    </xdr:from>
    <xdr:ext cx="304800" cy="626724"/>
    <xdr:sp macro="" textlink="">
      <xdr:nvSpPr>
        <xdr:cNvPr id="15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754</xdr:row>
      <xdr:rowOff>939453</xdr:rowOff>
    </xdr:from>
    <xdr:ext cx="304800" cy="626724"/>
    <xdr:sp macro="" textlink="">
      <xdr:nvSpPr>
        <xdr:cNvPr id="15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754</xdr:row>
      <xdr:rowOff>939453</xdr:rowOff>
    </xdr:from>
    <xdr:ext cx="304800" cy="626724"/>
    <xdr:sp macro="" textlink="">
      <xdr:nvSpPr>
        <xdr:cNvPr id="15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755</xdr:row>
      <xdr:rowOff>939453</xdr:rowOff>
    </xdr:from>
    <xdr:ext cx="304800" cy="626724"/>
    <xdr:sp macro="" textlink="">
      <xdr:nvSpPr>
        <xdr:cNvPr id="15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755</xdr:row>
      <xdr:rowOff>939453</xdr:rowOff>
    </xdr:from>
    <xdr:ext cx="304800" cy="626724"/>
    <xdr:sp macro="" textlink="">
      <xdr:nvSpPr>
        <xdr:cNvPr id="15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756</xdr:row>
      <xdr:rowOff>939453</xdr:rowOff>
    </xdr:from>
    <xdr:ext cx="304800" cy="626724"/>
    <xdr:sp macro="" textlink="">
      <xdr:nvSpPr>
        <xdr:cNvPr id="15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756</xdr:row>
      <xdr:rowOff>939453</xdr:rowOff>
    </xdr:from>
    <xdr:ext cx="304800" cy="626724"/>
    <xdr:sp macro="" textlink="">
      <xdr:nvSpPr>
        <xdr:cNvPr id="15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757</xdr:row>
      <xdr:rowOff>939453</xdr:rowOff>
    </xdr:from>
    <xdr:ext cx="304800" cy="626724"/>
    <xdr:sp macro="" textlink="">
      <xdr:nvSpPr>
        <xdr:cNvPr id="15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757</xdr:row>
      <xdr:rowOff>939453</xdr:rowOff>
    </xdr:from>
    <xdr:ext cx="304800" cy="626724"/>
    <xdr:sp macro="" textlink="">
      <xdr:nvSpPr>
        <xdr:cNvPr id="15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758</xdr:row>
      <xdr:rowOff>939453</xdr:rowOff>
    </xdr:from>
    <xdr:ext cx="304800" cy="626724"/>
    <xdr:sp macro="" textlink="">
      <xdr:nvSpPr>
        <xdr:cNvPr id="15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758</xdr:row>
      <xdr:rowOff>939453</xdr:rowOff>
    </xdr:from>
    <xdr:ext cx="304800" cy="626724"/>
    <xdr:sp macro="" textlink="">
      <xdr:nvSpPr>
        <xdr:cNvPr id="15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759</xdr:row>
      <xdr:rowOff>939453</xdr:rowOff>
    </xdr:from>
    <xdr:ext cx="304800" cy="626724"/>
    <xdr:sp macro="" textlink="">
      <xdr:nvSpPr>
        <xdr:cNvPr id="15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759</xdr:row>
      <xdr:rowOff>939453</xdr:rowOff>
    </xdr:from>
    <xdr:ext cx="304800" cy="626724"/>
    <xdr:sp macro="" textlink="">
      <xdr:nvSpPr>
        <xdr:cNvPr id="15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760</xdr:row>
      <xdr:rowOff>939453</xdr:rowOff>
    </xdr:from>
    <xdr:ext cx="304800" cy="626724"/>
    <xdr:sp macro="" textlink="">
      <xdr:nvSpPr>
        <xdr:cNvPr id="15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760</xdr:row>
      <xdr:rowOff>939453</xdr:rowOff>
    </xdr:from>
    <xdr:ext cx="304800" cy="626724"/>
    <xdr:sp macro="" textlink="">
      <xdr:nvSpPr>
        <xdr:cNvPr id="15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761</xdr:row>
      <xdr:rowOff>939453</xdr:rowOff>
    </xdr:from>
    <xdr:ext cx="304800" cy="626724"/>
    <xdr:sp macro="" textlink="">
      <xdr:nvSpPr>
        <xdr:cNvPr id="15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761</xdr:row>
      <xdr:rowOff>939453</xdr:rowOff>
    </xdr:from>
    <xdr:ext cx="304800" cy="626724"/>
    <xdr:sp macro="" textlink="">
      <xdr:nvSpPr>
        <xdr:cNvPr id="15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762</xdr:row>
      <xdr:rowOff>939453</xdr:rowOff>
    </xdr:from>
    <xdr:ext cx="304800" cy="626724"/>
    <xdr:sp macro="" textlink="">
      <xdr:nvSpPr>
        <xdr:cNvPr id="15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762</xdr:row>
      <xdr:rowOff>939453</xdr:rowOff>
    </xdr:from>
    <xdr:ext cx="304800" cy="626724"/>
    <xdr:sp macro="" textlink="">
      <xdr:nvSpPr>
        <xdr:cNvPr id="15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763</xdr:row>
      <xdr:rowOff>939453</xdr:rowOff>
    </xdr:from>
    <xdr:ext cx="304800" cy="626724"/>
    <xdr:sp macro="" textlink="">
      <xdr:nvSpPr>
        <xdr:cNvPr id="15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763</xdr:row>
      <xdr:rowOff>939453</xdr:rowOff>
    </xdr:from>
    <xdr:ext cx="304800" cy="626724"/>
    <xdr:sp macro="" textlink="">
      <xdr:nvSpPr>
        <xdr:cNvPr id="15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764</xdr:row>
      <xdr:rowOff>939453</xdr:rowOff>
    </xdr:from>
    <xdr:ext cx="304800" cy="626724"/>
    <xdr:sp macro="" textlink="">
      <xdr:nvSpPr>
        <xdr:cNvPr id="15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764</xdr:row>
      <xdr:rowOff>939453</xdr:rowOff>
    </xdr:from>
    <xdr:ext cx="304800" cy="626724"/>
    <xdr:sp macro="" textlink="">
      <xdr:nvSpPr>
        <xdr:cNvPr id="15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765</xdr:row>
      <xdr:rowOff>939453</xdr:rowOff>
    </xdr:from>
    <xdr:ext cx="304800" cy="626724"/>
    <xdr:sp macro="" textlink="">
      <xdr:nvSpPr>
        <xdr:cNvPr id="15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765</xdr:row>
      <xdr:rowOff>939453</xdr:rowOff>
    </xdr:from>
    <xdr:ext cx="304800" cy="626724"/>
    <xdr:sp macro="" textlink="">
      <xdr:nvSpPr>
        <xdr:cNvPr id="15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766</xdr:row>
      <xdr:rowOff>939453</xdr:rowOff>
    </xdr:from>
    <xdr:ext cx="304800" cy="626724"/>
    <xdr:sp macro="" textlink="">
      <xdr:nvSpPr>
        <xdr:cNvPr id="15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766</xdr:row>
      <xdr:rowOff>939453</xdr:rowOff>
    </xdr:from>
    <xdr:ext cx="304800" cy="626724"/>
    <xdr:sp macro="" textlink="">
      <xdr:nvSpPr>
        <xdr:cNvPr id="15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767</xdr:row>
      <xdr:rowOff>939453</xdr:rowOff>
    </xdr:from>
    <xdr:ext cx="304800" cy="626724"/>
    <xdr:sp macro="" textlink="">
      <xdr:nvSpPr>
        <xdr:cNvPr id="15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767</xdr:row>
      <xdr:rowOff>939453</xdr:rowOff>
    </xdr:from>
    <xdr:ext cx="304800" cy="626724"/>
    <xdr:sp macro="" textlink="">
      <xdr:nvSpPr>
        <xdr:cNvPr id="15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768</xdr:row>
      <xdr:rowOff>939453</xdr:rowOff>
    </xdr:from>
    <xdr:ext cx="304800" cy="626724"/>
    <xdr:sp macro="" textlink="">
      <xdr:nvSpPr>
        <xdr:cNvPr id="15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768</xdr:row>
      <xdr:rowOff>939453</xdr:rowOff>
    </xdr:from>
    <xdr:ext cx="304800" cy="626724"/>
    <xdr:sp macro="" textlink="">
      <xdr:nvSpPr>
        <xdr:cNvPr id="15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769</xdr:row>
      <xdr:rowOff>939453</xdr:rowOff>
    </xdr:from>
    <xdr:ext cx="304800" cy="626724"/>
    <xdr:sp macro="" textlink="">
      <xdr:nvSpPr>
        <xdr:cNvPr id="15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769</xdr:row>
      <xdr:rowOff>939453</xdr:rowOff>
    </xdr:from>
    <xdr:ext cx="304800" cy="626724"/>
    <xdr:sp macro="" textlink="">
      <xdr:nvSpPr>
        <xdr:cNvPr id="15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770</xdr:row>
      <xdr:rowOff>939453</xdr:rowOff>
    </xdr:from>
    <xdr:ext cx="304800" cy="626724"/>
    <xdr:sp macro="" textlink="">
      <xdr:nvSpPr>
        <xdr:cNvPr id="15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770</xdr:row>
      <xdr:rowOff>939453</xdr:rowOff>
    </xdr:from>
    <xdr:ext cx="304800" cy="626724"/>
    <xdr:sp macro="" textlink="">
      <xdr:nvSpPr>
        <xdr:cNvPr id="15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771</xdr:row>
      <xdr:rowOff>939453</xdr:rowOff>
    </xdr:from>
    <xdr:ext cx="304800" cy="626724"/>
    <xdr:sp macro="" textlink="">
      <xdr:nvSpPr>
        <xdr:cNvPr id="15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771</xdr:row>
      <xdr:rowOff>939453</xdr:rowOff>
    </xdr:from>
    <xdr:ext cx="304800" cy="626724"/>
    <xdr:sp macro="" textlink="">
      <xdr:nvSpPr>
        <xdr:cNvPr id="15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772</xdr:row>
      <xdr:rowOff>939453</xdr:rowOff>
    </xdr:from>
    <xdr:ext cx="304800" cy="626724"/>
    <xdr:sp macro="" textlink="">
      <xdr:nvSpPr>
        <xdr:cNvPr id="15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772</xdr:row>
      <xdr:rowOff>939453</xdr:rowOff>
    </xdr:from>
    <xdr:ext cx="304800" cy="626724"/>
    <xdr:sp macro="" textlink="">
      <xdr:nvSpPr>
        <xdr:cNvPr id="15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773</xdr:row>
      <xdr:rowOff>939453</xdr:rowOff>
    </xdr:from>
    <xdr:ext cx="304800" cy="626724"/>
    <xdr:sp macro="" textlink="">
      <xdr:nvSpPr>
        <xdr:cNvPr id="15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773</xdr:row>
      <xdr:rowOff>939453</xdr:rowOff>
    </xdr:from>
    <xdr:ext cx="304800" cy="626724"/>
    <xdr:sp macro="" textlink="">
      <xdr:nvSpPr>
        <xdr:cNvPr id="15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774</xdr:row>
      <xdr:rowOff>939453</xdr:rowOff>
    </xdr:from>
    <xdr:ext cx="304800" cy="626724"/>
    <xdr:sp macro="" textlink="">
      <xdr:nvSpPr>
        <xdr:cNvPr id="15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774</xdr:row>
      <xdr:rowOff>939453</xdr:rowOff>
    </xdr:from>
    <xdr:ext cx="304800" cy="626724"/>
    <xdr:sp macro="" textlink="">
      <xdr:nvSpPr>
        <xdr:cNvPr id="15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775</xdr:row>
      <xdr:rowOff>939453</xdr:rowOff>
    </xdr:from>
    <xdr:ext cx="304800" cy="626724"/>
    <xdr:sp macro="" textlink="">
      <xdr:nvSpPr>
        <xdr:cNvPr id="15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775</xdr:row>
      <xdr:rowOff>939453</xdr:rowOff>
    </xdr:from>
    <xdr:ext cx="304800" cy="626724"/>
    <xdr:sp macro="" textlink="">
      <xdr:nvSpPr>
        <xdr:cNvPr id="15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776</xdr:row>
      <xdr:rowOff>939453</xdr:rowOff>
    </xdr:from>
    <xdr:ext cx="304800" cy="626724"/>
    <xdr:sp macro="" textlink="">
      <xdr:nvSpPr>
        <xdr:cNvPr id="15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776</xdr:row>
      <xdr:rowOff>939453</xdr:rowOff>
    </xdr:from>
    <xdr:ext cx="304800" cy="626724"/>
    <xdr:sp macro="" textlink="">
      <xdr:nvSpPr>
        <xdr:cNvPr id="15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777</xdr:row>
      <xdr:rowOff>939453</xdr:rowOff>
    </xdr:from>
    <xdr:ext cx="304800" cy="626724"/>
    <xdr:sp macro="" textlink="">
      <xdr:nvSpPr>
        <xdr:cNvPr id="15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777</xdr:row>
      <xdr:rowOff>939453</xdr:rowOff>
    </xdr:from>
    <xdr:ext cx="304800" cy="626724"/>
    <xdr:sp macro="" textlink="">
      <xdr:nvSpPr>
        <xdr:cNvPr id="15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778</xdr:row>
      <xdr:rowOff>939453</xdr:rowOff>
    </xdr:from>
    <xdr:ext cx="304800" cy="626724"/>
    <xdr:sp macro="" textlink="">
      <xdr:nvSpPr>
        <xdr:cNvPr id="15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778</xdr:row>
      <xdr:rowOff>939453</xdr:rowOff>
    </xdr:from>
    <xdr:ext cx="304800" cy="626724"/>
    <xdr:sp macro="" textlink="">
      <xdr:nvSpPr>
        <xdr:cNvPr id="15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779</xdr:row>
      <xdr:rowOff>939453</xdr:rowOff>
    </xdr:from>
    <xdr:ext cx="304800" cy="626724"/>
    <xdr:sp macro="" textlink="">
      <xdr:nvSpPr>
        <xdr:cNvPr id="15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779</xdr:row>
      <xdr:rowOff>939453</xdr:rowOff>
    </xdr:from>
    <xdr:ext cx="304800" cy="626724"/>
    <xdr:sp macro="" textlink="">
      <xdr:nvSpPr>
        <xdr:cNvPr id="15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780</xdr:row>
      <xdr:rowOff>939453</xdr:rowOff>
    </xdr:from>
    <xdr:ext cx="304800" cy="626724"/>
    <xdr:sp macro="" textlink="">
      <xdr:nvSpPr>
        <xdr:cNvPr id="15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780</xdr:row>
      <xdr:rowOff>939453</xdr:rowOff>
    </xdr:from>
    <xdr:ext cx="304800" cy="626724"/>
    <xdr:sp macro="" textlink="">
      <xdr:nvSpPr>
        <xdr:cNvPr id="15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781</xdr:row>
      <xdr:rowOff>939453</xdr:rowOff>
    </xdr:from>
    <xdr:ext cx="304800" cy="626724"/>
    <xdr:sp macro="" textlink="">
      <xdr:nvSpPr>
        <xdr:cNvPr id="16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781</xdr:row>
      <xdr:rowOff>939453</xdr:rowOff>
    </xdr:from>
    <xdr:ext cx="304800" cy="626724"/>
    <xdr:sp macro="" textlink="">
      <xdr:nvSpPr>
        <xdr:cNvPr id="16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782</xdr:row>
      <xdr:rowOff>939453</xdr:rowOff>
    </xdr:from>
    <xdr:ext cx="304800" cy="626724"/>
    <xdr:sp macro="" textlink="">
      <xdr:nvSpPr>
        <xdr:cNvPr id="16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782</xdr:row>
      <xdr:rowOff>939453</xdr:rowOff>
    </xdr:from>
    <xdr:ext cx="304800" cy="626724"/>
    <xdr:sp macro="" textlink="">
      <xdr:nvSpPr>
        <xdr:cNvPr id="16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783</xdr:row>
      <xdr:rowOff>939453</xdr:rowOff>
    </xdr:from>
    <xdr:ext cx="304800" cy="626724"/>
    <xdr:sp macro="" textlink="">
      <xdr:nvSpPr>
        <xdr:cNvPr id="16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783</xdr:row>
      <xdr:rowOff>939453</xdr:rowOff>
    </xdr:from>
    <xdr:ext cx="304800" cy="626724"/>
    <xdr:sp macro="" textlink="">
      <xdr:nvSpPr>
        <xdr:cNvPr id="16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784</xdr:row>
      <xdr:rowOff>939453</xdr:rowOff>
    </xdr:from>
    <xdr:ext cx="304800" cy="626724"/>
    <xdr:sp macro="" textlink="">
      <xdr:nvSpPr>
        <xdr:cNvPr id="16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784</xdr:row>
      <xdr:rowOff>939453</xdr:rowOff>
    </xdr:from>
    <xdr:ext cx="304800" cy="626724"/>
    <xdr:sp macro="" textlink="">
      <xdr:nvSpPr>
        <xdr:cNvPr id="16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785</xdr:row>
      <xdr:rowOff>939453</xdr:rowOff>
    </xdr:from>
    <xdr:ext cx="304800" cy="626724"/>
    <xdr:sp macro="" textlink="">
      <xdr:nvSpPr>
        <xdr:cNvPr id="16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785</xdr:row>
      <xdr:rowOff>939453</xdr:rowOff>
    </xdr:from>
    <xdr:ext cx="304800" cy="626724"/>
    <xdr:sp macro="" textlink="">
      <xdr:nvSpPr>
        <xdr:cNvPr id="16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786</xdr:row>
      <xdr:rowOff>939453</xdr:rowOff>
    </xdr:from>
    <xdr:ext cx="304800" cy="626724"/>
    <xdr:sp macro="" textlink="">
      <xdr:nvSpPr>
        <xdr:cNvPr id="16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786</xdr:row>
      <xdr:rowOff>939453</xdr:rowOff>
    </xdr:from>
    <xdr:ext cx="304800" cy="626724"/>
    <xdr:sp macro="" textlink="">
      <xdr:nvSpPr>
        <xdr:cNvPr id="16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787</xdr:row>
      <xdr:rowOff>939453</xdr:rowOff>
    </xdr:from>
    <xdr:ext cx="304800" cy="626724"/>
    <xdr:sp macro="" textlink="">
      <xdr:nvSpPr>
        <xdr:cNvPr id="16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787</xdr:row>
      <xdr:rowOff>939453</xdr:rowOff>
    </xdr:from>
    <xdr:ext cx="304800" cy="626724"/>
    <xdr:sp macro="" textlink="">
      <xdr:nvSpPr>
        <xdr:cNvPr id="16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788</xdr:row>
      <xdr:rowOff>939453</xdr:rowOff>
    </xdr:from>
    <xdr:ext cx="304800" cy="626724"/>
    <xdr:sp macro="" textlink="">
      <xdr:nvSpPr>
        <xdr:cNvPr id="16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788</xdr:row>
      <xdr:rowOff>939453</xdr:rowOff>
    </xdr:from>
    <xdr:ext cx="304800" cy="626724"/>
    <xdr:sp macro="" textlink="">
      <xdr:nvSpPr>
        <xdr:cNvPr id="16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789</xdr:row>
      <xdr:rowOff>939453</xdr:rowOff>
    </xdr:from>
    <xdr:ext cx="304800" cy="626724"/>
    <xdr:sp macro="" textlink="">
      <xdr:nvSpPr>
        <xdr:cNvPr id="16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789</xdr:row>
      <xdr:rowOff>939453</xdr:rowOff>
    </xdr:from>
    <xdr:ext cx="304800" cy="626724"/>
    <xdr:sp macro="" textlink="">
      <xdr:nvSpPr>
        <xdr:cNvPr id="16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790</xdr:row>
      <xdr:rowOff>939453</xdr:rowOff>
    </xdr:from>
    <xdr:ext cx="304800" cy="626724"/>
    <xdr:sp macro="" textlink="">
      <xdr:nvSpPr>
        <xdr:cNvPr id="16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790</xdr:row>
      <xdr:rowOff>939453</xdr:rowOff>
    </xdr:from>
    <xdr:ext cx="304800" cy="626724"/>
    <xdr:sp macro="" textlink="">
      <xdr:nvSpPr>
        <xdr:cNvPr id="16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791</xdr:row>
      <xdr:rowOff>939453</xdr:rowOff>
    </xdr:from>
    <xdr:ext cx="304800" cy="626724"/>
    <xdr:sp macro="" textlink="">
      <xdr:nvSpPr>
        <xdr:cNvPr id="16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791</xdr:row>
      <xdr:rowOff>939453</xdr:rowOff>
    </xdr:from>
    <xdr:ext cx="304800" cy="626724"/>
    <xdr:sp macro="" textlink="">
      <xdr:nvSpPr>
        <xdr:cNvPr id="16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792</xdr:row>
      <xdr:rowOff>939453</xdr:rowOff>
    </xdr:from>
    <xdr:ext cx="304800" cy="626724"/>
    <xdr:sp macro="" textlink="">
      <xdr:nvSpPr>
        <xdr:cNvPr id="16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792</xdr:row>
      <xdr:rowOff>939453</xdr:rowOff>
    </xdr:from>
    <xdr:ext cx="304800" cy="626724"/>
    <xdr:sp macro="" textlink="">
      <xdr:nvSpPr>
        <xdr:cNvPr id="16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793</xdr:row>
      <xdr:rowOff>939453</xdr:rowOff>
    </xdr:from>
    <xdr:ext cx="304800" cy="626724"/>
    <xdr:sp macro="" textlink="">
      <xdr:nvSpPr>
        <xdr:cNvPr id="16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793</xdr:row>
      <xdr:rowOff>939453</xdr:rowOff>
    </xdr:from>
    <xdr:ext cx="304800" cy="626724"/>
    <xdr:sp macro="" textlink="">
      <xdr:nvSpPr>
        <xdr:cNvPr id="16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794</xdr:row>
      <xdr:rowOff>939453</xdr:rowOff>
    </xdr:from>
    <xdr:ext cx="304800" cy="626724"/>
    <xdr:sp macro="" textlink="">
      <xdr:nvSpPr>
        <xdr:cNvPr id="16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794</xdr:row>
      <xdr:rowOff>939453</xdr:rowOff>
    </xdr:from>
    <xdr:ext cx="304800" cy="626724"/>
    <xdr:sp macro="" textlink="">
      <xdr:nvSpPr>
        <xdr:cNvPr id="16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795</xdr:row>
      <xdr:rowOff>939453</xdr:rowOff>
    </xdr:from>
    <xdr:ext cx="304800" cy="626724"/>
    <xdr:sp macro="" textlink="">
      <xdr:nvSpPr>
        <xdr:cNvPr id="16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795</xdr:row>
      <xdr:rowOff>939453</xdr:rowOff>
    </xdr:from>
    <xdr:ext cx="304800" cy="626724"/>
    <xdr:sp macro="" textlink="">
      <xdr:nvSpPr>
        <xdr:cNvPr id="16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796</xdr:row>
      <xdr:rowOff>939453</xdr:rowOff>
    </xdr:from>
    <xdr:ext cx="304800" cy="626724"/>
    <xdr:sp macro="" textlink="">
      <xdr:nvSpPr>
        <xdr:cNvPr id="16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796</xdr:row>
      <xdr:rowOff>939453</xdr:rowOff>
    </xdr:from>
    <xdr:ext cx="304800" cy="626724"/>
    <xdr:sp macro="" textlink="">
      <xdr:nvSpPr>
        <xdr:cNvPr id="16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797</xdr:row>
      <xdr:rowOff>939453</xdr:rowOff>
    </xdr:from>
    <xdr:ext cx="304800" cy="626724"/>
    <xdr:sp macro="" textlink="">
      <xdr:nvSpPr>
        <xdr:cNvPr id="16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797</xdr:row>
      <xdr:rowOff>939453</xdr:rowOff>
    </xdr:from>
    <xdr:ext cx="304800" cy="626724"/>
    <xdr:sp macro="" textlink="">
      <xdr:nvSpPr>
        <xdr:cNvPr id="16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798</xdr:row>
      <xdr:rowOff>939453</xdr:rowOff>
    </xdr:from>
    <xdr:ext cx="304800" cy="626724"/>
    <xdr:sp macro="" textlink="">
      <xdr:nvSpPr>
        <xdr:cNvPr id="16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798</xdr:row>
      <xdr:rowOff>939453</xdr:rowOff>
    </xdr:from>
    <xdr:ext cx="304800" cy="626724"/>
    <xdr:sp macro="" textlink="">
      <xdr:nvSpPr>
        <xdr:cNvPr id="16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799</xdr:row>
      <xdr:rowOff>939453</xdr:rowOff>
    </xdr:from>
    <xdr:ext cx="304800" cy="626724"/>
    <xdr:sp macro="" textlink="">
      <xdr:nvSpPr>
        <xdr:cNvPr id="16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799</xdr:row>
      <xdr:rowOff>939453</xdr:rowOff>
    </xdr:from>
    <xdr:ext cx="304800" cy="626724"/>
    <xdr:sp macro="" textlink="">
      <xdr:nvSpPr>
        <xdr:cNvPr id="16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800</xdr:row>
      <xdr:rowOff>939453</xdr:rowOff>
    </xdr:from>
    <xdr:ext cx="304800" cy="626724"/>
    <xdr:sp macro="" textlink="">
      <xdr:nvSpPr>
        <xdr:cNvPr id="16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800</xdr:row>
      <xdr:rowOff>939453</xdr:rowOff>
    </xdr:from>
    <xdr:ext cx="304800" cy="626724"/>
    <xdr:sp macro="" textlink="">
      <xdr:nvSpPr>
        <xdr:cNvPr id="16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801</xdr:row>
      <xdr:rowOff>939453</xdr:rowOff>
    </xdr:from>
    <xdr:ext cx="304800" cy="626724"/>
    <xdr:sp macro="" textlink="">
      <xdr:nvSpPr>
        <xdr:cNvPr id="16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801</xdr:row>
      <xdr:rowOff>939453</xdr:rowOff>
    </xdr:from>
    <xdr:ext cx="304800" cy="626724"/>
    <xdr:sp macro="" textlink="">
      <xdr:nvSpPr>
        <xdr:cNvPr id="16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802</xdr:row>
      <xdr:rowOff>939453</xdr:rowOff>
    </xdr:from>
    <xdr:ext cx="304800" cy="626724"/>
    <xdr:sp macro="" textlink="">
      <xdr:nvSpPr>
        <xdr:cNvPr id="16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802</xdr:row>
      <xdr:rowOff>939453</xdr:rowOff>
    </xdr:from>
    <xdr:ext cx="304800" cy="626724"/>
    <xdr:sp macro="" textlink="">
      <xdr:nvSpPr>
        <xdr:cNvPr id="16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803</xdr:row>
      <xdr:rowOff>939453</xdr:rowOff>
    </xdr:from>
    <xdr:ext cx="304800" cy="626724"/>
    <xdr:sp macro="" textlink="">
      <xdr:nvSpPr>
        <xdr:cNvPr id="16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803</xdr:row>
      <xdr:rowOff>939453</xdr:rowOff>
    </xdr:from>
    <xdr:ext cx="304800" cy="626724"/>
    <xdr:sp macro="" textlink="">
      <xdr:nvSpPr>
        <xdr:cNvPr id="16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804</xdr:row>
      <xdr:rowOff>939453</xdr:rowOff>
    </xdr:from>
    <xdr:ext cx="304800" cy="626724"/>
    <xdr:sp macro="" textlink="">
      <xdr:nvSpPr>
        <xdr:cNvPr id="16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804</xdr:row>
      <xdr:rowOff>939453</xdr:rowOff>
    </xdr:from>
    <xdr:ext cx="304800" cy="626724"/>
    <xdr:sp macro="" textlink="">
      <xdr:nvSpPr>
        <xdr:cNvPr id="16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805</xdr:row>
      <xdr:rowOff>939453</xdr:rowOff>
    </xdr:from>
    <xdr:ext cx="304800" cy="626724"/>
    <xdr:sp macro="" textlink="">
      <xdr:nvSpPr>
        <xdr:cNvPr id="16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805</xdr:row>
      <xdr:rowOff>939453</xdr:rowOff>
    </xdr:from>
    <xdr:ext cx="304800" cy="626724"/>
    <xdr:sp macro="" textlink="">
      <xdr:nvSpPr>
        <xdr:cNvPr id="16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806</xdr:row>
      <xdr:rowOff>939453</xdr:rowOff>
    </xdr:from>
    <xdr:ext cx="304800" cy="626724"/>
    <xdr:sp macro="" textlink="">
      <xdr:nvSpPr>
        <xdr:cNvPr id="16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806</xdr:row>
      <xdr:rowOff>939453</xdr:rowOff>
    </xdr:from>
    <xdr:ext cx="304800" cy="626724"/>
    <xdr:sp macro="" textlink="">
      <xdr:nvSpPr>
        <xdr:cNvPr id="16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807</xdr:row>
      <xdr:rowOff>939453</xdr:rowOff>
    </xdr:from>
    <xdr:ext cx="304800" cy="626724"/>
    <xdr:sp macro="" textlink="">
      <xdr:nvSpPr>
        <xdr:cNvPr id="16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807</xdr:row>
      <xdr:rowOff>939453</xdr:rowOff>
    </xdr:from>
    <xdr:ext cx="304800" cy="626724"/>
    <xdr:sp macro="" textlink="">
      <xdr:nvSpPr>
        <xdr:cNvPr id="16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808</xdr:row>
      <xdr:rowOff>939453</xdr:rowOff>
    </xdr:from>
    <xdr:ext cx="304800" cy="626724"/>
    <xdr:sp macro="" textlink="">
      <xdr:nvSpPr>
        <xdr:cNvPr id="16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808</xdr:row>
      <xdr:rowOff>939453</xdr:rowOff>
    </xdr:from>
    <xdr:ext cx="304800" cy="626724"/>
    <xdr:sp macro="" textlink="">
      <xdr:nvSpPr>
        <xdr:cNvPr id="16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809</xdr:row>
      <xdr:rowOff>939453</xdr:rowOff>
    </xdr:from>
    <xdr:ext cx="304800" cy="626724"/>
    <xdr:sp macro="" textlink="">
      <xdr:nvSpPr>
        <xdr:cNvPr id="16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809</xdr:row>
      <xdr:rowOff>939453</xdr:rowOff>
    </xdr:from>
    <xdr:ext cx="304800" cy="626724"/>
    <xdr:sp macro="" textlink="">
      <xdr:nvSpPr>
        <xdr:cNvPr id="16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810</xdr:row>
      <xdr:rowOff>939453</xdr:rowOff>
    </xdr:from>
    <xdr:ext cx="304800" cy="626724"/>
    <xdr:sp macro="" textlink="">
      <xdr:nvSpPr>
        <xdr:cNvPr id="16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810</xdr:row>
      <xdr:rowOff>939453</xdr:rowOff>
    </xdr:from>
    <xdr:ext cx="304800" cy="626724"/>
    <xdr:sp macro="" textlink="">
      <xdr:nvSpPr>
        <xdr:cNvPr id="16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811</xdr:row>
      <xdr:rowOff>939453</xdr:rowOff>
    </xdr:from>
    <xdr:ext cx="304800" cy="626724"/>
    <xdr:sp macro="" textlink="">
      <xdr:nvSpPr>
        <xdr:cNvPr id="16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811</xdr:row>
      <xdr:rowOff>939453</xdr:rowOff>
    </xdr:from>
    <xdr:ext cx="304800" cy="626724"/>
    <xdr:sp macro="" textlink="">
      <xdr:nvSpPr>
        <xdr:cNvPr id="16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812</xdr:row>
      <xdr:rowOff>939453</xdr:rowOff>
    </xdr:from>
    <xdr:ext cx="304800" cy="626724"/>
    <xdr:sp macro="" textlink="">
      <xdr:nvSpPr>
        <xdr:cNvPr id="16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812</xdr:row>
      <xdr:rowOff>939453</xdr:rowOff>
    </xdr:from>
    <xdr:ext cx="304800" cy="626724"/>
    <xdr:sp macro="" textlink="">
      <xdr:nvSpPr>
        <xdr:cNvPr id="16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813</xdr:row>
      <xdr:rowOff>939453</xdr:rowOff>
    </xdr:from>
    <xdr:ext cx="304800" cy="626724"/>
    <xdr:sp macro="" textlink="">
      <xdr:nvSpPr>
        <xdr:cNvPr id="16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813</xdr:row>
      <xdr:rowOff>939453</xdr:rowOff>
    </xdr:from>
    <xdr:ext cx="304800" cy="626724"/>
    <xdr:sp macro="" textlink="">
      <xdr:nvSpPr>
        <xdr:cNvPr id="16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814</xdr:row>
      <xdr:rowOff>939453</xdr:rowOff>
    </xdr:from>
    <xdr:ext cx="304800" cy="626724"/>
    <xdr:sp macro="" textlink="">
      <xdr:nvSpPr>
        <xdr:cNvPr id="16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814</xdr:row>
      <xdr:rowOff>939453</xdr:rowOff>
    </xdr:from>
    <xdr:ext cx="304800" cy="626724"/>
    <xdr:sp macro="" textlink="">
      <xdr:nvSpPr>
        <xdr:cNvPr id="16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815</xdr:row>
      <xdr:rowOff>939453</xdr:rowOff>
    </xdr:from>
    <xdr:ext cx="304800" cy="626724"/>
    <xdr:sp macro="" textlink="">
      <xdr:nvSpPr>
        <xdr:cNvPr id="16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815</xdr:row>
      <xdr:rowOff>939453</xdr:rowOff>
    </xdr:from>
    <xdr:ext cx="304800" cy="626724"/>
    <xdr:sp macro="" textlink="">
      <xdr:nvSpPr>
        <xdr:cNvPr id="16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816</xdr:row>
      <xdr:rowOff>939453</xdr:rowOff>
    </xdr:from>
    <xdr:ext cx="304800" cy="626724"/>
    <xdr:sp macro="" textlink="">
      <xdr:nvSpPr>
        <xdr:cNvPr id="16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816</xdr:row>
      <xdr:rowOff>939453</xdr:rowOff>
    </xdr:from>
    <xdr:ext cx="304800" cy="626724"/>
    <xdr:sp macro="" textlink="">
      <xdr:nvSpPr>
        <xdr:cNvPr id="16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817</xdr:row>
      <xdr:rowOff>939453</xdr:rowOff>
    </xdr:from>
    <xdr:ext cx="304800" cy="626724"/>
    <xdr:sp macro="" textlink="">
      <xdr:nvSpPr>
        <xdr:cNvPr id="16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817</xdr:row>
      <xdr:rowOff>939453</xdr:rowOff>
    </xdr:from>
    <xdr:ext cx="304800" cy="626724"/>
    <xdr:sp macro="" textlink="">
      <xdr:nvSpPr>
        <xdr:cNvPr id="16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818</xdr:row>
      <xdr:rowOff>939453</xdr:rowOff>
    </xdr:from>
    <xdr:ext cx="304800" cy="626724"/>
    <xdr:sp macro="" textlink="">
      <xdr:nvSpPr>
        <xdr:cNvPr id="16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818</xdr:row>
      <xdr:rowOff>939453</xdr:rowOff>
    </xdr:from>
    <xdr:ext cx="304800" cy="626724"/>
    <xdr:sp macro="" textlink="">
      <xdr:nvSpPr>
        <xdr:cNvPr id="16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819</xdr:row>
      <xdr:rowOff>939453</xdr:rowOff>
    </xdr:from>
    <xdr:ext cx="304800" cy="626724"/>
    <xdr:sp macro="" textlink="">
      <xdr:nvSpPr>
        <xdr:cNvPr id="16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819</xdr:row>
      <xdr:rowOff>939453</xdr:rowOff>
    </xdr:from>
    <xdr:ext cx="304800" cy="626724"/>
    <xdr:sp macro="" textlink="">
      <xdr:nvSpPr>
        <xdr:cNvPr id="16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820</xdr:row>
      <xdr:rowOff>939453</xdr:rowOff>
    </xdr:from>
    <xdr:ext cx="304800" cy="626724"/>
    <xdr:sp macro="" textlink="">
      <xdr:nvSpPr>
        <xdr:cNvPr id="16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820</xdr:row>
      <xdr:rowOff>939453</xdr:rowOff>
    </xdr:from>
    <xdr:ext cx="304800" cy="626724"/>
    <xdr:sp macro="" textlink="">
      <xdr:nvSpPr>
        <xdr:cNvPr id="16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821</xdr:row>
      <xdr:rowOff>939453</xdr:rowOff>
    </xdr:from>
    <xdr:ext cx="304800" cy="626724"/>
    <xdr:sp macro="" textlink="">
      <xdr:nvSpPr>
        <xdr:cNvPr id="16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821</xdr:row>
      <xdr:rowOff>939453</xdr:rowOff>
    </xdr:from>
    <xdr:ext cx="304800" cy="626724"/>
    <xdr:sp macro="" textlink="">
      <xdr:nvSpPr>
        <xdr:cNvPr id="16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822</xdr:row>
      <xdr:rowOff>939453</xdr:rowOff>
    </xdr:from>
    <xdr:ext cx="304800" cy="626724"/>
    <xdr:sp macro="" textlink="">
      <xdr:nvSpPr>
        <xdr:cNvPr id="16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822</xdr:row>
      <xdr:rowOff>939453</xdr:rowOff>
    </xdr:from>
    <xdr:ext cx="304800" cy="626724"/>
    <xdr:sp macro="" textlink="">
      <xdr:nvSpPr>
        <xdr:cNvPr id="16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823</xdr:row>
      <xdr:rowOff>939453</xdr:rowOff>
    </xdr:from>
    <xdr:ext cx="304800" cy="626724"/>
    <xdr:sp macro="" textlink="">
      <xdr:nvSpPr>
        <xdr:cNvPr id="16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823</xdr:row>
      <xdr:rowOff>939453</xdr:rowOff>
    </xdr:from>
    <xdr:ext cx="304800" cy="626724"/>
    <xdr:sp macro="" textlink="">
      <xdr:nvSpPr>
        <xdr:cNvPr id="16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824</xdr:row>
      <xdr:rowOff>939453</xdr:rowOff>
    </xdr:from>
    <xdr:ext cx="304800" cy="626724"/>
    <xdr:sp macro="" textlink="">
      <xdr:nvSpPr>
        <xdr:cNvPr id="16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824</xdr:row>
      <xdr:rowOff>939453</xdr:rowOff>
    </xdr:from>
    <xdr:ext cx="304800" cy="626724"/>
    <xdr:sp macro="" textlink="">
      <xdr:nvSpPr>
        <xdr:cNvPr id="16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825</xdr:row>
      <xdr:rowOff>939453</xdr:rowOff>
    </xdr:from>
    <xdr:ext cx="304800" cy="626724"/>
    <xdr:sp macro="" textlink="">
      <xdr:nvSpPr>
        <xdr:cNvPr id="16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825</xdr:row>
      <xdr:rowOff>939453</xdr:rowOff>
    </xdr:from>
    <xdr:ext cx="304800" cy="626724"/>
    <xdr:sp macro="" textlink="">
      <xdr:nvSpPr>
        <xdr:cNvPr id="16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826</xdr:row>
      <xdr:rowOff>939453</xdr:rowOff>
    </xdr:from>
    <xdr:ext cx="304800" cy="626724"/>
    <xdr:sp macro="" textlink="">
      <xdr:nvSpPr>
        <xdr:cNvPr id="16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826</xdr:row>
      <xdr:rowOff>939453</xdr:rowOff>
    </xdr:from>
    <xdr:ext cx="304800" cy="626724"/>
    <xdr:sp macro="" textlink="">
      <xdr:nvSpPr>
        <xdr:cNvPr id="16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827</xdr:row>
      <xdr:rowOff>939453</xdr:rowOff>
    </xdr:from>
    <xdr:ext cx="304800" cy="626724"/>
    <xdr:sp macro="" textlink="">
      <xdr:nvSpPr>
        <xdr:cNvPr id="16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827</xdr:row>
      <xdr:rowOff>939453</xdr:rowOff>
    </xdr:from>
    <xdr:ext cx="304800" cy="626724"/>
    <xdr:sp macro="" textlink="">
      <xdr:nvSpPr>
        <xdr:cNvPr id="16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828</xdr:row>
      <xdr:rowOff>939453</xdr:rowOff>
    </xdr:from>
    <xdr:ext cx="304800" cy="626724"/>
    <xdr:sp macro="" textlink="">
      <xdr:nvSpPr>
        <xdr:cNvPr id="16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828</xdr:row>
      <xdr:rowOff>939453</xdr:rowOff>
    </xdr:from>
    <xdr:ext cx="304800" cy="626724"/>
    <xdr:sp macro="" textlink="">
      <xdr:nvSpPr>
        <xdr:cNvPr id="16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829</xdr:row>
      <xdr:rowOff>939453</xdr:rowOff>
    </xdr:from>
    <xdr:ext cx="304800" cy="626724"/>
    <xdr:sp macro="" textlink="">
      <xdr:nvSpPr>
        <xdr:cNvPr id="16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829</xdr:row>
      <xdr:rowOff>939453</xdr:rowOff>
    </xdr:from>
    <xdr:ext cx="304800" cy="626724"/>
    <xdr:sp macro="" textlink="">
      <xdr:nvSpPr>
        <xdr:cNvPr id="16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830</xdr:row>
      <xdr:rowOff>939453</xdr:rowOff>
    </xdr:from>
    <xdr:ext cx="304800" cy="626724"/>
    <xdr:sp macro="" textlink="">
      <xdr:nvSpPr>
        <xdr:cNvPr id="16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830</xdr:row>
      <xdr:rowOff>939453</xdr:rowOff>
    </xdr:from>
    <xdr:ext cx="304800" cy="626724"/>
    <xdr:sp macro="" textlink="">
      <xdr:nvSpPr>
        <xdr:cNvPr id="16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831</xdr:row>
      <xdr:rowOff>939453</xdr:rowOff>
    </xdr:from>
    <xdr:ext cx="304800" cy="626724"/>
    <xdr:sp macro="" textlink="">
      <xdr:nvSpPr>
        <xdr:cNvPr id="17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831</xdr:row>
      <xdr:rowOff>939453</xdr:rowOff>
    </xdr:from>
    <xdr:ext cx="304800" cy="626724"/>
    <xdr:sp macro="" textlink="">
      <xdr:nvSpPr>
        <xdr:cNvPr id="17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832</xdr:row>
      <xdr:rowOff>939453</xdr:rowOff>
    </xdr:from>
    <xdr:ext cx="304800" cy="626724"/>
    <xdr:sp macro="" textlink="">
      <xdr:nvSpPr>
        <xdr:cNvPr id="17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832</xdr:row>
      <xdr:rowOff>939453</xdr:rowOff>
    </xdr:from>
    <xdr:ext cx="304800" cy="626724"/>
    <xdr:sp macro="" textlink="">
      <xdr:nvSpPr>
        <xdr:cNvPr id="17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833</xdr:row>
      <xdr:rowOff>939453</xdr:rowOff>
    </xdr:from>
    <xdr:ext cx="304800" cy="626724"/>
    <xdr:sp macro="" textlink="">
      <xdr:nvSpPr>
        <xdr:cNvPr id="17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833</xdr:row>
      <xdr:rowOff>939453</xdr:rowOff>
    </xdr:from>
    <xdr:ext cx="304800" cy="626724"/>
    <xdr:sp macro="" textlink="">
      <xdr:nvSpPr>
        <xdr:cNvPr id="17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834</xdr:row>
      <xdr:rowOff>939453</xdr:rowOff>
    </xdr:from>
    <xdr:ext cx="304800" cy="626724"/>
    <xdr:sp macro="" textlink="">
      <xdr:nvSpPr>
        <xdr:cNvPr id="17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834</xdr:row>
      <xdr:rowOff>939453</xdr:rowOff>
    </xdr:from>
    <xdr:ext cx="304800" cy="626724"/>
    <xdr:sp macro="" textlink="">
      <xdr:nvSpPr>
        <xdr:cNvPr id="17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835</xdr:row>
      <xdr:rowOff>939453</xdr:rowOff>
    </xdr:from>
    <xdr:ext cx="304800" cy="626724"/>
    <xdr:sp macro="" textlink="">
      <xdr:nvSpPr>
        <xdr:cNvPr id="17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835</xdr:row>
      <xdr:rowOff>939453</xdr:rowOff>
    </xdr:from>
    <xdr:ext cx="304800" cy="626724"/>
    <xdr:sp macro="" textlink="">
      <xdr:nvSpPr>
        <xdr:cNvPr id="17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836</xdr:row>
      <xdr:rowOff>939453</xdr:rowOff>
    </xdr:from>
    <xdr:ext cx="304800" cy="626724"/>
    <xdr:sp macro="" textlink="">
      <xdr:nvSpPr>
        <xdr:cNvPr id="17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836</xdr:row>
      <xdr:rowOff>939453</xdr:rowOff>
    </xdr:from>
    <xdr:ext cx="304800" cy="626724"/>
    <xdr:sp macro="" textlink="">
      <xdr:nvSpPr>
        <xdr:cNvPr id="17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837</xdr:row>
      <xdr:rowOff>939453</xdr:rowOff>
    </xdr:from>
    <xdr:ext cx="304800" cy="626724"/>
    <xdr:sp macro="" textlink="">
      <xdr:nvSpPr>
        <xdr:cNvPr id="17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837</xdr:row>
      <xdr:rowOff>939453</xdr:rowOff>
    </xdr:from>
    <xdr:ext cx="304800" cy="626724"/>
    <xdr:sp macro="" textlink="">
      <xdr:nvSpPr>
        <xdr:cNvPr id="17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838</xdr:row>
      <xdr:rowOff>939453</xdr:rowOff>
    </xdr:from>
    <xdr:ext cx="304800" cy="626724"/>
    <xdr:sp macro="" textlink="">
      <xdr:nvSpPr>
        <xdr:cNvPr id="17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838</xdr:row>
      <xdr:rowOff>939453</xdr:rowOff>
    </xdr:from>
    <xdr:ext cx="304800" cy="626724"/>
    <xdr:sp macro="" textlink="">
      <xdr:nvSpPr>
        <xdr:cNvPr id="17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839</xdr:row>
      <xdr:rowOff>939453</xdr:rowOff>
    </xdr:from>
    <xdr:ext cx="304800" cy="626724"/>
    <xdr:sp macro="" textlink="">
      <xdr:nvSpPr>
        <xdr:cNvPr id="17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839</xdr:row>
      <xdr:rowOff>939453</xdr:rowOff>
    </xdr:from>
    <xdr:ext cx="304800" cy="626724"/>
    <xdr:sp macro="" textlink="">
      <xdr:nvSpPr>
        <xdr:cNvPr id="17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840</xdr:row>
      <xdr:rowOff>939453</xdr:rowOff>
    </xdr:from>
    <xdr:ext cx="304800" cy="626724"/>
    <xdr:sp macro="" textlink="">
      <xdr:nvSpPr>
        <xdr:cNvPr id="17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840</xdr:row>
      <xdr:rowOff>939453</xdr:rowOff>
    </xdr:from>
    <xdr:ext cx="304800" cy="626724"/>
    <xdr:sp macro="" textlink="">
      <xdr:nvSpPr>
        <xdr:cNvPr id="17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841</xdr:row>
      <xdr:rowOff>939453</xdr:rowOff>
    </xdr:from>
    <xdr:ext cx="304800" cy="626724"/>
    <xdr:sp macro="" textlink="">
      <xdr:nvSpPr>
        <xdr:cNvPr id="17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841</xdr:row>
      <xdr:rowOff>939453</xdr:rowOff>
    </xdr:from>
    <xdr:ext cx="304800" cy="626724"/>
    <xdr:sp macro="" textlink="">
      <xdr:nvSpPr>
        <xdr:cNvPr id="17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842</xdr:row>
      <xdr:rowOff>939453</xdr:rowOff>
    </xdr:from>
    <xdr:ext cx="304800" cy="626724"/>
    <xdr:sp macro="" textlink="">
      <xdr:nvSpPr>
        <xdr:cNvPr id="17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842</xdr:row>
      <xdr:rowOff>939453</xdr:rowOff>
    </xdr:from>
    <xdr:ext cx="304800" cy="626724"/>
    <xdr:sp macro="" textlink="">
      <xdr:nvSpPr>
        <xdr:cNvPr id="17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843</xdr:row>
      <xdr:rowOff>939453</xdr:rowOff>
    </xdr:from>
    <xdr:ext cx="304800" cy="626724"/>
    <xdr:sp macro="" textlink="">
      <xdr:nvSpPr>
        <xdr:cNvPr id="17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843</xdr:row>
      <xdr:rowOff>939453</xdr:rowOff>
    </xdr:from>
    <xdr:ext cx="304800" cy="626724"/>
    <xdr:sp macro="" textlink="">
      <xdr:nvSpPr>
        <xdr:cNvPr id="17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844</xdr:row>
      <xdr:rowOff>939453</xdr:rowOff>
    </xdr:from>
    <xdr:ext cx="304800" cy="626724"/>
    <xdr:sp macro="" textlink="">
      <xdr:nvSpPr>
        <xdr:cNvPr id="17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844</xdr:row>
      <xdr:rowOff>939453</xdr:rowOff>
    </xdr:from>
    <xdr:ext cx="304800" cy="626724"/>
    <xdr:sp macro="" textlink="">
      <xdr:nvSpPr>
        <xdr:cNvPr id="17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845</xdr:row>
      <xdr:rowOff>939453</xdr:rowOff>
    </xdr:from>
    <xdr:ext cx="304800" cy="626724"/>
    <xdr:sp macro="" textlink="">
      <xdr:nvSpPr>
        <xdr:cNvPr id="17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845</xdr:row>
      <xdr:rowOff>939453</xdr:rowOff>
    </xdr:from>
    <xdr:ext cx="304800" cy="626724"/>
    <xdr:sp macro="" textlink="">
      <xdr:nvSpPr>
        <xdr:cNvPr id="17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846</xdr:row>
      <xdr:rowOff>939453</xdr:rowOff>
    </xdr:from>
    <xdr:ext cx="304800" cy="626724"/>
    <xdr:sp macro="" textlink="">
      <xdr:nvSpPr>
        <xdr:cNvPr id="17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846</xdr:row>
      <xdr:rowOff>939453</xdr:rowOff>
    </xdr:from>
    <xdr:ext cx="304800" cy="626724"/>
    <xdr:sp macro="" textlink="">
      <xdr:nvSpPr>
        <xdr:cNvPr id="17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847</xdr:row>
      <xdr:rowOff>939453</xdr:rowOff>
    </xdr:from>
    <xdr:ext cx="304800" cy="626724"/>
    <xdr:sp macro="" textlink="">
      <xdr:nvSpPr>
        <xdr:cNvPr id="17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847</xdr:row>
      <xdr:rowOff>939453</xdr:rowOff>
    </xdr:from>
    <xdr:ext cx="304800" cy="626724"/>
    <xdr:sp macro="" textlink="">
      <xdr:nvSpPr>
        <xdr:cNvPr id="17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848</xdr:row>
      <xdr:rowOff>939453</xdr:rowOff>
    </xdr:from>
    <xdr:ext cx="304800" cy="626724"/>
    <xdr:sp macro="" textlink="">
      <xdr:nvSpPr>
        <xdr:cNvPr id="17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848</xdr:row>
      <xdr:rowOff>939453</xdr:rowOff>
    </xdr:from>
    <xdr:ext cx="304800" cy="626724"/>
    <xdr:sp macro="" textlink="">
      <xdr:nvSpPr>
        <xdr:cNvPr id="17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849</xdr:row>
      <xdr:rowOff>939453</xdr:rowOff>
    </xdr:from>
    <xdr:ext cx="304800" cy="626724"/>
    <xdr:sp macro="" textlink="">
      <xdr:nvSpPr>
        <xdr:cNvPr id="17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849</xdr:row>
      <xdr:rowOff>939453</xdr:rowOff>
    </xdr:from>
    <xdr:ext cx="304800" cy="626724"/>
    <xdr:sp macro="" textlink="">
      <xdr:nvSpPr>
        <xdr:cNvPr id="17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850</xdr:row>
      <xdr:rowOff>939453</xdr:rowOff>
    </xdr:from>
    <xdr:ext cx="304800" cy="626724"/>
    <xdr:sp macro="" textlink="">
      <xdr:nvSpPr>
        <xdr:cNvPr id="17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850</xdr:row>
      <xdr:rowOff>939453</xdr:rowOff>
    </xdr:from>
    <xdr:ext cx="304800" cy="626724"/>
    <xdr:sp macro="" textlink="">
      <xdr:nvSpPr>
        <xdr:cNvPr id="17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851</xdr:row>
      <xdr:rowOff>939453</xdr:rowOff>
    </xdr:from>
    <xdr:ext cx="304800" cy="626724"/>
    <xdr:sp macro="" textlink="">
      <xdr:nvSpPr>
        <xdr:cNvPr id="17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851</xdr:row>
      <xdr:rowOff>939453</xdr:rowOff>
    </xdr:from>
    <xdr:ext cx="304800" cy="626724"/>
    <xdr:sp macro="" textlink="">
      <xdr:nvSpPr>
        <xdr:cNvPr id="17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852</xdr:row>
      <xdr:rowOff>939453</xdr:rowOff>
    </xdr:from>
    <xdr:ext cx="304800" cy="626724"/>
    <xdr:sp macro="" textlink="">
      <xdr:nvSpPr>
        <xdr:cNvPr id="17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852</xdr:row>
      <xdr:rowOff>939453</xdr:rowOff>
    </xdr:from>
    <xdr:ext cx="304800" cy="626724"/>
    <xdr:sp macro="" textlink="">
      <xdr:nvSpPr>
        <xdr:cNvPr id="17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853</xdr:row>
      <xdr:rowOff>939453</xdr:rowOff>
    </xdr:from>
    <xdr:ext cx="304800" cy="626724"/>
    <xdr:sp macro="" textlink="">
      <xdr:nvSpPr>
        <xdr:cNvPr id="17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853</xdr:row>
      <xdr:rowOff>939453</xdr:rowOff>
    </xdr:from>
    <xdr:ext cx="304800" cy="626724"/>
    <xdr:sp macro="" textlink="">
      <xdr:nvSpPr>
        <xdr:cNvPr id="17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854</xdr:row>
      <xdr:rowOff>939453</xdr:rowOff>
    </xdr:from>
    <xdr:ext cx="304800" cy="626724"/>
    <xdr:sp macro="" textlink="">
      <xdr:nvSpPr>
        <xdr:cNvPr id="17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854</xdr:row>
      <xdr:rowOff>939453</xdr:rowOff>
    </xdr:from>
    <xdr:ext cx="304800" cy="626724"/>
    <xdr:sp macro="" textlink="">
      <xdr:nvSpPr>
        <xdr:cNvPr id="17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855</xdr:row>
      <xdr:rowOff>939453</xdr:rowOff>
    </xdr:from>
    <xdr:ext cx="304800" cy="626724"/>
    <xdr:sp macro="" textlink="">
      <xdr:nvSpPr>
        <xdr:cNvPr id="17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855</xdr:row>
      <xdr:rowOff>939453</xdr:rowOff>
    </xdr:from>
    <xdr:ext cx="304800" cy="626724"/>
    <xdr:sp macro="" textlink="">
      <xdr:nvSpPr>
        <xdr:cNvPr id="17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856</xdr:row>
      <xdr:rowOff>939453</xdr:rowOff>
    </xdr:from>
    <xdr:ext cx="304800" cy="626724"/>
    <xdr:sp macro="" textlink="">
      <xdr:nvSpPr>
        <xdr:cNvPr id="17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856</xdr:row>
      <xdr:rowOff>939453</xdr:rowOff>
    </xdr:from>
    <xdr:ext cx="304800" cy="626724"/>
    <xdr:sp macro="" textlink="">
      <xdr:nvSpPr>
        <xdr:cNvPr id="17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857</xdr:row>
      <xdr:rowOff>939453</xdr:rowOff>
    </xdr:from>
    <xdr:ext cx="304800" cy="626724"/>
    <xdr:sp macro="" textlink="">
      <xdr:nvSpPr>
        <xdr:cNvPr id="17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857</xdr:row>
      <xdr:rowOff>939453</xdr:rowOff>
    </xdr:from>
    <xdr:ext cx="304800" cy="626724"/>
    <xdr:sp macro="" textlink="">
      <xdr:nvSpPr>
        <xdr:cNvPr id="17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858</xdr:row>
      <xdr:rowOff>939453</xdr:rowOff>
    </xdr:from>
    <xdr:ext cx="304800" cy="626724"/>
    <xdr:sp macro="" textlink="">
      <xdr:nvSpPr>
        <xdr:cNvPr id="17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858</xdr:row>
      <xdr:rowOff>939453</xdr:rowOff>
    </xdr:from>
    <xdr:ext cx="304800" cy="626724"/>
    <xdr:sp macro="" textlink="">
      <xdr:nvSpPr>
        <xdr:cNvPr id="17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859</xdr:row>
      <xdr:rowOff>939453</xdr:rowOff>
    </xdr:from>
    <xdr:ext cx="304800" cy="626724"/>
    <xdr:sp macro="" textlink="">
      <xdr:nvSpPr>
        <xdr:cNvPr id="17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859</xdr:row>
      <xdr:rowOff>939453</xdr:rowOff>
    </xdr:from>
    <xdr:ext cx="304800" cy="626724"/>
    <xdr:sp macro="" textlink="">
      <xdr:nvSpPr>
        <xdr:cNvPr id="17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860</xdr:row>
      <xdr:rowOff>939453</xdr:rowOff>
    </xdr:from>
    <xdr:ext cx="304800" cy="626724"/>
    <xdr:sp macro="" textlink="">
      <xdr:nvSpPr>
        <xdr:cNvPr id="17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860</xdr:row>
      <xdr:rowOff>939453</xdr:rowOff>
    </xdr:from>
    <xdr:ext cx="304800" cy="626724"/>
    <xdr:sp macro="" textlink="">
      <xdr:nvSpPr>
        <xdr:cNvPr id="17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861</xdr:row>
      <xdr:rowOff>939453</xdr:rowOff>
    </xdr:from>
    <xdr:ext cx="304800" cy="626724"/>
    <xdr:sp macro="" textlink="">
      <xdr:nvSpPr>
        <xdr:cNvPr id="17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861</xdr:row>
      <xdr:rowOff>939453</xdr:rowOff>
    </xdr:from>
    <xdr:ext cx="304800" cy="626724"/>
    <xdr:sp macro="" textlink="">
      <xdr:nvSpPr>
        <xdr:cNvPr id="17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862</xdr:row>
      <xdr:rowOff>939453</xdr:rowOff>
    </xdr:from>
    <xdr:ext cx="304800" cy="626724"/>
    <xdr:sp macro="" textlink="">
      <xdr:nvSpPr>
        <xdr:cNvPr id="17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862</xdr:row>
      <xdr:rowOff>939453</xdr:rowOff>
    </xdr:from>
    <xdr:ext cx="304800" cy="626724"/>
    <xdr:sp macro="" textlink="">
      <xdr:nvSpPr>
        <xdr:cNvPr id="17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863</xdr:row>
      <xdr:rowOff>939453</xdr:rowOff>
    </xdr:from>
    <xdr:ext cx="304800" cy="626724"/>
    <xdr:sp macro="" textlink="">
      <xdr:nvSpPr>
        <xdr:cNvPr id="17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863</xdr:row>
      <xdr:rowOff>939453</xdr:rowOff>
    </xdr:from>
    <xdr:ext cx="304800" cy="626724"/>
    <xdr:sp macro="" textlink="">
      <xdr:nvSpPr>
        <xdr:cNvPr id="17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864</xdr:row>
      <xdr:rowOff>939453</xdr:rowOff>
    </xdr:from>
    <xdr:ext cx="304800" cy="626724"/>
    <xdr:sp macro="" textlink="">
      <xdr:nvSpPr>
        <xdr:cNvPr id="17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864</xdr:row>
      <xdr:rowOff>939453</xdr:rowOff>
    </xdr:from>
    <xdr:ext cx="304800" cy="626724"/>
    <xdr:sp macro="" textlink="">
      <xdr:nvSpPr>
        <xdr:cNvPr id="17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865</xdr:row>
      <xdr:rowOff>939453</xdr:rowOff>
    </xdr:from>
    <xdr:ext cx="304800" cy="626724"/>
    <xdr:sp macro="" textlink="">
      <xdr:nvSpPr>
        <xdr:cNvPr id="17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865</xdr:row>
      <xdr:rowOff>939453</xdr:rowOff>
    </xdr:from>
    <xdr:ext cx="304800" cy="626724"/>
    <xdr:sp macro="" textlink="">
      <xdr:nvSpPr>
        <xdr:cNvPr id="17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866</xdr:row>
      <xdr:rowOff>939453</xdr:rowOff>
    </xdr:from>
    <xdr:ext cx="304800" cy="626724"/>
    <xdr:sp macro="" textlink="">
      <xdr:nvSpPr>
        <xdr:cNvPr id="17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866</xdr:row>
      <xdr:rowOff>939453</xdr:rowOff>
    </xdr:from>
    <xdr:ext cx="304800" cy="626724"/>
    <xdr:sp macro="" textlink="">
      <xdr:nvSpPr>
        <xdr:cNvPr id="17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867</xdr:row>
      <xdr:rowOff>939453</xdr:rowOff>
    </xdr:from>
    <xdr:ext cx="304800" cy="626724"/>
    <xdr:sp macro="" textlink="">
      <xdr:nvSpPr>
        <xdr:cNvPr id="17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867</xdr:row>
      <xdr:rowOff>939453</xdr:rowOff>
    </xdr:from>
    <xdr:ext cx="304800" cy="626724"/>
    <xdr:sp macro="" textlink="">
      <xdr:nvSpPr>
        <xdr:cNvPr id="17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868</xdr:row>
      <xdr:rowOff>939453</xdr:rowOff>
    </xdr:from>
    <xdr:ext cx="304800" cy="626724"/>
    <xdr:sp macro="" textlink="">
      <xdr:nvSpPr>
        <xdr:cNvPr id="17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868</xdr:row>
      <xdr:rowOff>939453</xdr:rowOff>
    </xdr:from>
    <xdr:ext cx="304800" cy="626724"/>
    <xdr:sp macro="" textlink="">
      <xdr:nvSpPr>
        <xdr:cNvPr id="17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869</xdr:row>
      <xdr:rowOff>939453</xdr:rowOff>
    </xdr:from>
    <xdr:ext cx="304800" cy="626724"/>
    <xdr:sp macro="" textlink="">
      <xdr:nvSpPr>
        <xdr:cNvPr id="17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869</xdr:row>
      <xdr:rowOff>939453</xdr:rowOff>
    </xdr:from>
    <xdr:ext cx="304800" cy="626724"/>
    <xdr:sp macro="" textlink="">
      <xdr:nvSpPr>
        <xdr:cNvPr id="17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870</xdr:row>
      <xdr:rowOff>939453</xdr:rowOff>
    </xdr:from>
    <xdr:ext cx="304800" cy="626724"/>
    <xdr:sp macro="" textlink="">
      <xdr:nvSpPr>
        <xdr:cNvPr id="17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870</xdr:row>
      <xdr:rowOff>939453</xdr:rowOff>
    </xdr:from>
    <xdr:ext cx="304800" cy="626724"/>
    <xdr:sp macro="" textlink="">
      <xdr:nvSpPr>
        <xdr:cNvPr id="17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871</xdr:row>
      <xdr:rowOff>939453</xdr:rowOff>
    </xdr:from>
    <xdr:ext cx="304800" cy="626724"/>
    <xdr:sp macro="" textlink="">
      <xdr:nvSpPr>
        <xdr:cNvPr id="17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871</xdr:row>
      <xdr:rowOff>939453</xdr:rowOff>
    </xdr:from>
    <xdr:ext cx="304800" cy="626724"/>
    <xdr:sp macro="" textlink="">
      <xdr:nvSpPr>
        <xdr:cNvPr id="17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872</xdr:row>
      <xdr:rowOff>939453</xdr:rowOff>
    </xdr:from>
    <xdr:ext cx="304800" cy="626724"/>
    <xdr:sp macro="" textlink="">
      <xdr:nvSpPr>
        <xdr:cNvPr id="17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872</xdr:row>
      <xdr:rowOff>939453</xdr:rowOff>
    </xdr:from>
    <xdr:ext cx="304800" cy="626724"/>
    <xdr:sp macro="" textlink="">
      <xdr:nvSpPr>
        <xdr:cNvPr id="17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873</xdr:row>
      <xdr:rowOff>939453</xdr:rowOff>
    </xdr:from>
    <xdr:ext cx="304800" cy="626724"/>
    <xdr:sp macro="" textlink="">
      <xdr:nvSpPr>
        <xdr:cNvPr id="17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873</xdr:row>
      <xdr:rowOff>939453</xdr:rowOff>
    </xdr:from>
    <xdr:ext cx="304800" cy="626724"/>
    <xdr:sp macro="" textlink="">
      <xdr:nvSpPr>
        <xdr:cNvPr id="17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874</xdr:row>
      <xdr:rowOff>939453</xdr:rowOff>
    </xdr:from>
    <xdr:ext cx="304800" cy="626724"/>
    <xdr:sp macro="" textlink="">
      <xdr:nvSpPr>
        <xdr:cNvPr id="17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874</xdr:row>
      <xdr:rowOff>939453</xdr:rowOff>
    </xdr:from>
    <xdr:ext cx="304800" cy="626724"/>
    <xdr:sp macro="" textlink="">
      <xdr:nvSpPr>
        <xdr:cNvPr id="17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875</xdr:row>
      <xdr:rowOff>939453</xdr:rowOff>
    </xdr:from>
    <xdr:ext cx="304800" cy="626724"/>
    <xdr:sp macro="" textlink="">
      <xdr:nvSpPr>
        <xdr:cNvPr id="17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875</xdr:row>
      <xdr:rowOff>939453</xdr:rowOff>
    </xdr:from>
    <xdr:ext cx="304800" cy="626724"/>
    <xdr:sp macro="" textlink="">
      <xdr:nvSpPr>
        <xdr:cNvPr id="17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876</xdr:row>
      <xdr:rowOff>939453</xdr:rowOff>
    </xdr:from>
    <xdr:ext cx="304800" cy="626724"/>
    <xdr:sp macro="" textlink="">
      <xdr:nvSpPr>
        <xdr:cNvPr id="17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876</xdr:row>
      <xdr:rowOff>939453</xdr:rowOff>
    </xdr:from>
    <xdr:ext cx="304800" cy="626724"/>
    <xdr:sp macro="" textlink="">
      <xdr:nvSpPr>
        <xdr:cNvPr id="17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877</xdr:row>
      <xdr:rowOff>939453</xdr:rowOff>
    </xdr:from>
    <xdr:ext cx="304800" cy="626724"/>
    <xdr:sp macro="" textlink="">
      <xdr:nvSpPr>
        <xdr:cNvPr id="17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877</xdr:row>
      <xdr:rowOff>939453</xdr:rowOff>
    </xdr:from>
    <xdr:ext cx="304800" cy="626724"/>
    <xdr:sp macro="" textlink="">
      <xdr:nvSpPr>
        <xdr:cNvPr id="17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878</xdr:row>
      <xdr:rowOff>939453</xdr:rowOff>
    </xdr:from>
    <xdr:ext cx="304800" cy="626724"/>
    <xdr:sp macro="" textlink="">
      <xdr:nvSpPr>
        <xdr:cNvPr id="17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878</xdr:row>
      <xdr:rowOff>939453</xdr:rowOff>
    </xdr:from>
    <xdr:ext cx="304800" cy="626724"/>
    <xdr:sp macro="" textlink="">
      <xdr:nvSpPr>
        <xdr:cNvPr id="17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879</xdr:row>
      <xdr:rowOff>939453</xdr:rowOff>
    </xdr:from>
    <xdr:ext cx="304800" cy="626724"/>
    <xdr:sp macro="" textlink="">
      <xdr:nvSpPr>
        <xdr:cNvPr id="17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879</xdr:row>
      <xdr:rowOff>939453</xdr:rowOff>
    </xdr:from>
    <xdr:ext cx="304800" cy="626724"/>
    <xdr:sp macro="" textlink="">
      <xdr:nvSpPr>
        <xdr:cNvPr id="17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880</xdr:row>
      <xdr:rowOff>939453</xdr:rowOff>
    </xdr:from>
    <xdr:ext cx="304800" cy="626724"/>
    <xdr:sp macro="" textlink="">
      <xdr:nvSpPr>
        <xdr:cNvPr id="17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880</xdr:row>
      <xdr:rowOff>939453</xdr:rowOff>
    </xdr:from>
    <xdr:ext cx="304800" cy="626724"/>
    <xdr:sp macro="" textlink="">
      <xdr:nvSpPr>
        <xdr:cNvPr id="17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881</xdr:row>
      <xdr:rowOff>939453</xdr:rowOff>
    </xdr:from>
    <xdr:ext cx="304800" cy="626724"/>
    <xdr:sp macro="" textlink="">
      <xdr:nvSpPr>
        <xdr:cNvPr id="18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881</xdr:row>
      <xdr:rowOff>939453</xdr:rowOff>
    </xdr:from>
    <xdr:ext cx="304800" cy="626724"/>
    <xdr:sp macro="" textlink="">
      <xdr:nvSpPr>
        <xdr:cNvPr id="18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882</xdr:row>
      <xdr:rowOff>939453</xdr:rowOff>
    </xdr:from>
    <xdr:ext cx="304800" cy="626724"/>
    <xdr:sp macro="" textlink="">
      <xdr:nvSpPr>
        <xdr:cNvPr id="18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882</xdr:row>
      <xdr:rowOff>939453</xdr:rowOff>
    </xdr:from>
    <xdr:ext cx="304800" cy="626724"/>
    <xdr:sp macro="" textlink="">
      <xdr:nvSpPr>
        <xdr:cNvPr id="18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883</xdr:row>
      <xdr:rowOff>939453</xdr:rowOff>
    </xdr:from>
    <xdr:ext cx="304800" cy="626724"/>
    <xdr:sp macro="" textlink="">
      <xdr:nvSpPr>
        <xdr:cNvPr id="18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883</xdr:row>
      <xdr:rowOff>939453</xdr:rowOff>
    </xdr:from>
    <xdr:ext cx="304800" cy="626724"/>
    <xdr:sp macro="" textlink="">
      <xdr:nvSpPr>
        <xdr:cNvPr id="18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884</xdr:row>
      <xdr:rowOff>939453</xdr:rowOff>
    </xdr:from>
    <xdr:ext cx="304800" cy="626724"/>
    <xdr:sp macro="" textlink="">
      <xdr:nvSpPr>
        <xdr:cNvPr id="18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884</xdr:row>
      <xdr:rowOff>939453</xdr:rowOff>
    </xdr:from>
    <xdr:ext cx="304800" cy="626724"/>
    <xdr:sp macro="" textlink="">
      <xdr:nvSpPr>
        <xdr:cNvPr id="18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885</xdr:row>
      <xdr:rowOff>939453</xdr:rowOff>
    </xdr:from>
    <xdr:ext cx="304800" cy="626724"/>
    <xdr:sp macro="" textlink="">
      <xdr:nvSpPr>
        <xdr:cNvPr id="18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885</xdr:row>
      <xdr:rowOff>939453</xdr:rowOff>
    </xdr:from>
    <xdr:ext cx="304800" cy="626724"/>
    <xdr:sp macro="" textlink="">
      <xdr:nvSpPr>
        <xdr:cNvPr id="18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886</xdr:row>
      <xdr:rowOff>939453</xdr:rowOff>
    </xdr:from>
    <xdr:ext cx="304800" cy="626724"/>
    <xdr:sp macro="" textlink="">
      <xdr:nvSpPr>
        <xdr:cNvPr id="18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886</xdr:row>
      <xdr:rowOff>939453</xdr:rowOff>
    </xdr:from>
    <xdr:ext cx="304800" cy="626724"/>
    <xdr:sp macro="" textlink="">
      <xdr:nvSpPr>
        <xdr:cNvPr id="18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887</xdr:row>
      <xdr:rowOff>939453</xdr:rowOff>
    </xdr:from>
    <xdr:ext cx="304800" cy="626724"/>
    <xdr:sp macro="" textlink="">
      <xdr:nvSpPr>
        <xdr:cNvPr id="18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887</xdr:row>
      <xdr:rowOff>939453</xdr:rowOff>
    </xdr:from>
    <xdr:ext cx="304800" cy="626724"/>
    <xdr:sp macro="" textlink="">
      <xdr:nvSpPr>
        <xdr:cNvPr id="18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888</xdr:row>
      <xdr:rowOff>939453</xdr:rowOff>
    </xdr:from>
    <xdr:ext cx="304800" cy="626724"/>
    <xdr:sp macro="" textlink="">
      <xdr:nvSpPr>
        <xdr:cNvPr id="18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888</xdr:row>
      <xdr:rowOff>939453</xdr:rowOff>
    </xdr:from>
    <xdr:ext cx="304800" cy="626724"/>
    <xdr:sp macro="" textlink="">
      <xdr:nvSpPr>
        <xdr:cNvPr id="18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889</xdr:row>
      <xdr:rowOff>939453</xdr:rowOff>
    </xdr:from>
    <xdr:ext cx="304800" cy="626724"/>
    <xdr:sp macro="" textlink="">
      <xdr:nvSpPr>
        <xdr:cNvPr id="18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889</xdr:row>
      <xdr:rowOff>939453</xdr:rowOff>
    </xdr:from>
    <xdr:ext cx="304800" cy="626724"/>
    <xdr:sp macro="" textlink="">
      <xdr:nvSpPr>
        <xdr:cNvPr id="18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890</xdr:row>
      <xdr:rowOff>939453</xdr:rowOff>
    </xdr:from>
    <xdr:ext cx="304800" cy="626724"/>
    <xdr:sp macro="" textlink="">
      <xdr:nvSpPr>
        <xdr:cNvPr id="18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890</xdr:row>
      <xdr:rowOff>939453</xdr:rowOff>
    </xdr:from>
    <xdr:ext cx="304800" cy="626724"/>
    <xdr:sp macro="" textlink="">
      <xdr:nvSpPr>
        <xdr:cNvPr id="18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891</xdr:row>
      <xdr:rowOff>939453</xdr:rowOff>
    </xdr:from>
    <xdr:ext cx="304800" cy="626724"/>
    <xdr:sp macro="" textlink="">
      <xdr:nvSpPr>
        <xdr:cNvPr id="18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891</xdr:row>
      <xdr:rowOff>939453</xdr:rowOff>
    </xdr:from>
    <xdr:ext cx="304800" cy="626724"/>
    <xdr:sp macro="" textlink="">
      <xdr:nvSpPr>
        <xdr:cNvPr id="18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892</xdr:row>
      <xdr:rowOff>939453</xdr:rowOff>
    </xdr:from>
    <xdr:ext cx="304800" cy="626724"/>
    <xdr:sp macro="" textlink="">
      <xdr:nvSpPr>
        <xdr:cNvPr id="18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892</xdr:row>
      <xdr:rowOff>939453</xdr:rowOff>
    </xdr:from>
    <xdr:ext cx="304800" cy="626724"/>
    <xdr:sp macro="" textlink="">
      <xdr:nvSpPr>
        <xdr:cNvPr id="18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893</xdr:row>
      <xdr:rowOff>939453</xdr:rowOff>
    </xdr:from>
    <xdr:ext cx="304800" cy="626724"/>
    <xdr:sp macro="" textlink="">
      <xdr:nvSpPr>
        <xdr:cNvPr id="18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893</xdr:row>
      <xdr:rowOff>939453</xdr:rowOff>
    </xdr:from>
    <xdr:ext cx="304800" cy="626724"/>
    <xdr:sp macro="" textlink="">
      <xdr:nvSpPr>
        <xdr:cNvPr id="18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894</xdr:row>
      <xdr:rowOff>939453</xdr:rowOff>
    </xdr:from>
    <xdr:ext cx="304800" cy="626724"/>
    <xdr:sp macro="" textlink="">
      <xdr:nvSpPr>
        <xdr:cNvPr id="18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894</xdr:row>
      <xdr:rowOff>939453</xdr:rowOff>
    </xdr:from>
    <xdr:ext cx="304800" cy="626724"/>
    <xdr:sp macro="" textlink="">
      <xdr:nvSpPr>
        <xdr:cNvPr id="18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895</xdr:row>
      <xdr:rowOff>939453</xdr:rowOff>
    </xdr:from>
    <xdr:ext cx="304800" cy="626724"/>
    <xdr:sp macro="" textlink="">
      <xdr:nvSpPr>
        <xdr:cNvPr id="18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895</xdr:row>
      <xdr:rowOff>939453</xdr:rowOff>
    </xdr:from>
    <xdr:ext cx="304800" cy="626724"/>
    <xdr:sp macro="" textlink="">
      <xdr:nvSpPr>
        <xdr:cNvPr id="18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896</xdr:row>
      <xdr:rowOff>939453</xdr:rowOff>
    </xdr:from>
    <xdr:ext cx="304800" cy="626724"/>
    <xdr:sp macro="" textlink="">
      <xdr:nvSpPr>
        <xdr:cNvPr id="18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896</xdr:row>
      <xdr:rowOff>939453</xdr:rowOff>
    </xdr:from>
    <xdr:ext cx="304800" cy="626724"/>
    <xdr:sp macro="" textlink="">
      <xdr:nvSpPr>
        <xdr:cNvPr id="18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897</xdr:row>
      <xdr:rowOff>939453</xdr:rowOff>
    </xdr:from>
    <xdr:ext cx="304800" cy="626724"/>
    <xdr:sp macro="" textlink="">
      <xdr:nvSpPr>
        <xdr:cNvPr id="18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897</xdr:row>
      <xdr:rowOff>939453</xdr:rowOff>
    </xdr:from>
    <xdr:ext cx="304800" cy="626724"/>
    <xdr:sp macro="" textlink="">
      <xdr:nvSpPr>
        <xdr:cNvPr id="18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898</xdr:row>
      <xdr:rowOff>939453</xdr:rowOff>
    </xdr:from>
    <xdr:ext cx="304800" cy="626724"/>
    <xdr:sp macro="" textlink="">
      <xdr:nvSpPr>
        <xdr:cNvPr id="18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898</xdr:row>
      <xdr:rowOff>939453</xdr:rowOff>
    </xdr:from>
    <xdr:ext cx="304800" cy="626724"/>
    <xdr:sp macro="" textlink="">
      <xdr:nvSpPr>
        <xdr:cNvPr id="18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899</xdr:row>
      <xdr:rowOff>939453</xdr:rowOff>
    </xdr:from>
    <xdr:ext cx="304800" cy="626724"/>
    <xdr:sp macro="" textlink="">
      <xdr:nvSpPr>
        <xdr:cNvPr id="18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899</xdr:row>
      <xdr:rowOff>939453</xdr:rowOff>
    </xdr:from>
    <xdr:ext cx="304800" cy="626724"/>
    <xdr:sp macro="" textlink="">
      <xdr:nvSpPr>
        <xdr:cNvPr id="18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900</xdr:row>
      <xdr:rowOff>939453</xdr:rowOff>
    </xdr:from>
    <xdr:ext cx="304800" cy="626724"/>
    <xdr:sp macro="" textlink="">
      <xdr:nvSpPr>
        <xdr:cNvPr id="18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900</xdr:row>
      <xdr:rowOff>939453</xdr:rowOff>
    </xdr:from>
    <xdr:ext cx="304800" cy="626724"/>
    <xdr:sp macro="" textlink="">
      <xdr:nvSpPr>
        <xdr:cNvPr id="18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901</xdr:row>
      <xdr:rowOff>939453</xdr:rowOff>
    </xdr:from>
    <xdr:ext cx="304800" cy="626724"/>
    <xdr:sp macro="" textlink="">
      <xdr:nvSpPr>
        <xdr:cNvPr id="18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901</xdr:row>
      <xdr:rowOff>939453</xdr:rowOff>
    </xdr:from>
    <xdr:ext cx="304800" cy="626724"/>
    <xdr:sp macro="" textlink="">
      <xdr:nvSpPr>
        <xdr:cNvPr id="18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902</xdr:row>
      <xdr:rowOff>939453</xdr:rowOff>
    </xdr:from>
    <xdr:ext cx="304800" cy="626724"/>
    <xdr:sp macro="" textlink="">
      <xdr:nvSpPr>
        <xdr:cNvPr id="18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902</xdr:row>
      <xdr:rowOff>939453</xdr:rowOff>
    </xdr:from>
    <xdr:ext cx="304800" cy="626724"/>
    <xdr:sp macro="" textlink="">
      <xdr:nvSpPr>
        <xdr:cNvPr id="18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903</xdr:row>
      <xdr:rowOff>939453</xdr:rowOff>
    </xdr:from>
    <xdr:ext cx="304800" cy="626724"/>
    <xdr:sp macro="" textlink="">
      <xdr:nvSpPr>
        <xdr:cNvPr id="18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903</xdr:row>
      <xdr:rowOff>939453</xdr:rowOff>
    </xdr:from>
    <xdr:ext cx="304800" cy="626724"/>
    <xdr:sp macro="" textlink="">
      <xdr:nvSpPr>
        <xdr:cNvPr id="18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904</xdr:row>
      <xdr:rowOff>939453</xdr:rowOff>
    </xdr:from>
    <xdr:ext cx="304800" cy="626724"/>
    <xdr:sp macro="" textlink="">
      <xdr:nvSpPr>
        <xdr:cNvPr id="18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904</xdr:row>
      <xdr:rowOff>939453</xdr:rowOff>
    </xdr:from>
    <xdr:ext cx="304800" cy="626724"/>
    <xdr:sp macro="" textlink="">
      <xdr:nvSpPr>
        <xdr:cNvPr id="18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905</xdr:row>
      <xdr:rowOff>939453</xdr:rowOff>
    </xdr:from>
    <xdr:ext cx="304800" cy="626724"/>
    <xdr:sp macro="" textlink="">
      <xdr:nvSpPr>
        <xdr:cNvPr id="18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905</xdr:row>
      <xdr:rowOff>939453</xdr:rowOff>
    </xdr:from>
    <xdr:ext cx="304800" cy="626724"/>
    <xdr:sp macro="" textlink="">
      <xdr:nvSpPr>
        <xdr:cNvPr id="18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906</xdr:row>
      <xdr:rowOff>939453</xdr:rowOff>
    </xdr:from>
    <xdr:ext cx="304800" cy="626724"/>
    <xdr:sp macro="" textlink="">
      <xdr:nvSpPr>
        <xdr:cNvPr id="18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906</xdr:row>
      <xdr:rowOff>939453</xdr:rowOff>
    </xdr:from>
    <xdr:ext cx="304800" cy="626724"/>
    <xdr:sp macro="" textlink="">
      <xdr:nvSpPr>
        <xdr:cNvPr id="18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907</xdr:row>
      <xdr:rowOff>939453</xdr:rowOff>
    </xdr:from>
    <xdr:ext cx="304800" cy="626724"/>
    <xdr:sp macro="" textlink="">
      <xdr:nvSpPr>
        <xdr:cNvPr id="18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907</xdr:row>
      <xdr:rowOff>939453</xdr:rowOff>
    </xdr:from>
    <xdr:ext cx="304800" cy="626724"/>
    <xdr:sp macro="" textlink="">
      <xdr:nvSpPr>
        <xdr:cNvPr id="18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908</xdr:row>
      <xdr:rowOff>939453</xdr:rowOff>
    </xdr:from>
    <xdr:ext cx="304800" cy="626724"/>
    <xdr:sp macro="" textlink="">
      <xdr:nvSpPr>
        <xdr:cNvPr id="18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908</xdr:row>
      <xdr:rowOff>939453</xdr:rowOff>
    </xdr:from>
    <xdr:ext cx="304800" cy="626724"/>
    <xdr:sp macro="" textlink="">
      <xdr:nvSpPr>
        <xdr:cNvPr id="18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909</xdr:row>
      <xdr:rowOff>939453</xdr:rowOff>
    </xdr:from>
    <xdr:ext cx="304800" cy="626724"/>
    <xdr:sp macro="" textlink="">
      <xdr:nvSpPr>
        <xdr:cNvPr id="18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909</xdr:row>
      <xdr:rowOff>939453</xdr:rowOff>
    </xdr:from>
    <xdr:ext cx="304800" cy="626724"/>
    <xdr:sp macro="" textlink="">
      <xdr:nvSpPr>
        <xdr:cNvPr id="18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910</xdr:row>
      <xdr:rowOff>939453</xdr:rowOff>
    </xdr:from>
    <xdr:ext cx="304800" cy="626724"/>
    <xdr:sp macro="" textlink="">
      <xdr:nvSpPr>
        <xdr:cNvPr id="18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910</xdr:row>
      <xdr:rowOff>939453</xdr:rowOff>
    </xdr:from>
    <xdr:ext cx="304800" cy="626724"/>
    <xdr:sp macro="" textlink="">
      <xdr:nvSpPr>
        <xdr:cNvPr id="18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911</xdr:row>
      <xdr:rowOff>939453</xdr:rowOff>
    </xdr:from>
    <xdr:ext cx="304800" cy="626724"/>
    <xdr:sp macro="" textlink="">
      <xdr:nvSpPr>
        <xdr:cNvPr id="18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911</xdr:row>
      <xdr:rowOff>939453</xdr:rowOff>
    </xdr:from>
    <xdr:ext cx="304800" cy="626724"/>
    <xdr:sp macro="" textlink="">
      <xdr:nvSpPr>
        <xdr:cNvPr id="18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912</xdr:row>
      <xdr:rowOff>939453</xdr:rowOff>
    </xdr:from>
    <xdr:ext cx="304800" cy="626724"/>
    <xdr:sp macro="" textlink="">
      <xdr:nvSpPr>
        <xdr:cNvPr id="18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912</xdr:row>
      <xdr:rowOff>939453</xdr:rowOff>
    </xdr:from>
    <xdr:ext cx="304800" cy="626724"/>
    <xdr:sp macro="" textlink="">
      <xdr:nvSpPr>
        <xdr:cNvPr id="18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913</xdr:row>
      <xdr:rowOff>939453</xdr:rowOff>
    </xdr:from>
    <xdr:ext cx="304800" cy="626724"/>
    <xdr:sp macro="" textlink="">
      <xdr:nvSpPr>
        <xdr:cNvPr id="18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913</xdr:row>
      <xdr:rowOff>939453</xdr:rowOff>
    </xdr:from>
    <xdr:ext cx="304800" cy="626724"/>
    <xdr:sp macro="" textlink="">
      <xdr:nvSpPr>
        <xdr:cNvPr id="18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914</xdr:row>
      <xdr:rowOff>939453</xdr:rowOff>
    </xdr:from>
    <xdr:ext cx="304800" cy="626724"/>
    <xdr:sp macro="" textlink="">
      <xdr:nvSpPr>
        <xdr:cNvPr id="18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914</xdr:row>
      <xdr:rowOff>939453</xdr:rowOff>
    </xdr:from>
    <xdr:ext cx="304800" cy="626724"/>
    <xdr:sp macro="" textlink="">
      <xdr:nvSpPr>
        <xdr:cNvPr id="18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915</xdr:row>
      <xdr:rowOff>939453</xdr:rowOff>
    </xdr:from>
    <xdr:ext cx="304800" cy="626724"/>
    <xdr:sp macro="" textlink="">
      <xdr:nvSpPr>
        <xdr:cNvPr id="18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915</xdr:row>
      <xdr:rowOff>939453</xdr:rowOff>
    </xdr:from>
    <xdr:ext cx="304800" cy="626724"/>
    <xdr:sp macro="" textlink="">
      <xdr:nvSpPr>
        <xdr:cNvPr id="18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916</xdr:row>
      <xdr:rowOff>939453</xdr:rowOff>
    </xdr:from>
    <xdr:ext cx="304800" cy="626724"/>
    <xdr:sp macro="" textlink="">
      <xdr:nvSpPr>
        <xdr:cNvPr id="18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916</xdr:row>
      <xdr:rowOff>939453</xdr:rowOff>
    </xdr:from>
    <xdr:ext cx="304800" cy="626724"/>
    <xdr:sp macro="" textlink="">
      <xdr:nvSpPr>
        <xdr:cNvPr id="18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917</xdr:row>
      <xdr:rowOff>939453</xdr:rowOff>
    </xdr:from>
    <xdr:ext cx="304800" cy="626724"/>
    <xdr:sp macro="" textlink="">
      <xdr:nvSpPr>
        <xdr:cNvPr id="18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917</xdr:row>
      <xdr:rowOff>939453</xdr:rowOff>
    </xdr:from>
    <xdr:ext cx="304800" cy="626724"/>
    <xdr:sp macro="" textlink="">
      <xdr:nvSpPr>
        <xdr:cNvPr id="18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918</xdr:row>
      <xdr:rowOff>939453</xdr:rowOff>
    </xdr:from>
    <xdr:ext cx="304800" cy="626724"/>
    <xdr:sp macro="" textlink="">
      <xdr:nvSpPr>
        <xdr:cNvPr id="18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918</xdr:row>
      <xdr:rowOff>939453</xdr:rowOff>
    </xdr:from>
    <xdr:ext cx="304800" cy="626724"/>
    <xdr:sp macro="" textlink="">
      <xdr:nvSpPr>
        <xdr:cNvPr id="18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919</xdr:row>
      <xdr:rowOff>939453</xdr:rowOff>
    </xdr:from>
    <xdr:ext cx="304800" cy="626724"/>
    <xdr:sp macro="" textlink="">
      <xdr:nvSpPr>
        <xdr:cNvPr id="18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919</xdr:row>
      <xdr:rowOff>939453</xdr:rowOff>
    </xdr:from>
    <xdr:ext cx="304800" cy="626724"/>
    <xdr:sp macro="" textlink="">
      <xdr:nvSpPr>
        <xdr:cNvPr id="18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920</xdr:row>
      <xdr:rowOff>939453</xdr:rowOff>
    </xdr:from>
    <xdr:ext cx="304800" cy="626724"/>
    <xdr:sp macro="" textlink="">
      <xdr:nvSpPr>
        <xdr:cNvPr id="18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920</xdr:row>
      <xdr:rowOff>939453</xdr:rowOff>
    </xdr:from>
    <xdr:ext cx="304800" cy="626724"/>
    <xdr:sp macro="" textlink="">
      <xdr:nvSpPr>
        <xdr:cNvPr id="18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921</xdr:row>
      <xdr:rowOff>939453</xdr:rowOff>
    </xdr:from>
    <xdr:ext cx="304800" cy="626724"/>
    <xdr:sp macro="" textlink="">
      <xdr:nvSpPr>
        <xdr:cNvPr id="18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921</xdr:row>
      <xdr:rowOff>939453</xdr:rowOff>
    </xdr:from>
    <xdr:ext cx="304800" cy="626724"/>
    <xdr:sp macro="" textlink="">
      <xdr:nvSpPr>
        <xdr:cNvPr id="18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922</xdr:row>
      <xdr:rowOff>939453</xdr:rowOff>
    </xdr:from>
    <xdr:ext cx="304800" cy="626724"/>
    <xdr:sp macro="" textlink="">
      <xdr:nvSpPr>
        <xdr:cNvPr id="18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922</xdr:row>
      <xdr:rowOff>939453</xdr:rowOff>
    </xdr:from>
    <xdr:ext cx="304800" cy="626724"/>
    <xdr:sp macro="" textlink="">
      <xdr:nvSpPr>
        <xdr:cNvPr id="18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923</xdr:row>
      <xdr:rowOff>939453</xdr:rowOff>
    </xdr:from>
    <xdr:ext cx="304800" cy="626724"/>
    <xdr:sp macro="" textlink="">
      <xdr:nvSpPr>
        <xdr:cNvPr id="18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923</xdr:row>
      <xdr:rowOff>939453</xdr:rowOff>
    </xdr:from>
    <xdr:ext cx="304800" cy="626724"/>
    <xdr:sp macro="" textlink="">
      <xdr:nvSpPr>
        <xdr:cNvPr id="18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924</xdr:row>
      <xdr:rowOff>939453</xdr:rowOff>
    </xdr:from>
    <xdr:ext cx="304800" cy="626724"/>
    <xdr:sp macro="" textlink="">
      <xdr:nvSpPr>
        <xdr:cNvPr id="18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924</xdr:row>
      <xdr:rowOff>939453</xdr:rowOff>
    </xdr:from>
    <xdr:ext cx="304800" cy="626724"/>
    <xdr:sp macro="" textlink="">
      <xdr:nvSpPr>
        <xdr:cNvPr id="18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925</xdr:row>
      <xdr:rowOff>939453</xdr:rowOff>
    </xdr:from>
    <xdr:ext cx="304800" cy="626724"/>
    <xdr:sp macro="" textlink="">
      <xdr:nvSpPr>
        <xdr:cNvPr id="18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925</xdr:row>
      <xdr:rowOff>939453</xdr:rowOff>
    </xdr:from>
    <xdr:ext cx="304800" cy="626724"/>
    <xdr:sp macro="" textlink="">
      <xdr:nvSpPr>
        <xdr:cNvPr id="18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926</xdr:row>
      <xdr:rowOff>939453</xdr:rowOff>
    </xdr:from>
    <xdr:ext cx="304800" cy="626724"/>
    <xdr:sp macro="" textlink="">
      <xdr:nvSpPr>
        <xdr:cNvPr id="18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926</xdr:row>
      <xdr:rowOff>939453</xdr:rowOff>
    </xdr:from>
    <xdr:ext cx="304800" cy="626724"/>
    <xdr:sp macro="" textlink="">
      <xdr:nvSpPr>
        <xdr:cNvPr id="18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927</xdr:row>
      <xdr:rowOff>939453</xdr:rowOff>
    </xdr:from>
    <xdr:ext cx="304800" cy="626724"/>
    <xdr:sp macro="" textlink="">
      <xdr:nvSpPr>
        <xdr:cNvPr id="18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927</xdr:row>
      <xdr:rowOff>939453</xdr:rowOff>
    </xdr:from>
    <xdr:ext cx="304800" cy="626724"/>
    <xdr:sp macro="" textlink="">
      <xdr:nvSpPr>
        <xdr:cNvPr id="18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928</xdr:row>
      <xdr:rowOff>939453</xdr:rowOff>
    </xdr:from>
    <xdr:ext cx="304800" cy="626724"/>
    <xdr:sp macro="" textlink="">
      <xdr:nvSpPr>
        <xdr:cNvPr id="18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928</xdr:row>
      <xdr:rowOff>939453</xdr:rowOff>
    </xdr:from>
    <xdr:ext cx="304800" cy="626724"/>
    <xdr:sp macro="" textlink="">
      <xdr:nvSpPr>
        <xdr:cNvPr id="18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929</xdr:row>
      <xdr:rowOff>939453</xdr:rowOff>
    </xdr:from>
    <xdr:ext cx="304800" cy="626724"/>
    <xdr:sp macro="" textlink="">
      <xdr:nvSpPr>
        <xdr:cNvPr id="18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929</xdr:row>
      <xdr:rowOff>939453</xdr:rowOff>
    </xdr:from>
    <xdr:ext cx="304800" cy="626724"/>
    <xdr:sp macro="" textlink="">
      <xdr:nvSpPr>
        <xdr:cNvPr id="18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930</xdr:row>
      <xdr:rowOff>939453</xdr:rowOff>
    </xdr:from>
    <xdr:ext cx="304800" cy="626724"/>
    <xdr:sp macro="" textlink="">
      <xdr:nvSpPr>
        <xdr:cNvPr id="18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930</xdr:row>
      <xdr:rowOff>939453</xdr:rowOff>
    </xdr:from>
    <xdr:ext cx="304800" cy="626724"/>
    <xdr:sp macro="" textlink="">
      <xdr:nvSpPr>
        <xdr:cNvPr id="18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931</xdr:row>
      <xdr:rowOff>939453</xdr:rowOff>
    </xdr:from>
    <xdr:ext cx="304800" cy="626724"/>
    <xdr:sp macro="" textlink="">
      <xdr:nvSpPr>
        <xdr:cNvPr id="19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931</xdr:row>
      <xdr:rowOff>939453</xdr:rowOff>
    </xdr:from>
    <xdr:ext cx="304800" cy="626724"/>
    <xdr:sp macro="" textlink="">
      <xdr:nvSpPr>
        <xdr:cNvPr id="19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932</xdr:row>
      <xdr:rowOff>939453</xdr:rowOff>
    </xdr:from>
    <xdr:ext cx="304800" cy="626724"/>
    <xdr:sp macro="" textlink="">
      <xdr:nvSpPr>
        <xdr:cNvPr id="19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932</xdr:row>
      <xdr:rowOff>939453</xdr:rowOff>
    </xdr:from>
    <xdr:ext cx="304800" cy="626724"/>
    <xdr:sp macro="" textlink="">
      <xdr:nvSpPr>
        <xdr:cNvPr id="19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933</xdr:row>
      <xdr:rowOff>939453</xdr:rowOff>
    </xdr:from>
    <xdr:ext cx="304800" cy="626724"/>
    <xdr:sp macro="" textlink="">
      <xdr:nvSpPr>
        <xdr:cNvPr id="19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933</xdr:row>
      <xdr:rowOff>939453</xdr:rowOff>
    </xdr:from>
    <xdr:ext cx="304800" cy="626724"/>
    <xdr:sp macro="" textlink="">
      <xdr:nvSpPr>
        <xdr:cNvPr id="19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934</xdr:row>
      <xdr:rowOff>939453</xdr:rowOff>
    </xdr:from>
    <xdr:ext cx="304800" cy="626724"/>
    <xdr:sp macro="" textlink="">
      <xdr:nvSpPr>
        <xdr:cNvPr id="19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934</xdr:row>
      <xdr:rowOff>939453</xdr:rowOff>
    </xdr:from>
    <xdr:ext cx="304800" cy="626724"/>
    <xdr:sp macro="" textlink="">
      <xdr:nvSpPr>
        <xdr:cNvPr id="19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935</xdr:row>
      <xdr:rowOff>939453</xdr:rowOff>
    </xdr:from>
    <xdr:ext cx="304800" cy="626724"/>
    <xdr:sp macro="" textlink="">
      <xdr:nvSpPr>
        <xdr:cNvPr id="19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935</xdr:row>
      <xdr:rowOff>939453</xdr:rowOff>
    </xdr:from>
    <xdr:ext cx="304800" cy="626724"/>
    <xdr:sp macro="" textlink="">
      <xdr:nvSpPr>
        <xdr:cNvPr id="19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936</xdr:row>
      <xdr:rowOff>939453</xdr:rowOff>
    </xdr:from>
    <xdr:ext cx="304800" cy="626724"/>
    <xdr:sp macro="" textlink="">
      <xdr:nvSpPr>
        <xdr:cNvPr id="19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936</xdr:row>
      <xdr:rowOff>939453</xdr:rowOff>
    </xdr:from>
    <xdr:ext cx="304800" cy="626724"/>
    <xdr:sp macro="" textlink="">
      <xdr:nvSpPr>
        <xdr:cNvPr id="19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937</xdr:row>
      <xdr:rowOff>939453</xdr:rowOff>
    </xdr:from>
    <xdr:ext cx="304800" cy="626724"/>
    <xdr:sp macro="" textlink="">
      <xdr:nvSpPr>
        <xdr:cNvPr id="19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937</xdr:row>
      <xdr:rowOff>939453</xdr:rowOff>
    </xdr:from>
    <xdr:ext cx="304800" cy="626724"/>
    <xdr:sp macro="" textlink="">
      <xdr:nvSpPr>
        <xdr:cNvPr id="19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938</xdr:row>
      <xdr:rowOff>939453</xdr:rowOff>
    </xdr:from>
    <xdr:ext cx="304800" cy="626724"/>
    <xdr:sp macro="" textlink="">
      <xdr:nvSpPr>
        <xdr:cNvPr id="19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938</xdr:row>
      <xdr:rowOff>939453</xdr:rowOff>
    </xdr:from>
    <xdr:ext cx="304800" cy="626724"/>
    <xdr:sp macro="" textlink="">
      <xdr:nvSpPr>
        <xdr:cNvPr id="19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939</xdr:row>
      <xdr:rowOff>939453</xdr:rowOff>
    </xdr:from>
    <xdr:ext cx="304800" cy="626724"/>
    <xdr:sp macro="" textlink="">
      <xdr:nvSpPr>
        <xdr:cNvPr id="19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939</xdr:row>
      <xdr:rowOff>939453</xdr:rowOff>
    </xdr:from>
    <xdr:ext cx="304800" cy="626724"/>
    <xdr:sp macro="" textlink="">
      <xdr:nvSpPr>
        <xdr:cNvPr id="19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940</xdr:row>
      <xdr:rowOff>939453</xdr:rowOff>
    </xdr:from>
    <xdr:ext cx="304800" cy="626724"/>
    <xdr:sp macro="" textlink="">
      <xdr:nvSpPr>
        <xdr:cNvPr id="19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940</xdr:row>
      <xdr:rowOff>939453</xdr:rowOff>
    </xdr:from>
    <xdr:ext cx="304800" cy="626724"/>
    <xdr:sp macro="" textlink="">
      <xdr:nvSpPr>
        <xdr:cNvPr id="19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941</xdr:row>
      <xdr:rowOff>939453</xdr:rowOff>
    </xdr:from>
    <xdr:ext cx="304800" cy="626724"/>
    <xdr:sp macro="" textlink="">
      <xdr:nvSpPr>
        <xdr:cNvPr id="19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941</xdr:row>
      <xdr:rowOff>939453</xdr:rowOff>
    </xdr:from>
    <xdr:ext cx="304800" cy="626724"/>
    <xdr:sp macro="" textlink="">
      <xdr:nvSpPr>
        <xdr:cNvPr id="19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942</xdr:row>
      <xdr:rowOff>939453</xdr:rowOff>
    </xdr:from>
    <xdr:ext cx="304800" cy="626724"/>
    <xdr:sp macro="" textlink="">
      <xdr:nvSpPr>
        <xdr:cNvPr id="19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942</xdr:row>
      <xdr:rowOff>939453</xdr:rowOff>
    </xdr:from>
    <xdr:ext cx="304800" cy="626724"/>
    <xdr:sp macro="" textlink="">
      <xdr:nvSpPr>
        <xdr:cNvPr id="19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943</xdr:row>
      <xdr:rowOff>939453</xdr:rowOff>
    </xdr:from>
    <xdr:ext cx="304800" cy="626724"/>
    <xdr:sp macro="" textlink="">
      <xdr:nvSpPr>
        <xdr:cNvPr id="19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943</xdr:row>
      <xdr:rowOff>939453</xdr:rowOff>
    </xdr:from>
    <xdr:ext cx="304800" cy="626724"/>
    <xdr:sp macro="" textlink="">
      <xdr:nvSpPr>
        <xdr:cNvPr id="19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944</xdr:row>
      <xdr:rowOff>939453</xdr:rowOff>
    </xdr:from>
    <xdr:ext cx="304800" cy="626724"/>
    <xdr:sp macro="" textlink="">
      <xdr:nvSpPr>
        <xdr:cNvPr id="19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944</xdr:row>
      <xdr:rowOff>939453</xdr:rowOff>
    </xdr:from>
    <xdr:ext cx="304800" cy="626724"/>
    <xdr:sp macro="" textlink="">
      <xdr:nvSpPr>
        <xdr:cNvPr id="19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945</xdr:row>
      <xdr:rowOff>939453</xdr:rowOff>
    </xdr:from>
    <xdr:ext cx="304800" cy="626724"/>
    <xdr:sp macro="" textlink="">
      <xdr:nvSpPr>
        <xdr:cNvPr id="19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945</xdr:row>
      <xdr:rowOff>939453</xdr:rowOff>
    </xdr:from>
    <xdr:ext cx="304800" cy="626724"/>
    <xdr:sp macro="" textlink="">
      <xdr:nvSpPr>
        <xdr:cNvPr id="19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946</xdr:row>
      <xdr:rowOff>939453</xdr:rowOff>
    </xdr:from>
    <xdr:ext cx="304800" cy="626724"/>
    <xdr:sp macro="" textlink="">
      <xdr:nvSpPr>
        <xdr:cNvPr id="19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946</xdr:row>
      <xdr:rowOff>939453</xdr:rowOff>
    </xdr:from>
    <xdr:ext cx="304800" cy="626724"/>
    <xdr:sp macro="" textlink="">
      <xdr:nvSpPr>
        <xdr:cNvPr id="19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947</xdr:row>
      <xdr:rowOff>939453</xdr:rowOff>
    </xdr:from>
    <xdr:ext cx="304800" cy="626724"/>
    <xdr:sp macro="" textlink="">
      <xdr:nvSpPr>
        <xdr:cNvPr id="19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947</xdr:row>
      <xdr:rowOff>939453</xdr:rowOff>
    </xdr:from>
    <xdr:ext cx="304800" cy="626724"/>
    <xdr:sp macro="" textlink="">
      <xdr:nvSpPr>
        <xdr:cNvPr id="19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948</xdr:row>
      <xdr:rowOff>939453</xdr:rowOff>
    </xdr:from>
    <xdr:ext cx="304800" cy="626724"/>
    <xdr:sp macro="" textlink="">
      <xdr:nvSpPr>
        <xdr:cNvPr id="19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948</xdr:row>
      <xdr:rowOff>939453</xdr:rowOff>
    </xdr:from>
    <xdr:ext cx="304800" cy="626724"/>
    <xdr:sp macro="" textlink="">
      <xdr:nvSpPr>
        <xdr:cNvPr id="19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949</xdr:row>
      <xdr:rowOff>939453</xdr:rowOff>
    </xdr:from>
    <xdr:ext cx="304800" cy="626724"/>
    <xdr:sp macro="" textlink="">
      <xdr:nvSpPr>
        <xdr:cNvPr id="19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949</xdr:row>
      <xdr:rowOff>939453</xdr:rowOff>
    </xdr:from>
    <xdr:ext cx="304800" cy="626724"/>
    <xdr:sp macro="" textlink="">
      <xdr:nvSpPr>
        <xdr:cNvPr id="19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950</xdr:row>
      <xdr:rowOff>939453</xdr:rowOff>
    </xdr:from>
    <xdr:ext cx="304800" cy="626724"/>
    <xdr:sp macro="" textlink="">
      <xdr:nvSpPr>
        <xdr:cNvPr id="19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950</xdr:row>
      <xdr:rowOff>939453</xdr:rowOff>
    </xdr:from>
    <xdr:ext cx="304800" cy="626724"/>
    <xdr:sp macro="" textlink="">
      <xdr:nvSpPr>
        <xdr:cNvPr id="19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951</xdr:row>
      <xdr:rowOff>939453</xdr:rowOff>
    </xdr:from>
    <xdr:ext cx="304800" cy="626724"/>
    <xdr:sp macro="" textlink="">
      <xdr:nvSpPr>
        <xdr:cNvPr id="19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951</xdr:row>
      <xdr:rowOff>939453</xdr:rowOff>
    </xdr:from>
    <xdr:ext cx="304800" cy="626724"/>
    <xdr:sp macro="" textlink="">
      <xdr:nvSpPr>
        <xdr:cNvPr id="19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952</xdr:row>
      <xdr:rowOff>939453</xdr:rowOff>
    </xdr:from>
    <xdr:ext cx="304800" cy="626724"/>
    <xdr:sp macro="" textlink="">
      <xdr:nvSpPr>
        <xdr:cNvPr id="19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952</xdr:row>
      <xdr:rowOff>939453</xdr:rowOff>
    </xdr:from>
    <xdr:ext cx="304800" cy="626724"/>
    <xdr:sp macro="" textlink="">
      <xdr:nvSpPr>
        <xdr:cNvPr id="19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953</xdr:row>
      <xdr:rowOff>939453</xdr:rowOff>
    </xdr:from>
    <xdr:ext cx="304800" cy="626724"/>
    <xdr:sp macro="" textlink="">
      <xdr:nvSpPr>
        <xdr:cNvPr id="19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953</xdr:row>
      <xdr:rowOff>939453</xdr:rowOff>
    </xdr:from>
    <xdr:ext cx="304800" cy="626724"/>
    <xdr:sp macro="" textlink="">
      <xdr:nvSpPr>
        <xdr:cNvPr id="19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954</xdr:row>
      <xdr:rowOff>939453</xdr:rowOff>
    </xdr:from>
    <xdr:ext cx="304800" cy="626724"/>
    <xdr:sp macro="" textlink="">
      <xdr:nvSpPr>
        <xdr:cNvPr id="19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954</xdr:row>
      <xdr:rowOff>939453</xdr:rowOff>
    </xdr:from>
    <xdr:ext cx="304800" cy="626724"/>
    <xdr:sp macro="" textlink="">
      <xdr:nvSpPr>
        <xdr:cNvPr id="19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955</xdr:row>
      <xdr:rowOff>939453</xdr:rowOff>
    </xdr:from>
    <xdr:ext cx="304800" cy="626724"/>
    <xdr:sp macro="" textlink="">
      <xdr:nvSpPr>
        <xdr:cNvPr id="19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955</xdr:row>
      <xdr:rowOff>939453</xdr:rowOff>
    </xdr:from>
    <xdr:ext cx="304800" cy="626724"/>
    <xdr:sp macro="" textlink="">
      <xdr:nvSpPr>
        <xdr:cNvPr id="19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956</xdr:row>
      <xdr:rowOff>939453</xdr:rowOff>
    </xdr:from>
    <xdr:ext cx="304800" cy="626724"/>
    <xdr:sp macro="" textlink="">
      <xdr:nvSpPr>
        <xdr:cNvPr id="19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956</xdr:row>
      <xdr:rowOff>939453</xdr:rowOff>
    </xdr:from>
    <xdr:ext cx="304800" cy="626724"/>
    <xdr:sp macro="" textlink="">
      <xdr:nvSpPr>
        <xdr:cNvPr id="19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957</xdr:row>
      <xdr:rowOff>939453</xdr:rowOff>
    </xdr:from>
    <xdr:ext cx="304800" cy="626724"/>
    <xdr:sp macro="" textlink="">
      <xdr:nvSpPr>
        <xdr:cNvPr id="19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957</xdr:row>
      <xdr:rowOff>939453</xdr:rowOff>
    </xdr:from>
    <xdr:ext cx="304800" cy="626724"/>
    <xdr:sp macro="" textlink="">
      <xdr:nvSpPr>
        <xdr:cNvPr id="19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958</xdr:row>
      <xdr:rowOff>939453</xdr:rowOff>
    </xdr:from>
    <xdr:ext cx="304800" cy="626724"/>
    <xdr:sp macro="" textlink="">
      <xdr:nvSpPr>
        <xdr:cNvPr id="19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958</xdr:row>
      <xdr:rowOff>939453</xdr:rowOff>
    </xdr:from>
    <xdr:ext cx="304800" cy="626724"/>
    <xdr:sp macro="" textlink="">
      <xdr:nvSpPr>
        <xdr:cNvPr id="19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959</xdr:row>
      <xdr:rowOff>939453</xdr:rowOff>
    </xdr:from>
    <xdr:ext cx="304800" cy="626724"/>
    <xdr:sp macro="" textlink="">
      <xdr:nvSpPr>
        <xdr:cNvPr id="19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959</xdr:row>
      <xdr:rowOff>939453</xdr:rowOff>
    </xdr:from>
    <xdr:ext cx="304800" cy="626724"/>
    <xdr:sp macro="" textlink="">
      <xdr:nvSpPr>
        <xdr:cNvPr id="19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960</xdr:row>
      <xdr:rowOff>939453</xdr:rowOff>
    </xdr:from>
    <xdr:ext cx="304800" cy="626724"/>
    <xdr:sp macro="" textlink="">
      <xdr:nvSpPr>
        <xdr:cNvPr id="19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960</xdr:row>
      <xdr:rowOff>939453</xdr:rowOff>
    </xdr:from>
    <xdr:ext cx="304800" cy="626724"/>
    <xdr:sp macro="" textlink="">
      <xdr:nvSpPr>
        <xdr:cNvPr id="19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961</xdr:row>
      <xdr:rowOff>939453</xdr:rowOff>
    </xdr:from>
    <xdr:ext cx="304800" cy="626724"/>
    <xdr:sp macro="" textlink="">
      <xdr:nvSpPr>
        <xdr:cNvPr id="19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961</xdr:row>
      <xdr:rowOff>939453</xdr:rowOff>
    </xdr:from>
    <xdr:ext cx="304800" cy="626724"/>
    <xdr:sp macro="" textlink="">
      <xdr:nvSpPr>
        <xdr:cNvPr id="19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962</xdr:row>
      <xdr:rowOff>939453</xdr:rowOff>
    </xdr:from>
    <xdr:ext cx="304800" cy="626724"/>
    <xdr:sp macro="" textlink="">
      <xdr:nvSpPr>
        <xdr:cNvPr id="19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962</xdr:row>
      <xdr:rowOff>939453</xdr:rowOff>
    </xdr:from>
    <xdr:ext cx="304800" cy="626724"/>
    <xdr:sp macro="" textlink="">
      <xdr:nvSpPr>
        <xdr:cNvPr id="19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963</xdr:row>
      <xdr:rowOff>939453</xdr:rowOff>
    </xdr:from>
    <xdr:ext cx="304800" cy="626724"/>
    <xdr:sp macro="" textlink="">
      <xdr:nvSpPr>
        <xdr:cNvPr id="19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963</xdr:row>
      <xdr:rowOff>939453</xdr:rowOff>
    </xdr:from>
    <xdr:ext cx="304800" cy="626724"/>
    <xdr:sp macro="" textlink="">
      <xdr:nvSpPr>
        <xdr:cNvPr id="19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964</xdr:row>
      <xdr:rowOff>939453</xdr:rowOff>
    </xdr:from>
    <xdr:ext cx="304800" cy="626724"/>
    <xdr:sp macro="" textlink="">
      <xdr:nvSpPr>
        <xdr:cNvPr id="19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964</xdr:row>
      <xdr:rowOff>939453</xdr:rowOff>
    </xdr:from>
    <xdr:ext cx="304800" cy="626724"/>
    <xdr:sp macro="" textlink="">
      <xdr:nvSpPr>
        <xdr:cNvPr id="19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965</xdr:row>
      <xdr:rowOff>939453</xdr:rowOff>
    </xdr:from>
    <xdr:ext cx="304800" cy="626724"/>
    <xdr:sp macro="" textlink="">
      <xdr:nvSpPr>
        <xdr:cNvPr id="19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965</xdr:row>
      <xdr:rowOff>939453</xdr:rowOff>
    </xdr:from>
    <xdr:ext cx="304800" cy="626724"/>
    <xdr:sp macro="" textlink="">
      <xdr:nvSpPr>
        <xdr:cNvPr id="19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966</xdr:row>
      <xdr:rowOff>939453</xdr:rowOff>
    </xdr:from>
    <xdr:ext cx="304800" cy="626724"/>
    <xdr:sp macro="" textlink="">
      <xdr:nvSpPr>
        <xdr:cNvPr id="19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966</xdr:row>
      <xdr:rowOff>939453</xdr:rowOff>
    </xdr:from>
    <xdr:ext cx="304800" cy="626724"/>
    <xdr:sp macro="" textlink="">
      <xdr:nvSpPr>
        <xdr:cNvPr id="19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967</xdr:row>
      <xdr:rowOff>939453</xdr:rowOff>
    </xdr:from>
    <xdr:ext cx="304800" cy="626724"/>
    <xdr:sp macro="" textlink="">
      <xdr:nvSpPr>
        <xdr:cNvPr id="19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967</xdr:row>
      <xdr:rowOff>939453</xdr:rowOff>
    </xdr:from>
    <xdr:ext cx="304800" cy="626724"/>
    <xdr:sp macro="" textlink="">
      <xdr:nvSpPr>
        <xdr:cNvPr id="19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968</xdr:row>
      <xdr:rowOff>939453</xdr:rowOff>
    </xdr:from>
    <xdr:ext cx="304800" cy="626724"/>
    <xdr:sp macro="" textlink="">
      <xdr:nvSpPr>
        <xdr:cNvPr id="19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968</xdr:row>
      <xdr:rowOff>939453</xdr:rowOff>
    </xdr:from>
    <xdr:ext cx="304800" cy="626724"/>
    <xdr:sp macro="" textlink="">
      <xdr:nvSpPr>
        <xdr:cNvPr id="19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969</xdr:row>
      <xdr:rowOff>939453</xdr:rowOff>
    </xdr:from>
    <xdr:ext cx="304800" cy="626724"/>
    <xdr:sp macro="" textlink="">
      <xdr:nvSpPr>
        <xdr:cNvPr id="19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969</xdr:row>
      <xdr:rowOff>939453</xdr:rowOff>
    </xdr:from>
    <xdr:ext cx="304800" cy="626724"/>
    <xdr:sp macro="" textlink="">
      <xdr:nvSpPr>
        <xdr:cNvPr id="19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970</xdr:row>
      <xdr:rowOff>939453</xdr:rowOff>
    </xdr:from>
    <xdr:ext cx="304800" cy="626724"/>
    <xdr:sp macro="" textlink="">
      <xdr:nvSpPr>
        <xdr:cNvPr id="19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970</xdr:row>
      <xdr:rowOff>939453</xdr:rowOff>
    </xdr:from>
    <xdr:ext cx="304800" cy="626724"/>
    <xdr:sp macro="" textlink="">
      <xdr:nvSpPr>
        <xdr:cNvPr id="19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971</xdr:row>
      <xdr:rowOff>939453</xdr:rowOff>
    </xdr:from>
    <xdr:ext cx="304800" cy="626724"/>
    <xdr:sp macro="" textlink="">
      <xdr:nvSpPr>
        <xdr:cNvPr id="19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971</xdr:row>
      <xdr:rowOff>939453</xdr:rowOff>
    </xdr:from>
    <xdr:ext cx="304800" cy="626724"/>
    <xdr:sp macro="" textlink="">
      <xdr:nvSpPr>
        <xdr:cNvPr id="19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972</xdr:row>
      <xdr:rowOff>939453</xdr:rowOff>
    </xdr:from>
    <xdr:ext cx="304800" cy="626724"/>
    <xdr:sp macro="" textlink="">
      <xdr:nvSpPr>
        <xdr:cNvPr id="19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972</xdr:row>
      <xdr:rowOff>939453</xdr:rowOff>
    </xdr:from>
    <xdr:ext cx="304800" cy="626724"/>
    <xdr:sp macro="" textlink="">
      <xdr:nvSpPr>
        <xdr:cNvPr id="19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973</xdr:row>
      <xdr:rowOff>939453</xdr:rowOff>
    </xdr:from>
    <xdr:ext cx="304800" cy="626724"/>
    <xdr:sp macro="" textlink="">
      <xdr:nvSpPr>
        <xdr:cNvPr id="19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973</xdr:row>
      <xdr:rowOff>939453</xdr:rowOff>
    </xdr:from>
    <xdr:ext cx="304800" cy="626724"/>
    <xdr:sp macro="" textlink="">
      <xdr:nvSpPr>
        <xdr:cNvPr id="19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974</xdr:row>
      <xdr:rowOff>939453</xdr:rowOff>
    </xdr:from>
    <xdr:ext cx="304800" cy="626724"/>
    <xdr:sp macro="" textlink="">
      <xdr:nvSpPr>
        <xdr:cNvPr id="19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974</xdr:row>
      <xdr:rowOff>939453</xdr:rowOff>
    </xdr:from>
    <xdr:ext cx="304800" cy="626724"/>
    <xdr:sp macro="" textlink="">
      <xdr:nvSpPr>
        <xdr:cNvPr id="19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975</xdr:row>
      <xdr:rowOff>939453</xdr:rowOff>
    </xdr:from>
    <xdr:ext cx="304800" cy="626724"/>
    <xdr:sp macro="" textlink="">
      <xdr:nvSpPr>
        <xdr:cNvPr id="19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975</xdr:row>
      <xdr:rowOff>939453</xdr:rowOff>
    </xdr:from>
    <xdr:ext cx="304800" cy="626724"/>
    <xdr:sp macro="" textlink="">
      <xdr:nvSpPr>
        <xdr:cNvPr id="19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976</xdr:row>
      <xdr:rowOff>939453</xdr:rowOff>
    </xdr:from>
    <xdr:ext cx="304800" cy="626724"/>
    <xdr:sp macro="" textlink="">
      <xdr:nvSpPr>
        <xdr:cNvPr id="19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976</xdr:row>
      <xdr:rowOff>939453</xdr:rowOff>
    </xdr:from>
    <xdr:ext cx="304800" cy="626724"/>
    <xdr:sp macro="" textlink="">
      <xdr:nvSpPr>
        <xdr:cNvPr id="19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977</xdr:row>
      <xdr:rowOff>939453</xdr:rowOff>
    </xdr:from>
    <xdr:ext cx="304800" cy="626724"/>
    <xdr:sp macro="" textlink="">
      <xdr:nvSpPr>
        <xdr:cNvPr id="19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977</xdr:row>
      <xdr:rowOff>939453</xdr:rowOff>
    </xdr:from>
    <xdr:ext cx="304800" cy="626724"/>
    <xdr:sp macro="" textlink="">
      <xdr:nvSpPr>
        <xdr:cNvPr id="19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978</xdr:row>
      <xdr:rowOff>939453</xdr:rowOff>
    </xdr:from>
    <xdr:ext cx="304800" cy="626724"/>
    <xdr:sp macro="" textlink="">
      <xdr:nvSpPr>
        <xdr:cNvPr id="19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978</xdr:row>
      <xdr:rowOff>939453</xdr:rowOff>
    </xdr:from>
    <xdr:ext cx="304800" cy="626724"/>
    <xdr:sp macro="" textlink="">
      <xdr:nvSpPr>
        <xdr:cNvPr id="19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979</xdr:row>
      <xdr:rowOff>939453</xdr:rowOff>
    </xdr:from>
    <xdr:ext cx="304800" cy="626724"/>
    <xdr:sp macro="" textlink="">
      <xdr:nvSpPr>
        <xdr:cNvPr id="19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979</xdr:row>
      <xdr:rowOff>939453</xdr:rowOff>
    </xdr:from>
    <xdr:ext cx="304800" cy="626724"/>
    <xdr:sp macro="" textlink="">
      <xdr:nvSpPr>
        <xdr:cNvPr id="19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980</xdr:row>
      <xdr:rowOff>939453</xdr:rowOff>
    </xdr:from>
    <xdr:ext cx="304800" cy="626724"/>
    <xdr:sp macro="" textlink="">
      <xdr:nvSpPr>
        <xdr:cNvPr id="19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980</xdr:row>
      <xdr:rowOff>939453</xdr:rowOff>
    </xdr:from>
    <xdr:ext cx="304800" cy="626724"/>
    <xdr:sp macro="" textlink="">
      <xdr:nvSpPr>
        <xdr:cNvPr id="19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981</xdr:row>
      <xdr:rowOff>939453</xdr:rowOff>
    </xdr:from>
    <xdr:ext cx="304800" cy="626724"/>
    <xdr:sp macro="" textlink="">
      <xdr:nvSpPr>
        <xdr:cNvPr id="20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981</xdr:row>
      <xdr:rowOff>939453</xdr:rowOff>
    </xdr:from>
    <xdr:ext cx="304800" cy="626724"/>
    <xdr:sp macro="" textlink="">
      <xdr:nvSpPr>
        <xdr:cNvPr id="20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982</xdr:row>
      <xdr:rowOff>939453</xdr:rowOff>
    </xdr:from>
    <xdr:ext cx="304800" cy="626724"/>
    <xdr:sp macro="" textlink="">
      <xdr:nvSpPr>
        <xdr:cNvPr id="20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982</xdr:row>
      <xdr:rowOff>939453</xdr:rowOff>
    </xdr:from>
    <xdr:ext cx="304800" cy="626724"/>
    <xdr:sp macro="" textlink="">
      <xdr:nvSpPr>
        <xdr:cNvPr id="20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983</xdr:row>
      <xdr:rowOff>939453</xdr:rowOff>
    </xdr:from>
    <xdr:ext cx="304800" cy="626724"/>
    <xdr:sp macro="" textlink="">
      <xdr:nvSpPr>
        <xdr:cNvPr id="20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983</xdr:row>
      <xdr:rowOff>939453</xdr:rowOff>
    </xdr:from>
    <xdr:ext cx="304800" cy="626724"/>
    <xdr:sp macro="" textlink="">
      <xdr:nvSpPr>
        <xdr:cNvPr id="20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984</xdr:row>
      <xdr:rowOff>939453</xdr:rowOff>
    </xdr:from>
    <xdr:ext cx="304800" cy="626724"/>
    <xdr:sp macro="" textlink="">
      <xdr:nvSpPr>
        <xdr:cNvPr id="20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984</xdr:row>
      <xdr:rowOff>939453</xdr:rowOff>
    </xdr:from>
    <xdr:ext cx="304800" cy="626724"/>
    <xdr:sp macro="" textlink="">
      <xdr:nvSpPr>
        <xdr:cNvPr id="20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985</xdr:row>
      <xdr:rowOff>939453</xdr:rowOff>
    </xdr:from>
    <xdr:ext cx="304800" cy="626724"/>
    <xdr:sp macro="" textlink="">
      <xdr:nvSpPr>
        <xdr:cNvPr id="20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985</xdr:row>
      <xdr:rowOff>939453</xdr:rowOff>
    </xdr:from>
    <xdr:ext cx="304800" cy="626724"/>
    <xdr:sp macro="" textlink="">
      <xdr:nvSpPr>
        <xdr:cNvPr id="20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986</xdr:row>
      <xdr:rowOff>939453</xdr:rowOff>
    </xdr:from>
    <xdr:ext cx="304800" cy="626724"/>
    <xdr:sp macro="" textlink="">
      <xdr:nvSpPr>
        <xdr:cNvPr id="20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986</xdr:row>
      <xdr:rowOff>939453</xdr:rowOff>
    </xdr:from>
    <xdr:ext cx="304800" cy="626724"/>
    <xdr:sp macro="" textlink="">
      <xdr:nvSpPr>
        <xdr:cNvPr id="20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987</xdr:row>
      <xdr:rowOff>939453</xdr:rowOff>
    </xdr:from>
    <xdr:ext cx="304800" cy="626724"/>
    <xdr:sp macro="" textlink="">
      <xdr:nvSpPr>
        <xdr:cNvPr id="20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987</xdr:row>
      <xdr:rowOff>939453</xdr:rowOff>
    </xdr:from>
    <xdr:ext cx="304800" cy="626724"/>
    <xdr:sp macro="" textlink="">
      <xdr:nvSpPr>
        <xdr:cNvPr id="20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988</xdr:row>
      <xdr:rowOff>939453</xdr:rowOff>
    </xdr:from>
    <xdr:ext cx="304800" cy="626724"/>
    <xdr:sp macro="" textlink="">
      <xdr:nvSpPr>
        <xdr:cNvPr id="20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988</xdr:row>
      <xdr:rowOff>939453</xdr:rowOff>
    </xdr:from>
    <xdr:ext cx="304800" cy="626724"/>
    <xdr:sp macro="" textlink="">
      <xdr:nvSpPr>
        <xdr:cNvPr id="20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989</xdr:row>
      <xdr:rowOff>939453</xdr:rowOff>
    </xdr:from>
    <xdr:ext cx="304800" cy="626724"/>
    <xdr:sp macro="" textlink="">
      <xdr:nvSpPr>
        <xdr:cNvPr id="20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989</xdr:row>
      <xdr:rowOff>939453</xdr:rowOff>
    </xdr:from>
    <xdr:ext cx="304800" cy="626724"/>
    <xdr:sp macro="" textlink="">
      <xdr:nvSpPr>
        <xdr:cNvPr id="20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990</xdr:row>
      <xdr:rowOff>939453</xdr:rowOff>
    </xdr:from>
    <xdr:ext cx="304800" cy="626724"/>
    <xdr:sp macro="" textlink="">
      <xdr:nvSpPr>
        <xdr:cNvPr id="20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990</xdr:row>
      <xdr:rowOff>939453</xdr:rowOff>
    </xdr:from>
    <xdr:ext cx="304800" cy="626724"/>
    <xdr:sp macro="" textlink="">
      <xdr:nvSpPr>
        <xdr:cNvPr id="20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991</xdr:row>
      <xdr:rowOff>939453</xdr:rowOff>
    </xdr:from>
    <xdr:ext cx="304800" cy="626724"/>
    <xdr:sp macro="" textlink="">
      <xdr:nvSpPr>
        <xdr:cNvPr id="20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991</xdr:row>
      <xdr:rowOff>939453</xdr:rowOff>
    </xdr:from>
    <xdr:ext cx="304800" cy="626724"/>
    <xdr:sp macro="" textlink="">
      <xdr:nvSpPr>
        <xdr:cNvPr id="20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992</xdr:row>
      <xdr:rowOff>939453</xdr:rowOff>
    </xdr:from>
    <xdr:ext cx="304800" cy="626724"/>
    <xdr:sp macro="" textlink="">
      <xdr:nvSpPr>
        <xdr:cNvPr id="20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992</xdr:row>
      <xdr:rowOff>939453</xdr:rowOff>
    </xdr:from>
    <xdr:ext cx="304800" cy="626724"/>
    <xdr:sp macro="" textlink="">
      <xdr:nvSpPr>
        <xdr:cNvPr id="20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993</xdr:row>
      <xdr:rowOff>939453</xdr:rowOff>
    </xdr:from>
    <xdr:ext cx="304800" cy="626724"/>
    <xdr:sp macro="" textlink="">
      <xdr:nvSpPr>
        <xdr:cNvPr id="20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993</xdr:row>
      <xdr:rowOff>939453</xdr:rowOff>
    </xdr:from>
    <xdr:ext cx="304800" cy="626724"/>
    <xdr:sp macro="" textlink="">
      <xdr:nvSpPr>
        <xdr:cNvPr id="20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994</xdr:row>
      <xdr:rowOff>939453</xdr:rowOff>
    </xdr:from>
    <xdr:ext cx="304800" cy="626724"/>
    <xdr:sp macro="" textlink="">
      <xdr:nvSpPr>
        <xdr:cNvPr id="20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994</xdr:row>
      <xdr:rowOff>939453</xdr:rowOff>
    </xdr:from>
    <xdr:ext cx="304800" cy="626724"/>
    <xdr:sp macro="" textlink="">
      <xdr:nvSpPr>
        <xdr:cNvPr id="20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995</xdr:row>
      <xdr:rowOff>939453</xdr:rowOff>
    </xdr:from>
    <xdr:ext cx="304800" cy="626724"/>
    <xdr:sp macro="" textlink="">
      <xdr:nvSpPr>
        <xdr:cNvPr id="20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995</xdr:row>
      <xdr:rowOff>939453</xdr:rowOff>
    </xdr:from>
    <xdr:ext cx="304800" cy="626724"/>
    <xdr:sp macro="" textlink="">
      <xdr:nvSpPr>
        <xdr:cNvPr id="20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996</xdr:row>
      <xdr:rowOff>939453</xdr:rowOff>
    </xdr:from>
    <xdr:ext cx="304800" cy="626724"/>
    <xdr:sp macro="" textlink="">
      <xdr:nvSpPr>
        <xdr:cNvPr id="20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996</xdr:row>
      <xdr:rowOff>939453</xdr:rowOff>
    </xdr:from>
    <xdr:ext cx="304800" cy="626724"/>
    <xdr:sp macro="" textlink="">
      <xdr:nvSpPr>
        <xdr:cNvPr id="20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997</xdr:row>
      <xdr:rowOff>939453</xdr:rowOff>
    </xdr:from>
    <xdr:ext cx="304800" cy="626724"/>
    <xdr:sp macro="" textlink="">
      <xdr:nvSpPr>
        <xdr:cNvPr id="20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997</xdr:row>
      <xdr:rowOff>939453</xdr:rowOff>
    </xdr:from>
    <xdr:ext cx="304800" cy="626724"/>
    <xdr:sp macro="" textlink="">
      <xdr:nvSpPr>
        <xdr:cNvPr id="20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998</xdr:row>
      <xdr:rowOff>939453</xdr:rowOff>
    </xdr:from>
    <xdr:ext cx="304800" cy="626724"/>
    <xdr:sp macro="" textlink="">
      <xdr:nvSpPr>
        <xdr:cNvPr id="20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998</xdr:row>
      <xdr:rowOff>939453</xdr:rowOff>
    </xdr:from>
    <xdr:ext cx="304800" cy="626724"/>
    <xdr:sp macro="" textlink="">
      <xdr:nvSpPr>
        <xdr:cNvPr id="20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999</xdr:row>
      <xdr:rowOff>939453</xdr:rowOff>
    </xdr:from>
    <xdr:ext cx="304800" cy="626724"/>
    <xdr:sp macro="" textlink="">
      <xdr:nvSpPr>
        <xdr:cNvPr id="20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999</xdr:row>
      <xdr:rowOff>939453</xdr:rowOff>
    </xdr:from>
    <xdr:ext cx="304800" cy="626724"/>
    <xdr:sp macro="" textlink="">
      <xdr:nvSpPr>
        <xdr:cNvPr id="20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1000</xdr:row>
      <xdr:rowOff>939453</xdr:rowOff>
    </xdr:from>
    <xdr:ext cx="304800" cy="626724"/>
    <xdr:sp macro="" textlink="">
      <xdr:nvSpPr>
        <xdr:cNvPr id="20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1000</xdr:row>
      <xdr:rowOff>939453</xdr:rowOff>
    </xdr:from>
    <xdr:ext cx="304800" cy="626724"/>
    <xdr:sp macro="" textlink="">
      <xdr:nvSpPr>
        <xdr:cNvPr id="20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1001</xdr:row>
      <xdr:rowOff>939453</xdr:rowOff>
    </xdr:from>
    <xdr:ext cx="304800" cy="626724"/>
    <xdr:sp macro="" textlink="">
      <xdr:nvSpPr>
        <xdr:cNvPr id="20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1001</xdr:row>
      <xdr:rowOff>939453</xdr:rowOff>
    </xdr:from>
    <xdr:ext cx="304800" cy="626724"/>
    <xdr:sp macro="" textlink="">
      <xdr:nvSpPr>
        <xdr:cNvPr id="20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1002</xdr:row>
      <xdr:rowOff>939453</xdr:rowOff>
    </xdr:from>
    <xdr:ext cx="304800" cy="626724"/>
    <xdr:sp macro="" textlink="">
      <xdr:nvSpPr>
        <xdr:cNvPr id="20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1002</xdr:row>
      <xdr:rowOff>939453</xdr:rowOff>
    </xdr:from>
    <xdr:ext cx="304800" cy="626724"/>
    <xdr:sp macro="" textlink="">
      <xdr:nvSpPr>
        <xdr:cNvPr id="20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1003</xdr:row>
      <xdr:rowOff>939453</xdr:rowOff>
    </xdr:from>
    <xdr:ext cx="304800" cy="626724"/>
    <xdr:sp macro="" textlink="">
      <xdr:nvSpPr>
        <xdr:cNvPr id="20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1003</xdr:row>
      <xdr:rowOff>939453</xdr:rowOff>
    </xdr:from>
    <xdr:ext cx="304800" cy="626724"/>
    <xdr:sp macro="" textlink="">
      <xdr:nvSpPr>
        <xdr:cNvPr id="20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1004</xdr:row>
      <xdr:rowOff>939453</xdr:rowOff>
    </xdr:from>
    <xdr:ext cx="304800" cy="626724"/>
    <xdr:sp macro="" textlink="">
      <xdr:nvSpPr>
        <xdr:cNvPr id="20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1004</xdr:row>
      <xdr:rowOff>939453</xdr:rowOff>
    </xdr:from>
    <xdr:ext cx="304800" cy="626724"/>
    <xdr:sp macro="" textlink="">
      <xdr:nvSpPr>
        <xdr:cNvPr id="20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1005</xdr:row>
      <xdr:rowOff>939453</xdr:rowOff>
    </xdr:from>
    <xdr:ext cx="304800" cy="626724"/>
    <xdr:sp macro="" textlink="">
      <xdr:nvSpPr>
        <xdr:cNvPr id="20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1005</xdr:row>
      <xdr:rowOff>939453</xdr:rowOff>
    </xdr:from>
    <xdr:ext cx="304800" cy="626724"/>
    <xdr:sp macro="" textlink="">
      <xdr:nvSpPr>
        <xdr:cNvPr id="20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1006</xdr:row>
      <xdr:rowOff>939453</xdr:rowOff>
    </xdr:from>
    <xdr:ext cx="304800" cy="626724"/>
    <xdr:sp macro="" textlink="">
      <xdr:nvSpPr>
        <xdr:cNvPr id="20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1006</xdr:row>
      <xdr:rowOff>939453</xdr:rowOff>
    </xdr:from>
    <xdr:ext cx="304800" cy="626724"/>
    <xdr:sp macro="" textlink="">
      <xdr:nvSpPr>
        <xdr:cNvPr id="20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1007</xdr:row>
      <xdr:rowOff>939453</xdr:rowOff>
    </xdr:from>
    <xdr:ext cx="304800" cy="626724"/>
    <xdr:sp macro="" textlink="">
      <xdr:nvSpPr>
        <xdr:cNvPr id="20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1007</xdr:row>
      <xdr:rowOff>939453</xdr:rowOff>
    </xdr:from>
    <xdr:ext cx="304800" cy="626724"/>
    <xdr:sp macro="" textlink="">
      <xdr:nvSpPr>
        <xdr:cNvPr id="20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1008</xdr:row>
      <xdr:rowOff>939453</xdr:rowOff>
    </xdr:from>
    <xdr:ext cx="304800" cy="626724"/>
    <xdr:sp macro="" textlink="">
      <xdr:nvSpPr>
        <xdr:cNvPr id="20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1008</xdr:row>
      <xdr:rowOff>939453</xdr:rowOff>
    </xdr:from>
    <xdr:ext cx="304800" cy="626724"/>
    <xdr:sp macro="" textlink="">
      <xdr:nvSpPr>
        <xdr:cNvPr id="20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1009</xdr:row>
      <xdr:rowOff>939453</xdr:rowOff>
    </xdr:from>
    <xdr:ext cx="304800" cy="626724"/>
    <xdr:sp macro="" textlink="">
      <xdr:nvSpPr>
        <xdr:cNvPr id="20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1009</xdr:row>
      <xdr:rowOff>939453</xdr:rowOff>
    </xdr:from>
    <xdr:ext cx="304800" cy="626724"/>
    <xdr:sp macro="" textlink="">
      <xdr:nvSpPr>
        <xdr:cNvPr id="20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1010</xdr:row>
      <xdr:rowOff>939453</xdr:rowOff>
    </xdr:from>
    <xdr:ext cx="304800" cy="626724"/>
    <xdr:sp macro="" textlink="">
      <xdr:nvSpPr>
        <xdr:cNvPr id="20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1010</xdr:row>
      <xdr:rowOff>939453</xdr:rowOff>
    </xdr:from>
    <xdr:ext cx="304800" cy="626724"/>
    <xdr:sp macro="" textlink="">
      <xdr:nvSpPr>
        <xdr:cNvPr id="20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1011</xdr:row>
      <xdr:rowOff>939453</xdr:rowOff>
    </xdr:from>
    <xdr:ext cx="304800" cy="626724"/>
    <xdr:sp macro="" textlink="">
      <xdr:nvSpPr>
        <xdr:cNvPr id="20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1011</xdr:row>
      <xdr:rowOff>939453</xdr:rowOff>
    </xdr:from>
    <xdr:ext cx="304800" cy="626724"/>
    <xdr:sp macro="" textlink="">
      <xdr:nvSpPr>
        <xdr:cNvPr id="20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1012</xdr:row>
      <xdr:rowOff>939453</xdr:rowOff>
    </xdr:from>
    <xdr:ext cx="304800" cy="626724"/>
    <xdr:sp macro="" textlink="">
      <xdr:nvSpPr>
        <xdr:cNvPr id="20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1012</xdr:row>
      <xdr:rowOff>939453</xdr:rowOff>
    </xdr:from>
    <xdr:ext cx="304800" cy="626724"/>
    <xdr:sp macro="" textlink="">
      <xdr:nvSpPr>
        <xdr:cNvPr id="20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1013</xdr:row>
      <xdr:rowOff>939453</xdr:rowOff>
    </xdr:from>
    <xdr:ext cx="304800" cy="626724"/>
    <xdr:sp macro="" textlink="">
      <xdr:nvSpPr>
        <xdr:cNvPr id="20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1013</xdr:row>
      <xdr:rowOff>939453</xdr:rowOff>
    </xdr:from>
    <xdr:ext cx="304800" cy="626724"/>
    <xdr:sp macro="" textlink="">
      <xdr:nvSpPr>
        <xdr:cNvPr id="20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1014</xdr:row>
      <xdr:rowOff>939453</xdr:rowOff>
    </xdr:from>
    <xdr:ext cx="304800" cy="626724"/>
    <xdr:sp macro="" textlink="">
      <xdr:nvSpPr>
        <xdr:cNvPr id="20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1014</xdr:row>
      <xdr:rowOff>939453</xdr:rowOff>
    </xdr:from>
    <xdr:ext cx="304800" cy="626724"/>
    <xdr:sp macro="" textlink="">
      <xdr:nvSpPr>
        <xdr:cNvPr id="20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1015</xdr:row>
      <xdr:rowOff>939453</xdr:rowOff>
    </xdr:from>
    <xdr:ext cx="304800" cy="626724"/>
    <xdr:sp macro="" textlink="">
      <xdr:nvSpPr>
        <xdr:cNvPr id="20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1015</xdr:row>
      <xdr:rowOff>939453</xdr:rowOff>
    </xdr:from>
    <xdr:ext cx="304800" cy="626724"/>
    <xdr:sp macro="" textlink="">
      <xdr:nvSpPr>
        <xdr:cNvPr id="20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1016</xdr:row>
      <xdr:rowOff>939453</xdr:rowOff>
    </xdr:from>
    <xdr:ext cx="304800" cy="626724"/>
    <xdr:sp macro="" textlink="">
      <xdr:nvSpPr>
        <xdr:cNvPr id="20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1016</xdr:row>
      <xdr:rowOff>939453</xdr:rowOff>
    </xdr:from>
    <xdr:ext cx="304800" cy="626724"/>
    <xdr:sp macro="" textlink="">
      <xdr:nvSpPr>
        <xdr:cNvPr id="20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1017</xdr:row>
      <xdr:rowOff>939453</xdr:rowOff>
    </xdr:from>
    <xdr:ext cx="304800" cy="626724"/>
    <xdr:sp macro="" textlink="">
      <xdr:nvSpPr>
        <xdr:cNvPr id="20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1017</xdr:row>
      <xdr:rowOff>939453</xdr:rowOff>
    </xdr:from>
    <xdr:ext cx="304800" cy="626724"/>
    <xdr:sp macro="" textlink="">
      <xdr:nvSpPr>
        <xdr:cNvPr id="20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1018</xdr:row>
      <xdr:rowOff>939453</xdr:rowOff>
    </xdr:from>
    <xdr:ext cx="304800" cy="626724"/>
    <xdr:sp macro="" textlink="">
      <xdr:nvSpPr>
        <xdr:cNvPr id="20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1018</xdr:row>
      <xdr:rowOff>939453</xdr:rowOff>
    </xdr:from>
    <xdr:ext cx="304800" cy="626724"/>
    <xdr:sp macro="" textlink="">
      <xdr:nvSpPr>
        <xdr:cNvPr id="20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1019</xdr:row>
      <xdr:rowOff>939453</xdr:rowOff>
    </xdr:from>
    <xdr:ext cx="304800" cy="626724"/>
    <xdr:sp macro="" textlink="">
      <xdr:nvSpPr>
        <xdr:cNvPr id="20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1019</xdr:row>
      <xdr:rowOff>939453</xdr:rowOff>
    </xdr:from>
    <xdr:ext cx="304800" cy="626724"/>
    <xdr:sp macro="" textlink="">
      <xdr:nvSpPr>
        <xdr:cNvPr id="20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1020</xdr:row>
      <xdr:rowOff>939453</xdr:rowOff>
    </xdr:from>
    <xdr:ext cx="304800" cy="626724"/>
    <xdr:sp macro="" textlink="">
      <xdr:nvSpPr>
        <xdr:cNvPr id="20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1020</xdr:row>
      <xdr:rowOff>939453</xdr:rowOff>
    </xdr:from>
    <xdr:ext cx="304800" cy="626724"/>
    <xdr:sp macro="" textlink="">
      <xdr:nvSpPr>
        <xdr:cNvPr id="20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1021</xdr:row>
      <xdr:rowOff>939453</xdr:rowOff>
    </xdr:from>
    <xdr:ext cx="304800" cy="626724"/>
    <xdr:sp macro="" textlink="">
      <xdr:nvSpPr>
        <xdr:cNvPr id="20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1021</xdr:row>
      <xdr:rowOff>939453</xdr:rowOff>
    </xdr:from>
    <xdr:ext cx="304800" cy="626724"/>
    <xdr:sp macro="" textlink="">
      <xdr:nvSpPr>
        <xdr:cNvPr id="20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1022</xdr:row>
      <xdr:rowOff>939453</xdr:rowOff>
    </xdr:from>
    <xdr:ext cx="304800" cy="626724"/>
    <xdr:sp macro="" textlink="">
      <xdr:nvSpPr>
        <xdr:cNvPr id="20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1022</xdr:row>
      <xdr:rowOff>939453</xdr:rowOff>
    </xdr:from>
    <xdr:ext cx="304800" cy="626724"/>
    <xdr:sp macro="" textlink="">
      <xdr:nvSpPr>
        <xdr:cNvPr id="20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1023</xdr:row>
      <xdr:rowOff>939453</xdr:rowOff>
    </xdr:from>
    <xdr:ext cx="304800" cy="626724"/>
    <xdr:sp macro="" textlink="">
      <xdr:nvSpPr>
        <xdr:cNvPr id="20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1023</xdr:row>
      <xdr:rowOff>939453</xdr:rowOff>
    </xdr:from>
    <xdr:ext cx="304800" cy="626724"/>
    <xdr:sp macro="" textlink="">
      <xdr:nvSpPr>
        <xdr:cNvPr id="20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1024</xdr:row>
      <xdr:rowOff>939453</xdr:rowOff>
    </xdr:from>
    <xdr:ext cx="304800" cy="626724"/>
    <xdr:sp macro="" textlink="">
      <xdr:nvSpPr>
        <xdr:cNvPr id="20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1024</xdr:row>
      <xdr:rowOff>939453</xdr:rowOff>
    </xdr:from>
    <xdr:ext cx="304800" cy="626724"/>
    <xdr:sp macro="" textlink="">
      <xdr:nvSpPr>
        <xdr:cNvPr id="20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1025</xdr:row>
      <xdr:rowOff>939453</xdr:rowOff>
    </xdr:from>
    <xdr:ext cx="304800" cy="626724"/>
    <xdr:sp macro="" textlink="">
      <xdr:nvSpPr>
        <xdr:cNvPr id="20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1025</xdr:row>
      <xdr:rowOff>939453</xdr:rowOff>
    </xdr:from>
    <xdr:ext cx="304800" cy="626724"/>
    <xdr:sp macro="" textlink="">
      <xdr:nvSpPr>
        <xdr:cNvPr id="20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1026</xdr:row>
      <xdr:rowOff>939453</xdr:rowOff>
    </xdr:from>
    <xdr:ext cx="304800" cy="626724"/>
    <xdr:sp macro="" textlink="">
      <xdr:nvSpPr>
        <xdr:cNvPr id="20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1026</xdr:row>
      <xdr:rowOff>939453</xdr:rowOff>
    </xdr:from>
    <xdr:ext cx="304800" cy="626724"/>
    <xdr:sp macro="" textlink="">
      <xdr:nvSpPr>
        <xdr:cNvPr id="20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1027</xdr:row>
      <xdr:rowOff>939453</xdr:rowOff>
    </xdr:from>
    <xdr:ext cx="304800" cy="626724"/>
    <xdr:sp macro="" textlink="">
      <xdr:nvSpPr>
        <xdr:cNvPr id="20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1027</xdr:row>
      <xdr:rowOff>939453</xdr:rowOff>
    </xdr:from>
    <xdr:ext cx="304800" cy="626724"/>
    <xdr:sp macro="" textlink="">
      <xdr:nvSpPr>
        <xdr:cNvPr id="20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1028</xdr:row>
      <xdr:rowOff>939453</xdr:rowOff>
    </xdr:from>
    <xdr:ext cx="304800" cy="626724"/>
    <xdr:sp macro="" textlink="">
      <xdr:nvSpPr>
        <xdr:cNvPr id="20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1028</xdr:row>
      <xdr:rowOff>939453</xdr:rowOff>
    </xdr:from>
    <xdr:ext cx="304800" cy="626724"/>
    <xdr:sp macro="" textlink="">
      <xdr:nvSpPr>
        <xdr:cNvPr id="20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1029</xdr:row>
      <xdr:rowOff>939453</xdr:rowOff>
    </xdr:from>
    <xdr:ext cx="304800" cy="626724"/>
    <xdr:sp macro="" textlink="">
      <xdr:nvSpPr>
        <xdr:cNvPr id="20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1029</xdr:row>
      <xdr:rowOff>939453</xdr:rowOff>
    </xdr:from>
    <xdr:ext cx="304800" cy="626724"/>
    <xdr:sp macro="" textlink="">
      <xdr:nvSpPr>
        <xdr:cNvPr id="20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1030</xdr:row>
      <xdr:rowOff>939453</xdr:rowOff>
    </xdr:from>
    <xdr:ext cx="304800" cy="626724"/>
    <xdr:sp macro="" textlink="">
      <xdr:nvSpPr>
        <xdr:cNvPr id="20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1030</xdr:row>
      <xdr:rowOff>939453</xdr:rowOff>
    </xdr:from>
    <xdr:ext cx="304800" cy="626724"/>
    <xdr:sp macro="" textlink="">
      <xdr:nvSpPr>
        <xdr:cNvPr id="20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1031</xdr:row>
      <xdr:rowOff>939453</xdr:rowOff>
    </xdr:from>
    <xdr:ext cx="304800" cy="626724"/>
    <xdr:sp macro="" textlink="">
      <xdr:nvSpPr>
        <xdr:cNvPr id="21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1031</xdr:row>
      <xdr:rowOff>939453</xdr:rowOff>
    </xdr:from>
    <xdr:ext cx="304800" cy="626724"/>
    <xdr:sp macro="" textlink="">
      <xdr:nvSpPr>
        <xdr:cNvPr id="21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1032</xdr:row>
      <xdr:rowOff>939453</xdr:rowOff>
    </xdr:from>
    <xdr:ext cx="304800" cy="626724"/>
    <xdr:sp macro="" textlink="">
      <xdr:nvSpPr>
        <xdr:cNvPr id="21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1032</xdr:row>
      <xdr:rowOff>939453</xdr:rowOff>
    </xdr:from>
    <xdr:ext cx="304800" cy="626724"/>
    <xdr:sp macro="" textlink="">
      <xdr:nvSpPr>
        <xdr:cNvPr id="21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1033</xdr:row>
      <xdr:rowOff>939453</xdr:rowOff>
    </xdr:from>
    <xdr:ext cx="304800" cy="626724"/>
    <xdr:sp macro="" textlink="">
      <xdr:nvSpPr>
        <xdr:cNvPr id="21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1033</xdr:row>
      <xdr:rowOff>939453</xdr:rowOff>
    </xdr:from>
    <xdr:ext cx="304800" cy="626724"/>
    <xdr:sp macro="" textlink="">
      <xdr:nvSpPr>
        <xdr:cNvPr id="21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1034</xdr:row>
      <xdr:rowOff>939453</xdr:rowOff>
    </xdr:from>
    <xdr:ext cx="304800" cy="626724"/>
    <xdr:sp macro="" textlink="">
      <xdr:nvSpPr>
        <xdr:cNvPr id="21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1034</xdr:row>
      <xdr:rowOff>939453</xdr:rowOff>
    </xdr:from>
    <xdr:ext cx="304800" cy="626724"/>
    <xdr:sp macro="" textlink="">
      <xdr:nvSpPr>
        <xdr:cNvPr id="21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1035</xdr:row>
      <xdr:rowOff>939453</xdr:rowOff>
    </xdr:from>
    <xdr:ext cx="304800" cy="626724"/>
    <xdr:sp macro="" textlink="">
      <xdr:nvSpPr>
        <xdr:cNvPr id="21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1035</xdr:row>
      <xdr:rowOff>939453</xdr:rowOff>
    </xdr:from>
    <xdr:ext cx="304800" cy="626724"/>
    <xdr:sp macro="" textlink="">
      <xdr:nvSpPr>
        <xdr:cNvPr id="21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1036</xdr:row>
      <xdr:rowOff>939453</xdr:rowOff>
    </xdr:from>
    <xdr:ext cx="304800" cy="626724"/>
    <xdr:sp macro="" textlink="">
      <xdr:nvSpPr>
        <xdr:cNvPr id="21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1036</xdr:row>
      <xdr:rowOff>939453</xdr:rowOff>
    </xdr:from>
    <xdr:ext cx="304800" cy="626724"/>
    <xdr:sp macro="" textlink="">
      <xdr:nvSpPr>
        <xdr:cNvPr id="21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1037</xdr:row>
      <xdr:rowOff>939453</xdr:rowOff>
    </xdr:from>
    <xdr:ext cx="304800" cy="626724"/>
    <xdr:sp macro="" textlink="">
      <xdr:nvSpPr>
        <xdr:cNvPr id="21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1037</xdr:row>
      <xdr:rowOff>939453</xdr:rowOff>
    </xdr:from>
    <xdr:ext cx="304800" cy="626724"/>
    <xdr:sp macro="" textlink="">
      <xdr:nvSpPr>
        <xdr:cNvPr id="21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1038</xdr:row>
      <xdr:rowOff>939453</xdr:rowOff>
    </xdr:from>
    <xdr:ext cx="304800" cy="626724"/>
    <xdr:sp macro="" textlink="">
      <xdr:nvSpPr>
        <xdr:cNvPr id="21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1038</xdr:row>
      <xdr:rowOff>939453</xdr:rowOff>
    </xdr:from>
    <xdr:ext cx="304800" cy="626724"/>
    <xdr:sp macro="" textlink="">
      <xdr:nvSpPr>
        <xdr:cNvPr id="21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1039</xdr:row>
      <xdr:rowOff>939453</xdr:rowOff>
    </xdr:from>
    <xdr:ext cx="304800" cy="626724"/>
    <xdr:sp macro="" textlink="">
      <xdr:nvSpPr>
        <xdr:cNvPr id="21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1039</xdr:row>
      <xdr:rowOff>939453</xdr:rowOff>
    </xdr:from>
    <xdr:ext cx="304800" cy="626724"/>
    <xdr:sp macro="" textlink="">
      <xdr:nvSpPr>
        <xdr:cNvPr id="21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1040</xdr:row>
      <xdr:rowOff>939453</xdr:rowOff>
    </xdr:from>
    <xdr:ext cx="304800" cy="626724"/>
    <xdr:sp macro="" textlink="">
      <xdr:nvSpPr>
        <xdr:cNvPr id="21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1040</xdr:row>
      <xdr:rowOff>939453</xdr:rowOff>
    </xdr:from>
    <xdr:ext cx="304800" cy="626724"/>
    <xdr:sp macro="" textlink="">
      <xdr:nvSpPr>
        <xdr:cNvPr id="21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1041</xdr:row>
      <xdr:rowOff>939453</xdr:rowOff>
    </xdr:from>
    <xdr:ext cx="304800" cy="626724"/>
    <xdr:sp macro="" textlink="">
      <xdr:nvSpPr>
        <xdr:cNvPr id="21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1041</xdr:row>
      <xdr:rowOff>939453</xdr:rowOff>
    </xdr:from>
    <xdr:ext cx="304800" cy="626724"/>
    <xdr:sp macro="" textlink="">
      <xdr:nvSpPr>
        <xdr:cNvPr id="21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1042</xdr:row>
      <xdr:rowOff>939453</xdr:rowOff>
    </xdr:from>
    <xdr:ext cx="304800" cy="626724"/>
    <xdr:sp macro="" textlink="">
      <xdr:nvSpPr>
        <xdr:cNvPr id="21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1042</xdr:row>
      <xdr:rowOff>939453</xdr:rowOff>
    </xdr:from>
    <xdr:ext cx="304800" cy="626724"/>
    <xdr:sp macro="" textlink="">
      <xdr:nvSpPr>
        <xdr:cNvPr id="21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1043</xdr:row>
      <xdr:rowOff>939453</xdr:rowOff>
    </xdr:from>
    <xdr:ext cx="304800" cy="626724"/>
    <xdr:sp macro="" textlink="">
      <xdr:nvSpPr>
        <xdr:cNvPr id="21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1043</xdr:row>
      <xdr:rowOff>939453</xdr:rowOff>
    </xdr:from>
    <xdr:ext cx="304800" cy="626724"/>
    <xdr:sp macro="" textlink="">
      <xdr:nvSpPr>
        <xdr:cNvPr id="21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1044</xdr:row>
      <xdr:rowOff>939453</xdr:rowOff>
    </xdr:from>
    <xdr:ext cx="304800" cy="626724"/>
    <xdr:sp macro="" textlink="">
      <xdr:nvSpPr>
        <xdr:cNvPr id="21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1044</xdr:row>
      <xdr:rowOff>939453</xdr:rowOff>
    </xdr:from>
    <xdr:ext cx="304800" cy="626724"/>
    <xdr:sp macro="" textlink="">
      <xdr:nvSpPr>
        <xdr:cNvPr id="21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1045</xdr:row>
      <xdr:rowOff>939453</xdr:rowOff>
    </xdr:from>
    <xdr:ext cx="304800" cy="626724"/>
    <xdr:sp macro="" textlink="">
      <xdr:nvSpPr>
        <xdr:cNvPr id="21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1045</xdr:row>
      <xdr:rowOff>939453</xdr:rowOff>
    </xdr:from>
    <xdr:ext cx="304800" cy="626724"/>
    <xdr:sp macro="" textlink="">
      <xdr:nvSpPr>
        <xdr:cNvPr id="21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1046</xdr:row>
      <xdr:rowOff>939453</xdr:rowOff>
    </xdr:from>
    <xdr:ext cx="304800" cy="626724"/>
    <xdr:sp macro="" textlink="">
      <xdr:nvSpPr>
        <xdr:cNvPr id="21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1046</xdr:row>
      <xdr:rowOff>939453</xdr:rowOff>
    </xdr:from>
    <xdr:ext cx="304800" cy="626724"/>
    <xdr:sp macro="" textlink="">
      <xdr:nvSpPr>
        <xdr:cNvPr id="21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1047</xdr:row>
      <xdr:rowOff>939453</xdr:rowOff>
    </xdr:from>
    <xdr:ext cx="304800" cy="626724"/>
    <xdr:sp macro="" textlink="">
      <xdr:nvSpPr>
        <xdr:cNvPr id="21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1047</xdr:row>
      <xdr:rowOff>939453</xdr:rowOff>
    </xdr:from>
    <xdr:ext cx="304800" cy="626724"/>
    <xdr:sp macro="" textlink="">
      <xdr:nvSpPr>
        <xdr:cNvPr id="21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1048</xdr:row>
      <xdr:rowOff>939453</xdr:rowOff>
    </xdr:from>
    <xdr:ext cx="304800" cy="626724"/>
    <xdr:sp macro="" textlink="">
      <xdr:nvSpPr>
        <xdr:cNvPr id="21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1048</xdr:row>
      <xdr:rowOff>939453</xdr:rowOff>
    </xdr:from>
    <xdr:ext cx="304800" cy="626724"/>
    <xdr:sp macro="" textlink="">
      <xdr:nvSpPr>
        <xdr:cNvPr id="21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1049</xdr:row>
      <xdr:rowOff>939453</xdr:rowOff>
    </xdr:from>
    <xdr:ext cx="304800" cy="626724"/>
    <xdr:sp macro="" textlink="">
      <xdr:nvSpPr>
        <xdr:cNvPr id="21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1049</xdr:row>
      <xdr:rowOff>939453</xdr:rowOff>
    </xdr:from>
    <xdr:ext cx="304800" cy="626724"/>
    <xdr:sp macro="" textlink="">
      <xdr:nvSpPr>
        <xdr:cNvPr id="21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1050</xdr:row>
      <xdr:rowOff>939453</xdr:rowOff>
    </xdr:from>
    <xdr:ext cx="304800" cy="626724"/>
    <xdr:sp macro="" textlink="">
      <xdr:nvSpPr>
        <xdr:cNvPr id="21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1050</xdr:row>
      <xdr:rowOff>939453</xdr:rowOff>
    </xdr:from>
    <xdr:ext cx="304800" cy="626724"/>
    <xdr:sp macro="" textlink="">
      <xdr:nvSpPr>
        <xdr:cNvPr id="21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1051</xdr:row>
      <xdr:rowOff>939453</xdr:rowOff>
    </xdr:from>
    <xdr:ext cx="304800" cy="626724"/>
    <xdr:sp macro="" textlink="">
      <xdr:nvSpPr>
        <xdr:cNvPr id="21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1051</xdr:row>
      <xdr:rowOff>939453</xdr:rowOff>
    </xdr:from>
    <xdr:ext cx="304800" cy="626724"/>
    <xdr:sp macro="" textlink="">
      <xdr:nvSpPr>
        <xdr:cNvPr id="21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1052</xdr:row>
      <xdr:rowOff>939453</xdr:rowOff>
    </xdr:from>
    <xdr:ext cx="304800" cy="626724"/>
    <xdr:sp macro="" textlink="">
      <xdr:nvSpPr>
        <xdr:cNvPr id="21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1052</xdr:row>
      <xdr:rowOff>939453</xdr:rowOff>
    </xdr:from>
    <xdr:ext cx="304800" cy="626724"/>
    <xdr:sp macro="" textlink="">
      <xdr:nvSpPr>
        <xdr:cNvPr id="21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1053</xdr:row>
      <xdr:rowOff>939453</xdr:rowOff>
    </xdr:from>
    <xdr:ext cx="304800" cy="626724"/>
    <xdr:sp macro="" textlink="">
      <xdr:nvSpPr>
        <xdr:cNvPr id="21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1053</xdr:row>
      <xdr:rowOff>939453</xdr:rowOff>
    </xdr:from>
    <xdr:ext cx="304800" cy="626724"/>
    <xdr:sp macro="" textlink="">
      <xdr:nvSpPr>
        <xdr:cNvPr id="21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1054</xdr:row>
      <xdr:rowOff>939453</xdr:rowOff>
    </xdr:from>
    <xdr:ext cx="304800" cy="626724"/>
    <xdr:sp macro="" textlink="">
      <xdr:nvSpPr>
        <xdr:cNvPr id="21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1054</xdr:row>
      <xdr:rowOff>939453</xdr:rowOff>
    </xdr:from>
    <xdr:ext cx="304800" cy="626724"/>
    <xdr:sp macro="" textlink="">
      <xdr:nvSpPr>
        <xdr:cNvPr id="21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1055</xdr:row>
      <xdr:rowOff>939453</xdr:rowOff>
    </xdr:from>
    <xdr:ext cx="304800" cy="626724"/>
    <xdr:sp macro="" textlink="">
      <xdr:nvSpPr>
        <xdr:cNvPr id="21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1055</xdr:row>
      <xdr:rowOff>939453</xdr:rowOff>
    </xdr:from>
    <xdr:ext cx="304800" cy="626724"/>
    <xdr:sp macro="" textlink="">
      <xdr:nvSpPr>
        <xdr:cNvPr id="21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1056</xdr:row>
      <xdr:rowOff>939453</xdr:rowOff>
    </xdr:from>
    <xdr:ext cx="304800" cy="626724"/>
    <xdr:sp macro="" textlink="">
      <xdr:nvSpPr>
        <xdr:cNvPr id="21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1056</xdr:row>
      <xdr:rowOff>939453</xdr:rowOff>
    </xdr:from>
    <xdr:ext cx="304800" cy="626724"/>
    <xdr:sp macro="" textlink="">
      <xdr:nvSpPr>
        <xdr:cNvPr id="21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1057</xdr:row>
      <xdr:rowOff>939453</xdr:rowOff>
    </xdr:from>
    <xdr:ext cx="304800" cy="626724"/>
    <xdr:sp macro="" textlink="">
      <xdr:nvSpPr>
        <xdr:cNvPr id="21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1057</xdr:row>
      <xdr:rowOff>939453</xdr:rowOff>
    </xdr:from>
    <xdr:ext cx="304800" cy="626724"/>
    <xdr:sp macro="" textlink="">
      <xdr:nvSpPr>
        <xdr:cNvPr id="21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1058</xdr:row>
      <xdr:rowOff>939453</xdr:rowOff>
    </xdr:from>
    <xdr:ext cx="304800" cy="626724"/>
    <xdr:sp macro="" textlink="">
      <xdr:nvSpPr>
        <xdr:cNvPr id="21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1058</xdr:row>
      <xdr:rowOff>939453</xdr:rowOff>
    </xdr:from>
    <xdr:ext cx="304800" cy="626724"/>
    <xdr:sp macro="" textlink="">
      <xdr:nvSpPr>
        <xdr:cNvPr id="21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1059</xdr:row>
      <xdr:rowOff>939453</xdr:rowOff>
    </xdr:from>
    <xdr:ext cx="304800" cy="626724"/>
    <xdr:sp macro="" textlink="">
      <xdr:nvSpPr>
        <xdr:cNvPr id="21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1059</xdr:row>
      <xdr:rowOff>939453</xdr:rowOff>
    </xdr:from>
    <xdr:ext cx="304800" cy="626724"/>
    <xdr:sp macro="" textlink="">
      <xdr:nvSpPr>
        <xdr:cNvPr id="21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1060</xdr:row>
      <xdr:rowOff>939453</xdr:rowOff>
    </xdr:from>
    <xdr:ext cx="304800" cy="626724"/>
    <xdr:sp macro="" textlink="">
      <xdr:nvSpPr>
        <xdr:cNvPr id="21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1060</xdr:row>
      <xdr:rowOff>939453</xdr:rowOff>
    </xdr:from>
    <xdr:ext cx="304800" cy="626724"/>
    <xdr:sp macro="" textlink="">
      <xdr:nvSpPr>
        <xdr:cNvPr id="21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1061</xdr:row>
      <xdr:rowOff>939453</xdr:rowOff>
    </xdr:from>
    <xdr:ext cx="304800" cy="626724"/>
    <xdr:sp macro="" textlink="">
      <xdr:nvSpPr>
        <xdr:cNvPr id="21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1061</xdr:row>
      <xdr:rowOff>939453</xdr:rowOff>
    </xdr:from>
    <xdr:ext cx="304800" cy="626724"/>
    <xdr:sp macro="" textlink="">
      <xdr:nvSpPr>
        <xdr:cNvPr id="21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1062</xdr:row>
      <xdr:rowOff>939453</xdr:rowOff>
    </xdr:from>
    <xdr:ext cx="304800" cy="626724"/>
    <xdr:sp macro="" textlink="">
      <xdr:nvSpPr>
        <xdr:cNvPr id="21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1062</xdr:row>
      <xdr:rowOff>939453</xdr:rowOff>
    </xdr:from>
    <xdr:ext cx="304800" cy="626724"/>
    <xdr:sp macro="" textlink="">
      <xdr:nvSpPr>
        <xdr:cNvPr id="21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1063</xdr:row>
      <xdr:rowOff>939453</xdr:rowOff>
    </xdr:from>
    <xdr:ext cx="304800" cy="626724"/>
    <xdr:sp macro="" textlink="">
      <xdr:nvSpPr>
        <xdr:cNvPr id="21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1063</xdr:row>
      <xdr:rowOff>939453</xdr:rowOff>
    </xdr:from>
    <xdr:ext cx="304800" cy="626724"/>
    <xdr:sp macro="" textlink="">
      <xdr:nvSpPr>
        <xdr:cNvPr id="21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1064</xdr:row>
      <xdr:rowOff>939453</xdr:rowOff>
    </xdr:from>
    <xdr:ext cx="304800" cy="626724"/>
    <xdr:sp macro="" textlink="">
      <xdr:nvSpPr>
        <xdr:cNvPr id="21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1064</xdr:row>
      <xdr:rowOff>939453</xdr:rowOff>
    </xdr:from>
    <xdr:ext cx="304800" cy="626724"/>
    <xdr:sp macro="" textlink="">
      <xdr:nvSpPr>
        <xdr:cNvPr id="21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1065</xdr:row>
      <xdr:rowOff>939453</xdr:rowOff>
    </xdr:from>
    <xdr:ext cx="304800" cy="626724"/>
    <xdr:sp macro="" textlink="">
      <xdr:nvSpPr>
        <xdr:cNvPr id="21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1065</xdr:row>
      <xdr:rowOff>939453</xdr:rowOff>
    </xdr:from>
    <xdr:ext cx="304800" cy="626724"/>
    <xdr:sp macro="" textlink="">
      <xdr:nvSpPr>
        <xdr:cNvPr id="21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1066</xdr:row>
      <xdr:rowOff>939453</xdr:rowOff>
    </xdr:from>
    <xdr:ext cx="304800" cy="626724"/>
    <xdr:sp macro="" textlink="">
      <xdr:nvSpPr>
        <xdr:cNvPr id="21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1066</xdr:row>
      <xdr:rowOff>939453</xdr:rowOff>
    </xdr:from>
    <xdr:ext cx="304800" cy="626724"/>
    <xdr:sp macro="" textlink="">
      <xdr:nvSpPr>
        <xdr:cNvPr id="21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1067</xdr:row>
      <xdr:rowOff>939453</xdr:rowOff>
    </xdr:from>
    <xdr:ext cx="304800" cy="626724"/>
    <xdr:sp macro="" textlink="">
      <xdr:nvSpPr>
        <xdr:cNvPr id="21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1067</xdr:row>
      <xdr:rowOff>939453</xdr:rowOff>
    </xdr:from>
    <xdr:ext cx="304800" cy="626724"/>
    <xdr:sp macro="" textlink="">
      <xdr:nvSpPr>
        <xdr:cNvPr id="21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1068</xdr:row>
      <xdr:rowOff>939453</xdr:rowOff>
    </xdr:from>
    <xdr:ext cx="304800" cy="626724"/>
    <xdr:sp macro="" textlink="">
      <xdr:nvSpPr>
        <xdr:cNvPr id="21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1068</xdr:row>
      <xdr:rowOff>939453</xdr:rowOff>
    </xdr:from>
    <xdr:ext cx="304800" cy="626724"/>
    <xdr:sp macro="" textlink="">
      <xdr:nvSpPr>
        <xdr:cNvPr id="21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1069</xdr:row>
      <xdr:rowOff>939453</xdr:rowOff>
    </xdr:from>
    <xdr:ext cx="304800" cy="626724"/>
    <xdr:sp macro="" textlink="">
      <xdr:nvSpPr>
        <xdr:cNvPr id="21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1069</xdr:row>
      <xdr:rowOff>939453</xdr:rowOff>
    </xdr:from>
    <xdr:ext cx="304800" cy="626724"/>
    <xdr:sp macro="" textlink="">
      <xdr:nvSpPr>
        <xdr:cNvPr id="21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1070</xdr:row>
      <xdr:rowOff>939453</xdr:rowOff>
    </xdr:from>
    <xdr:ext cx="304800" cy="626724"/>
    <xdr:sp macro="" textlink="">
      <xdr:nvSpPr>
        <xdr:cNvPr id="21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1070</xdr:row>
      <xdr:rowOff>939453</xdr:rowOff>
    </xdr:from>
    <xdr:ext cx="304800" cy="626724"/>
    <xdr:sp macro="" textlink="">
      <xdr:nvSpPr>
        <xdr:cNvPr id="21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1071</xdr:row>
      <xdr:rowOff>939453</xdr:rowOff>
    </xdr:from>
    <xdr:ext cx="304800" cy="626724"/>
    <xdr:sp macro="" textlink="">
      <xdr:nvSpPr>
        <xdr:cNvPr id="21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1071</xdr:row>
      <xdr:rowOff>939453</xdr:rowOff>
    </xdr:from>
    <xdr:ext cx="304800" cy="626724"/>
    <xdr:sp macro="" textlink="">
      <xdr:nvSpPr>
        <xdr:cNvPr id="21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1072</xdr:row>
      <xdr:rowOff>939453</xdr:rowOff>
    </xdr:from>
    <xdr:ext cx="304800" cy="626724"/>
    <xdr:sp macro="" textlink="">
      <xdr:nvSpPr>
        <xdr:cNvPr id="21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1072</xdr:row>
      <xdr:rowOff>939453</xdr:rowOff>
    </xdr:from>
    <xdr:ext cx="304800" cy="626724"/>
    <xdr:sp macro="" textlink="">
      <xdr:nvSpPr>
        <xdr:cNvPr id="21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1073</xdr:row>
      <xdr:rowOff>939453</xdr:rowOff>
    </xdr:from>
    <xdr:ext cx="304800" cy="626724"/>
    <xdr:sp macro="" textlink="">
      <xdr:nvSpPr>
        <xdr:cNvPr id="21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1073</xdr:row>
      <xdr:rowOff>939453</xdr:rowOff>
    </xdr:from>
    <xdr:ext cx="304800" cy="626724"/>
    <xdr:sp macro="" textlink="">
      <xdr:nvSpPr>
        <xdr:cNvPr id="21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1074</xdr:row>
      <xdr:rowOff>939453</xdr:rowOff>
    </xdr:from>
    <xdr:ext cx="304800" cy="626724"/>
    <xdr:sp macro="" textlink="">
      <xdr:nvSpPr>
        <xdr:cNvPr id="21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1074</xdr:row>
      <xdr:rowOff>939453</xdr:rowOff>
    </xdr:from>
    <xdr:ext cx="304800" cy="626724"/>
    <xdr:sp macro="" textlink="">
      <xdr:nvSpPr>
        <xdr:cNvPr id="21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1075</xdr:row>
      <xdr:rowOff>939453</xdr:rowOff>
    </xdr:from>
    <xdr:ext cx="304800" cy="626724"/>
    <xdr:sp macro="" textlink="">
      <xdr:nvSpPr>
        <xdr:cNvPr id="21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1075</xdr:row>
      <xdr:rowOff>939453</xdr:rowOff>
    </xdr:from>
    <xdr:ext cx="304800" cy="626724"/>
    <xdr:sp macro="" textlink="">
      <xdr:nvSpPr>
        <xdr:cNvPr id="21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1076</xdr:row>
      <xdr:rowOff>939453</xdr:rowOff>
    </xdr:from>
    <xdr:ext cx="304800" cy="626724"/>
    <xdr:sp macro="" textlink="">
      <xdr:nvSpPr>
        <xdr:cNvPr id="21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1076</xdr:row>
      <xdr:rowOff>939453</xdr:rowOff>
    </xdr:from>
    <xdr:ext cx="304800" cy="626724"/>
    <xdr:sp macro="" textlink="">
      <xdr:nvSpPr>
        <xdr:cNvPr id="21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1077</xdr:row>
      <xdr:rowOff>939453</xdr:rowOff>
    </xdr:from>
    <xdr:ext cx="304800" cy="626724"/>
    <xdr:sp macro="" textlink="">
      <xdr:nvSpPr>
        <xdr:cNvPr id="21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1077</xdr:row>
      <xdr:rowOff>939453</xdr:rowOff>
    </xdr:from>
    <xdr:ext cx="304800" cy="626724"/>
    <xdr:sp macro="" textlink="">
      <xdr:nvSpPr>
        <xdr:cNvPr id="21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1078</xdr:row>
      <xdr:rowOff>939453</xdr:rowOff>
    </xdr:from>
    <xdr:ext cx="304800" cy="626724"/>
    <xdr:sp macro="" textlink="">
      <xdr:nvSpPr>
        <xdr:cNvPr id="21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1078</xdr:row>
      <xdr:rowOff>939453</xdr:rowOff>
    </xdr:from>
    <xdr:ext cx="304800" cy="626724"/>
    <xdr:sp macro="" textlink="">
      <xdr:nvSpPr>
        <xdr:cNvPr id="21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1079</xdr:row>
      <xdr:rowOff>939453</xdr:rowOff>
    </xdr:from>
    <xdr:ext cx="304800" cy="626724"/>
    <xdr:sp macro="" textlink="">
      <xdr:nvSpPr>
        <xdr:cNvPr id="21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1079</xdr:row>
      <xdr:rowOff>939453</xdr:rowOff>
    </xdr:from>
    <xdr:ext cx="304800" cy="626724"/>
    <xdr:sp macro="" textlink="">
      <xdr:nvSpPr>
        <xdr:cNvPr id="21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1080</xdr:row>
      <xdr:rowOff>939453</xdr:rowOff>
    </xdr:from>
    <xdr:ext cx="304800" cy="626724"/>
    <xdr:sp macro="" textlink="">
      <xdr:nvSpPr>
        <xdr:cNvPr id="21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1080</xdr:row>
      <xdr:rowOff>939453</xdr:rowOff>
    </xdr:from>
    <xdr:ext cx="304800" cy="626724"/>
    <xdr:sp macro="" textlink="">
      <xdr:nvSpPr>
        <xdr:cNvPr id="21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1081</xdr:row>
      <xdr:rowOff>939453</xdr:rowOff>
    </xdr:from>
    <xdr:ext cx="304800" cy="626724"/>
    <xdr:sp macro="" textlink="">
      <xdr:nvSpPr>
        <xdr:cNvPr id="22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1081</xdr:row>
      <xdr:rowOff>939453</xdr:rowOff>
    </xdr:from>
    <xdr:ext cx="304800" cy="626724"/>
    <xdr:sp macro="" textlink="">
      <xdr:nvSpPr>
        <xdr:cNvPr id="22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1082</xdr:row>
      <xdr:rowOff>939453</xdr:rowOff>
    </xdr:from>
    <xdr:ext cx="304800" cy="626724"/>
    <xdr:sp macro="" textlink="">
      <xdr:nvSpPr>
        <xdr:cNvPr id="22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1082</xdr:row>
      <xdr:rowOff>939453</xdr:rowOff>
    </xdr:from>
    <xdr:ext cx="304800" cy="626724"/>
    <xdr:sp macro="" textlink="">
      <xdr:nvSpPr>
        <xdr:cNvPr id="22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1083</xdr:row>
      <xdr:rowOff>939453</xdr:rowOff>
    </xdr:from>
    <xdr:ext cx="304800" cy="626724"/>
    <xdr:sp macro="" textlink="">
      <xdr:nvSpPr>
        <xdr:cNvPr id="22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1083</xdr:row>
      <xdr:rowOff>939453</xdr:rowOff>
    </xdr:from>
    <xdr:ext cx="304800" cy="626724"/>
    <xdr:sp macro="" textlink="">
      <xdr:nvSpPr>
        <xdr:cNvPr id="22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1084</xdr:row>
      <xdr:rowOff>939453</xdr:rowOff>
    </xdr:from>
    <xdr:ext cx="304800" cy="626724"/>
    <xdr:sp macro="" textlink="">
      <xdr:nvSpPr>
        <xdr:cNvPr id="22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1084</xdr:row>
      <xdr:rowOff>939453</xdr:rowOff>
    </xdr:from>
    <xdr:ext cx="304800" cy="626724"/>
    <xdr:sp macro="" textlink="">
      <xdr:nvSpPr>
        <xdr:cNvPr id="22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1085</xdr:row>
      <xdr:rowOff>939453</xdr:rowOff>
    </xdr:from>
    <xdr:ext cx="304800" cy="626724"/>
    <xdr:sp macro="" textlink="">
      <xdr:nvSpPr>
        <xdr:cNvPr id="22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1085</xdr:row>
      <xdr:rowOff>939453</xdr:rowOff>
    </xdr:from>
    <xdr:ext cx="304800" cy="626724"/>
    <xdr:sp macro="" textlink="">
      <xdr:nvSpPr>
        <xdr:cNvPr id="22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1086</xdr:row>
      <xdr:rowOff>939453</xdr:rowOff>
    </xdr:from>
    <xdr:ext cx="304800" cy="626724"/>
    <xdr:sp macro="" textlink="">
      <xdr:nvSpPr>
        <xdr:cNvPr id="22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1086</xdr:row>
      <xdr:rowOff>939453</xdr:rowOff>
    </xdr:from>
    <xdr:ext cx="304800" cy="626724"/>
    <xdr:sp macro="" textlink="">
      <xdr:nvSpPr>
        <xdr:cNvPr id="22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1087</xdr:row>
      <xdr:rowOff>939453</xdr:rowOff>
    </xdr:from>
    <xdr:ext cx="304800" cy="626724"/>
    <xdr:sp macro="" textlink="">
      <xdr:nvSpPr>
        <xdr:cNvPr id="22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1087</xdr:row>
      <xdr:rowOff>939453</xdr:rowOff>
    </xdr:from>
    <xdr:ext cx="304800" cy="626724"/>
    <xdr:sp macro="" textlink="">
      <xdr:nvSpPr>
        <xdr:cNvPr id="22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1088</xdr:row>
      <xdr:rowOff>939453</xdr:rowOff>
    </xdr:from>
    <xdr:ext cx="304800" cy="626724"/>
    <xdr:sp macro="" textlink="">
      <xdr:nvSpPr>
        <xdr:cNvPr id="22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1088</xdr:row>
      <xdr:rowOff>939453</xdr:rowOff>
    </xdr:from>
    <xdr:ext cx="304800" cy="626724"/>
    <xdr:sp macro="" textlink="">
      <xdr:nvSpPr>
        <xdr:cNvPr id="22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1089</xdr:row>
      <xdr:rowOff>939453</xdr:rowOff>
    </xdr:from>
    <xdr:ext cx="304800" cy="626724"/>
    <xdr:sp macro="" textlink="">
      <xdr:nvSpPr>
        <xdr:cNvPr id="22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1089</xdr:row>
      <xdr:rowOff>939453</xdr:rowOff>
    </xdr:from>
    <xdr:ext cx="304800" cy="626724"/>
    <xdr:sp macro="" textlink="">
      <xdr:nvSpPr>
        <xdr:cNvPr id="22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1090</xdr:row>
      <xdr:rowOff>939453</xdr:rowOff>
    </xdr:from>
    <xdr:ext cx="304800" cy="626724"/>
    <xdr:sp macro="" textlink="">
      <xdr:nvSpPr>
        <xdr:cNvPr id="22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1090</xdr:row>
      <xdr:rowOff>939453</xdr:rowOff>
    </xdr:from>
    <xdr:ext cx="304800" cy="626724"/>
    <xdr:sp macro="" textlink="">
      <xdr:nvSpPr>
        <xdr:cNvPr id="22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1091</xdr:row>
      <xdr:rowOff>939453</xdr:rowOff>
    </xdr:from>
    <xdr:ext cx="304800" cy="626724"/>
    <xdr:sp macro="" textlink="">
      <xdr:nvSpPr>
        <xdr:cNvPr id="22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1091</xdr:row>
      <xdr:rowOff>939453</xdr:rowOff>
    </xdr:from>
    <xdr:ext cx="304800" cy="626724"/>
    <xdr:sp macro="" textlink="">
      <xdr:nvSpPr>
        <xdr:cNvPr id="22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1092</xdr:row>
      <xdr:rowOff>939453</xdr:rowOff>
    </xdr:from>
    <xdr:ext cx="304800" cy="626724"/>
    <xdr:sp macro="" textlink="">
      <xdr:nvSpPr>
        <xdr:cNvPr id="22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1092</xdr:row>
      <xdr:rowOff>939453</xdr:rowOff>
    </xdr:from>
    <xdr:ext cx="304800" cy="626724"/>
    <xdr:sp macro="" textlink="">
      <xdr:nvSpPr>
        <xdr:cNvPr id="22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1093</xdr:row>
      <xdr:rowOff>939453</xdr:rowOff>
    </xdr:from>
    <xdr:ext cx="304800" cy="626724"/>
    <xdr:sp macro="" textlink="">
      <xdr:nvSpPr>
        <xdr:cNvPr id="22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1093</xdr:row>
      <xdr:rowOff>939453</xdr:rowOff>
    </xdr:from>
    <xdr:ext cx="304800" cy="626724"/>
    <xdr:sp macro="" textlink="">
      <xdr:nvSpPr>
        <xdr:cNvPr id="22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1094</xdr:row>
      <xdr:rowOff>939453</xdr:rowOff>
    </xdr:from>
    <xdr:ext cx="304800" cy="626724"/>
    <xdr:sp macro="" textlink="">
      <xdr:nvSpPr>
        <xdr:cNvPr id="22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1094</xdr:row>
      <xdr:rowOff>939453</xdr:rowOff>
    </xdr:from>
    <xdr:ext cx="304800" cy="626724"/>
    <xdr:sp macro="" textlink="">
      <xdr:nvSpPr>
        <xdr:cNvPr id="22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1095</xdr:row>
      <xdr:rowOff>939453</xdr:rowOff>
    </xdr:from>
    <xdr:ext cx="304800" cy="626724"/>
    <xdr:sp macro="" textlink="">
      <xdr:nvSpPr>
        <xdr:cNvPr id="22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1095</xdr:row>
      <xdr:rowOff>939453</xdr:rowOff>
    </xdr:from>
    <xdr:ext cx="304800" cy="626724"/>
    <xdr:sp macro="" textlink="">
      <xdr:nvSpPr>
        <xdr:cNvPr id="22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1096</xdr:row>
      <xdr:rowOff>939453</xdr:rowOff>
    </xdr:from>
    <xdr:ext cx="304800" cy="626724"/>
    <xdr:sp macro="" textlink="">
      <xdr:nvSpPr>
        <xdr:cNvPr id="22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1096</xdr:row>
      <xdr:rowOff>939453</xdr:rowOff>
    </xdr:from>
    <xdr:ext cx="304800" cy="626724"/>
    <xdr:sp macro="" textlink="">
      <xdr:nvSpPr>
        <xdr:cNvPr id="22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1097</xdr:row>
      <xdr:rowOff>939453</xdr:rowOff>
    </xdr:from>
    <xdr:ext cx="304800" cy="626724"/>
    <xdr:sp macro="" textlink="">
      <xdr:nvSpPr>
        <xdr:cNvPr id="22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1097</xdr:row>
      <xdr:rowOff>939453</xdr:rowOff>
    </xdr:from>
    <xdr:ext cx="304800" cy="626724"/>
    <xdr:sp macro="" textlink="">
      <xdr:nvSpPr>
        <xdr:cNvPr id="22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1098</xdr:row>
      <xdr:rowOff>939453</xdr:rowOff>
    </xdr:from>
    <xdr:ext cx="304800" cy="626724"/>
    <xdr:sp macro="" textlink="">
      <xdr:nvSpPr>
        <xdr:cNvPr id="22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1098</xdr:row>
      <xdr:rowOff>939453</xdr:rowOff>
    </xdr:from>
    <xdr:ext cx="304800" cy="626724"/>
    <xdr:sp macro="" textlink="">
      <xdr:nvSpPr>
        <xdr:cNvPr id="22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1099</xdr:row>
      <xdr:rowOff>939453</xdr:rowOff>
    </xdr:from>
    <xdr:ext cx="304800" cy="626724"/>
    <xdr:sp macro="" textlink="">
      <xdr:nvSpPr>
        <xdr:cNvPr id="22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1099</xdr:row>
      <xdr:rowOff>939453</xdr:rowOff>
    </xdr:from>
    <xdr:ext cx="304800" cy="626724"/>
    <xdr:sp macro="" textlink="">
      <xdr:nvSpPr>
        <xdr:cNvPr id="22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1100</xdr:row>
      <xdr:rowOff>939453</xdr:rowOff>
    </xdr:from>
    <xdr:ext cx="304800" cy="626724"/>
    <xdr:sp macro="" textlink="">
      <xdr:nvSpPr>
        <xdr:cNvPr id="22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1100</xdr:row>
      <xdr:rowOff>939453</xdr:rowOff>
    </xdr:from>
    <xdr:ext cx="304800" cy="626724"/>
    <xdr:sp macro="" textlink="">
      <xdr:nvSpPr>
        <xdr:cNvPr id="22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1101</xdr:row>
      <xdr:rowOff>939453</xdr:rowOff>
    </xdr:from>
    <xdr:ext cx="304800" cy="626724"/>
    <xdr:sp macro="" textlink="">
      <xdr:nvSpPr>
        <xdr:cNvPr id="22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1101</xdr:row>
      <xdr:rowOff>939453</xdr:rowOff>
    </xdr:from>
    <xdr:ext cx="304800" cy="626724"/>
    <xdr:sp macro="" textlink="">
      <xdr:nvSpPr>
        <xdr:cNvPr id="22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1102</xdr:row>
      <xdr:rowOff>939453</xdr:rowOff>
    </xdr:from>
    <xdr:ext cx="304800" cy="626724"/>
    <xdr:sp macro="" textlink="">
      <xdr:nvSpPr>
        <xdr:cNvPr id="22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1102</xdr:row>
      <xdr:rowOff>939453</xdr:rowOff>
    </xdr:from>
    <xdr:ext cx="304800" cy="626724"/>
    <xdr:sp macro="" textlink="">
      <xdr:nvSpPr>
        <xdr:cNvPr id="22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1103</xdr:row>
      <xdr:rowOff>939453</xdr:rowOff>
    </xdr:from>
    <xdr:ext cx="304800" cy="626724"/>
    <xdr:sp macro="" textlink="">
      <xdr:nvSpPr>
        <xdr:cNvPr id="22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1103</xdr:row>
      <xdr:rowOff>939453</xdr:rowOff>
    </xdr:from>
    <xdr:ext cx="304800" cy="626724"/>
    <xdr:sp macro="" textlink="">
      <xdr:nvSpPr>
        <xdr:cNvPr id="22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1104</xdr:row>
      <xdr:rowOff>939453</xdr:rowOff>
    </xdr:from>
    <xdr:ext cx="304800" cy="626724"/>
    <xdr:sp macro="" textlink="">
      <xdr:nvSpPr>
        <xdr:cNvPr id="22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1104</xdr:row>
      <xdr:rowOff>939453</xdr:rowOff>
    </xdr:from>
    <xdr:ext cx="304800" cy="626724"/>
    <xdr:sp macro="" textlink="">
      <xdr:nvSpPr>
        <xdr:cNvPr id="22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1105</xdr:row>
      <xdr:rowOff>939453</xdr:rowOff>
    </xdr:from>
    <xdr:ext cx="304800" cy="626724"/>
    <xdr:sp macro="" textlink="">
      <xdr:nvSpPr>
        <xdr:cNvPr id="22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1105</xdr:row>
      <xdr:rowOff>939453</xdr:rowOff>
    </xdr:from>
    <xdr:ext cx="304800" cy="626724"/>
    <xdr:sp macro="" textlink="">
      <xdr:nvSpPr>
        <xdr:cNvPr id="22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1106</xdr:row>
      <xdr:rowOff>939453</xdr:rowOff>
    </xdr:from>
    <xdr:ext cx="304800" cy="626724"/>
    <xdr:sp macro="" textlink="">
      <xdr:nvSpPr>
        <xdr:cNvPr id="22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1106</xdr:row>
      <xdr:rowOff>939453</xdr:rowOff>
    </xdr:from>
    <xdr:ext cx="304800" cy="626724"/>
    <xdr:sp macro="" textlink="">
      <xdr:nvSpPr>
        <xdr:cNvPr id="22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1107</xdr:row>
      <xdr:rowOff>939453</xdr:rowOff>
    </xdr:from>
    <xdr:ext cx="304800" cy="626724"/>
    <xdr:sp macro="" textlink="">
      <xdr:nvSpPr>
        <xdr:cNvPr id="22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1107</xdr:row>
      <xdr:rowOff>939453</xdr:rowOff>
    </xdr:from>
    <xdr:ext cx="304800" cy="626724"/>
    <xdr:sp macro="" textlink="">
      <xdr:nvSpPr>
        <xdr:cNvPr id="22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1108</xdr:row>
      <xdr:rowOff>939453</xdr:rowOff>
    </xdr:from>
    <xdr:ext cx="304800" cy="626724"/>
    <xdr:sp macro="" textlink="">
      <xdr:nvSpPr>
        <xdr:cNvPr id="22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1108</xdr:row>
      <xdr:rowOff>939453</xdr:rowOff>
    </xdr:from>
    <xdr:ext cx="304800" cy="626724"/>
    <xdr:sp macro="" textlink="">
      <xdr:nvSpPr>
        <xdr:cNvPr id="22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1109</xdr:row>
      <xdr:rowOff>939453</xdr:rowOff>
    </xdr:from>
    <xdr:ext cx="304800" cy="626724"/>
    <xdr:sp macro="" textlink="">
      <xdr:nvSpPr>
        <xdr:cNvPr id="22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1109</xdr:row>
      <xdr:rowOff>939453</xdr:rowOff>
    </xdr:from>
    <xdr:ext cx="304800" cy="626724"/>
    <xdr:sp macro="" textlink="">
      <xdr:nvSpPr>
        <xdr:cNvPr id="22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1110</xdr:row>
      <xdr:rowOff>939453</xdr:rowOff>
    </xdr:from>
    <xdr:ext cx="304800" cy="626724"/>
    <xdr:sp macro="" textlink="">
      <xdr:nvSpPr>
        <xdr:cNvPr id="22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1110</xdr:row>
      <xdr:rowOff>939453</xdr:rowOff>
    </xdr:from>
    <xdr:ext cx="304800" cy="626724"/>
    <xdr:sp macro="" textlink="">
      <xdr:nvSpPr>
        <xdr:cNvPr id="22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1111</xdr:row>
      <xdr:rowOff>939453</xdr:rowOff>
    </xdr:from>
    <xdr:ext cx="304800" cy="626724"/>
    <xdr:sp macro="" textlink="">
      <xdr:nvSpPr>
        <xdr:cNvPr id="22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1111</xdr:row>
      <xdr:rowOff>939453</xdr:rowOff>
    </xdr:from>
    <xdr:ext cx="304800" cy="626724"/>
    <xdr:sp macro="" textlink="">
      <xdr:nvSpPr>
        <xdr:cNvPr id="22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1112</xdr:row>
      <xdr:rowOff>939453</xdr:rowOff>
    </xdr:from>
    <xdr:ext cx="304800" cy="626724"/>
    <xdr:sp macro="" textlink="">
      <xdr:nvSpPr>
        <xdr:cNvPr id="22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1112</xdr:row>
      <xdr:rowOff>939453</xdr:rowOff>
    </xdr:from>
    <xdr:ext cx="304800" cy="626724"/>
    <xdr:sp macro="" textlink="">
      <xdr:nvSpPr>
        <xdr:cNvPr id="22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1113</xdr:row>
      <xdr:rowOff>939453</xdr:rowOff>
    </xdr:from>
    <xdr:ext cx="304800" cy="626724"/>
    <xdr:sp macro="" textlink="">
      <xdr:nvSpPr>
        <xdr:cNvPr id="22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1113</xdr:row>
      <xdr:rowOff>939453</xdr:rowOff>
    </xdr:from>
    <xdr:ext cx="304800" cy="626724"/>
    <xdr:sp macro="" textlink="">
      <xdr:nvSpPr>
        <xdr:cNvPr id="22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1114</xdr:row>
      <xdr:rowOff>939453</xdr:rowOff>
    </xdr:from>
    <xdr:ext cx="304800" cy="626724"/>
    <xdr:sp macro="" textlink="">
      <xdr:nvSpPr>
        <xdr:cNvPr id="22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1114</xdr:row>
      <xdr:rowOff>939453</xdr:rowOff>
    </xdr:from>
    <xdr:ext cx="304800" cy="626724"/>
    <xdr:sp macro="" textlink="">
      <xdr:nvSpPr>
        <xdr:cNvPr id="22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1115</xdr:row>
      <xdr:rowOff>939453</xdr:rowOff>
    </xdr:from>
    <xdr:ext cx="304800" cy="626724"/>
    <xdr:sp macro="" textlink="">
      <xdr:nvSpPr>
        <xdr:cNvPr id="22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1115</xdr:row>
      <xdr:rowOff>939453</xdr:rowOff>
    </xdr:from>
    <xdr:ext cx="304800" cy="626724"/>
    <xdr:sp macro="" textlink="">
      <xdr:nvSpPr>
        <xdr:cNvPr id="22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1116</xdr:row>
      <xdr:rowOff>939453</xdr:rowOff>
    </xdr:from>
    <xdr:ext cx="304800" cy="626724"/>
    <xdr:sp macro="" textlink="">
      <xdr:nvSpPr>
        <xdr:cNvPr id="22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1116</xdr:row>
      <xdr:rowOff>939453</xdr:rowOff>
    </xdr:from>
    <xdr:ext cx="304800" cy="626724"/>
    <xdr:sp macro="" textlink="">
      <xdr:nvSpPr>
        <xdr:cNvPr id="22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1117</xdr:row>
      <xdr:rowOff>939453</xdr:rowOff>
    </xdr:from>
    <xdr:ext cx="304800" cy="626724"/>
    <xdr:sp macro="" textlink="">
      <xdr:nvSpPr>
        <xdr:cNvPr id="22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1117</xdr:row>
      <xdr:rowOff>939453</xdr:rowOff>
    </xdr:from>
    <xdr:ext cx="304800" cy="626724"/>
    <xdr:sp macro="" textlink="">
      <xdr:nvSpPr>
        <xdr:cNvPr id="22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1118</xdr:row>
      <xdr:rowOff>939453</xdr:rowOff>
    </xdr:from>
    <xdr:ext cx="304800" cy="626724"/>
    <xdr:sp macro="" textlink="">
      <xdr:nvSpPr>
        <xdr:cNvPr id="22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1118</xdr:row>
      <xdr:rowOff>939453</xdr:rowOff>
    </xdr:from>
    <xdr:ext cx="304800" cy="626724"/>
    <xdr:sp macro="" textlink="">
      <xdr:nvSpPr>
        <xdr:cNvPr id="22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1119</xdr:row>
      <xdr:rowOff>939453</xdr:rowOff>
    </xdr:from>
    <xdr:ext cx="304800" cy="626724"/>
    <xdr:sp macro="" textlink="">
      <xdr:nvSpPr>
        <xdr:cNvPr id="22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1119</xdr:row>
      <xdr:rowOff>939453</xdr:rowOff>
    </xdr:from>
    <xdr:ext cx="304800" cy="626724"/>
    <xdr:sp macro="" textlink="">
      <xdr:nvSpPr>
        <xdr:cNvPr id="22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1120</xdr:row>
      <xdr:rowOff>939453</xdr:rowOff>
    </xdr:from>
    <xdr:ext cx="304800" cy="626724"/>
    <xdr:sp macro="" textlink="">
      <xdr:nvSpPr>
        <xdr:cNvPr id="22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1120</xdr:row>
      <xdr:rowOff>939453</xdr:rowOff>
    </xdr:from>
    <xdr:ext cx="304800" cy="626724"/>
    <xdr:sp macro="" textlink="">
      <xdr:nvSpPr>
        <xdr:cNvPr id="22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1121</xdr:row>
      <xdr:rowOff>939453</xdr:rowOff>
    </xdr:from>
    <xdr:ext cx="304800" cy="626724"/>
    <xdr:sp macro="" textlink="">
      <xdr:nvSpPr>
        <xdr:cNvPr id="22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1121</xdr:row>
      <xdr:rowOff>939453</xdr:rowOff>
    </xdr:from>
    <xdr:ext cx="304800" cy="626724"/>
    <xdr:sp macro="" textlink="">
      <xdr:nvSpPr>
        <xdr:cNvPr id="22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1122</xdr:row>
      <xdr:rowOff>939453</xdr:rowOff>
    </xdr:from>
    <xdr:ext cx="304800" cy="626724"/>
    <xdr:sp macro="" textlink="">
      <xdr:nvSpPr>
        <xdr:cNvPr id="22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1122</xdr:row>
      <xdr:rowOff>939453</xdr:rowOff>
    </xdr:from>
    <xdr:ext cx="304800" cy="626724"/>
    <xdr:sp macro="" textlink="">
      <xdr:nvSpPr>
        <xdr:cNvPr id="22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1123</xdr:row>
      <xdr:rowOff>939453</xdr:rowOff>
    </xdr:from>
    <xdr:ext cx="304800" cy="626724"/>
    <xdr:sp macro="" textlink="">
      <xdr:nvSpPr>
        <xdr:cNvPr id="22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1123</xdr:row>
      <xdr:rowOff>939453</xdr:rowOff>
    </xdr:from>
    <xdr:ext cx="304800" cy="626724"/>
    <xdr:sp macro="" textlink="">
      <xdr:nvSpPr>
        <xdr:cNvPr id="22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1124</xdr:row>
      <xdr:rowOff>939453</xdr:rowOff>
    </xdr:from>
    <xdr:ext cx="304800" cy="626724"/>
    <xdr:sp macro="" textlink="">
      <xdr:nvSpPr>
        <xdr:cNvPr id="22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1124</xdr:row>
      <xdr:rowOff>939453</xdr:rowOff>
    </xdr:from>
    <xdr:ext cx="304800" cy="626724"/>
    <xdr:sp macro="" textlink="">
      <xdr:nvSpPr>
        <xdr:cNvPr id="22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1125</xdr:row>
      <xdr:rowOff>939453</xdr:rowOff>
    </xdr:from>
    <xdr:ext cx="304800" cy="626724"/>
    <xdr:sp macro="" textlink="">
      <xdr:nvSpPr>
        <xdr:cNvPr id="22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1125</xdr:row>
      <xdr:rowOff>939453</xdr:rowOff>
    </xdr:from>
    <xdr:ext cx="304800" cy="626724"/>
    <xdr:sp macro="" textlink="">
      <xdr:nvSpPr>
        <xdr:cNvPr id="22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1126</xdr:row>
      <xdr:rowOff>939453</xdr:rowOff>
    </xdr:from>
    <xdr:ext cx="304800" cy="626724"/>
    <xdr:sp macro="" textlink="">
      <xdr:nvSpPr>
        <xdr:cNvPr id="22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1126</xdr:row>
      <xdr:rowOff>939453</xdr:rowOff>
    </xdr:from>
    <xdr:ext cx="304800" cy="626724"/>
    <xdr:sp macro="" textlink="">
      <xdr:nvSpPr>
        <xdr:cNvPr id="22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1127</xdr:row>
      <xdr:rowOff>939453</xdr:rowOff>
    </xdr:from>
    <xdr:ext cx="304800" cy="626724"/>
    <xdr:sp macro="" textlink="">
      <xdr:nvSpPr>
        <xdr:cNvPr id="22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1127</xdr:row>
      <xdr:rowOff>939453</xdr:rowOff>
    </xdr:from>
    <xdr:ext cx="304800" cy="626724"/>
    <xdr:sp macro="" textlink="">
      <xdr:nvSpPr>
        <xdr:cNvPr id="22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1128</xdr:row>
      <xdr:rowOff>939453</xdr:rowOff>
    </xdr:from>
    <xdr:ext cx="304800" cy="626724"/>
    <xdr:sp macro="" textlink="">
      <xdr:nvSpPr>
        <xdr:cNvPr id="22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1128</xdr:row>
      <xdr:rowOff>939453</xdr:rowOff>
    </xdr:from>
    <xdr:ext cx="304800" cy="626724"/>
    <xdr:sp macro="" textlink="">
      <xdr:nvSpPr>
        <xdr:cNvPr id="22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1129</xdr:row>
      <xdr:rowOff>939453</xdr:rowOff>
    </xdr:from>
    <xdr:ext cx="304800" cy="626724"/>
    <xdr:sp macro="" textlink="">
      <xdr:nvSpPr>
        <xdr:cNvPr id="22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1129</xdr:row>
      <xdr:rowOff>939453</xdr:rowOff>
    </xdr:from>
    <xdr:ext cx="304800" cy="626724"/>
    <xdr:sp macro="" textlink="">
      <xdr:nvSpPr>
        <xdr:cNvPr id="22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1130</xdr:row>
      <xdr:rowOff>939453</xdr:rowOff>
    </xdr:from>
    <xdr:ext cx="304800" cy="626724"/>
    <xdr:sp macro="" textlink="">
      <xdr:nvSpPr>
        <xdr:cNvPr id="22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1130</xdr:row>
      <xdr:rowOff>939453</xdr:rowOff>
    </xdr:from>
    <xdr:ext cx="304800" cy="626724"/>
    <xdr:sp macro="" textlink="">
      <xdr:nvSpPr>
        <xdr:cNvPr id="22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1131</xdr:row>
      <xdr:rowOff>939453</xdr:rowOff>
    </xdr:from>
    <xdr:ext cx="304800" cy="626724"/>
    <xdr:sp macro="" textlink="">
      <xdr:nvSpPr>
        <xdr:cNvPr id="23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1131</xdr:row>
      <xdr:rowOff>939453</xdr:rowOff>
    </xdr:from>
    <xdr:ext cx="304800" cy="626724"/>
    <xdr:sp macro="" textlink="">
      <xdr:nvSpPr>
        <xdr:cNvPr id="23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1132</xdr:row>
      <xdr:rowOff>939453</xdr:rowOff>
    </xdr:from>
    <xdr:ext cx="304800" cy="626724"/>
    <xdr:sp macro="" textlink="">
      <xdr:nvSpPr>
        <xdr:cNvPr id="23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1132</xdr:row>
      <xdr:rowOff>939453</xdr:rowOff>
    </xdr:from>
    <xdr:ext cx="304800" cy="626724"/>
    <xdr:sp macro="" textlink="">
      <xdr:nvSpPr>
        <xdr:cNvPr id="23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1133</xdr:row>
      <xdr:rowOff>939453</xdr:rowOff>
    </xdr:from>
    <xdr:ext cx="304800" cy="626724"/>
    <xdr:sp macro="" textlink="">
      <xdr:nvSpPr>
        <xdr:cNvPr id="23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1133</xdr:row>
      <xdr:rowOff>939453</xdr:rowOff>
    </xdr:from>
    <xdr:ext cx="304800" cy="626724"/>
    <xdr:sp macro="" textlink="">
      <xdr:nvSpPr>
        <xdr:cNvPr id="23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1134</xdr:row>
      <xdr:rowOff>939453</xdr:rowOff>
    </xdr:from>
    <xdr:ext cx="304800" cy="626724"/>
    <xdr:sp macro="" textlink="">
      <xdr:nvSpPr>
        <xdr:cNvPr id="23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1134</xdr:row>
      <xdr:rowOff>939453</xdr:rowOff>
    </xdr:from>
    <xdr:ext cx="304800" cy="626724"/>
    <xdr:sp macro="" textlink="">
      <xdr:nvSpPr>
        <xdr:cNvPr id="23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1135</xdr:row>
      <xdr:rowOff>939453</xdr:rowOff>
    </xdr:from>
    <xdr:ext cx="304800" cy="626724"/>
    <xdr:sp macro="" textlink="">
      <xdr:nvSpPr>
        <xdr:cNvPr id="23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1135</xdr:row>
      <xdr:rowOff>939453</xdr:rowOff>
    </xdr:from>
    <xdr:ext cx="304800" cy="626724"/>
    <xdr:sp macro="" textlink="">
      <xdr:nvSpPr>
        <xdr:cNvPr id="23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1136</xdr:row>
      <xdr:rowOff>939453</xdr:rowOff>
    </xdr:from>
    <xdr:ext cx="304800" cy="626724"/>
    <xdr:sp macro="" textlink="">
      <xdr:nvSpPr>
        <xdr:cNvPr id="23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1136</xdr:row>
      <xdr:rowOff>939453</xdr:rowOff>
    </xdr:from>
    <xdr:ext cx="304800" cy="626724"/>
    <xdr:sp macro="" textlink="">
      <xdr:nvSpPr>
        <xdr:cNvPr id="23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1137</xdr:row>
      <xdr:rowOff>939453</xdr:rowOff>
    </xdr:from>
    <xdr:ext cx="304800" cy="626724"/>
    <xdr:sp macro="" textlink="">
      <xdr:nvSpPr>
        <xdr:cNvPr id="23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1137</xdr:row>
      <xdr:rowOff>939453</xdr:rowOff>
    </xdr:from>
    <xdr:ext cx="304800" cy="626724"/>
    <xdr:sp macro="" textlink="">
      <xdr:nvSpPr>
        <xdr:cNvPr id="23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1138</xdr:row>
      <xdr:rowOff>939453</xdr:rowOff>
    </xdr:from>
    <xdr:ext cx="304800" cy="626724"/>
    <xdr:sp macro="" textlink="">
      <xdr:nvSpPr>
        <xdr:cNvPr id="23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1138</xdr:row>
      <xdr:rowOff>939453</xdr:rowOff>
    </xdr:from>
    <xdr:ext cx="304800" cy="626724"/>
    <xdr:sp macro="" textlink="">
      <xdr:nvSpPr>
        <xdr:cNvPr id="23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1139</xdr:row>
      <xdr:rowOff>939453</xdr:rowOff>
    </xdr:from>
    <xdr:ext cx="304800" cy="626724"/>
    <xdr:sp macro="" textlink="">
      <xdr:nvSpPr>
        <xdr:cNvPr id="23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1139</xdr:row>
      <xdr:rowOff>939453</xdr:rowOff>
    </xdr:from>
    <xdr:ext cx="304800" cy="626724"/>
    <xdr:sp macro="" textlink="">
      <xdr:nvSpPr>
        <xdr:cNvPr id="23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1140</xdr:row>
      <xdr:rowOff>939453</xdr:rowOff>
    </xdr:from>
    <xdr:ext cx="304800" cy="626724"/>
    <xdr:sp macro="" textlink="">
      <xdr:nvSpPr>
        <xdr:cNvPr id="23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1140</xdr:row>
      <xdr:rowOff>939453</xdr:rowOff>
    </xdr:from>
    <xdr:ext cx="304800" cy="626724"/>
    <xdr:sp macro="" textlink="">
      <xdr:nvSpPr>
        <xdr:cNvPr id="23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1141</xdr:row>
      <xdr:rowOff>939453</xdr:rowOff>
    </xdr:from>
    <xdr:ext cx="304800" cy="626724"/>
    <xdr:sp macro="" textlink="">
      <xdr:nvSpPr>
        <xdr:cNvPr id="23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1141</xdr:row>
      <xdr:rowOff>939453</xdr:rowOff>
    </xdr:from>
    <xdr:ext cx="304800" cy="626724"/>
    <xdr:sp macro="" textlink="">
      <xdr:nvSpPr>
        <xdr:cNvPr id="23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1142</xdr:row>
      <xdr:rowOff>939453</xdr:rowOff>
    </xdr:from>
    <xdr:ext cx="304800" cy="626724"/>
    <xdr:sp macro="" textlink="">
      <xdr:nvSpPr>
        <xdr:cNvPr id="23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1142</xdr:row>
      <xdr:rowOff>939453</xdr:rowOff>
    </xdr:from>
    <xdr:ext cx="304800" cy="626724"/>
    <xdr:sp macro="" textlink="">
      <xdr:nvSpPr>
        <xdr:cNvPr id="23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1143</xdr:row>
      <xdr:rowOff>939453</xdr:rowOff>
    </xdr:from>
    <xdr:ext cx="304800" cy="626724"/>
    <xdr:sp macro="" textlink="">
      <xdr:nvSpPr>
        <xdr:cNvPr id="23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1143</xdr:row>
      <xdr:rowOff>939453</xdr:rowOff>
    </xdr:from>
    <xdr:ext cx="304800" cy="626724"/>
    <xdr:sp macro="" textlink="">
      <xdr:nvSpPr>
        <xdr:cNvPr id="23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1144</xdr:row>
      <xdr:rowOff>939453</xdr:rowOff>
    </xdr:from>
    <xdr:ext cx="304800" cy="626724"/>
    <xdr:sp macro="" textlink="">
      <xdr:nvSpPr>
        <xdr:cNvPr id="23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1144</xdr:row>
      <xdr:rowOff>939453</xdr:rowOff>
    </xdr:from>
    <xdr:ext cx="304800" cy="626724"/>
    <xdr:sp macro="" textlink="">
      <xdr:nvSpPr>
        <xdr:cNvPr id="23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1145</xdr:row>
      <xdr:rowOff>939453</xdr:rowOff>
    </xdr:from>
    <xdr:ext cx="304800" cy="626724"/>
    <xdr:sp macro="" textlink="">
      <xdr:nvSpPr>
        <xdr:cNvPr id="23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1145</xdr:row>
      <xdr:rowOff>939453</xdr:rowOff>
    </xdr:from>
    <xdr:ext cx="304800" cy="626724"/>
    <xdr:sp macro="" textlink="">
      <xdr:nvSpPr>
        <xdr:cNvPr id="23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1146</xdr:row>
      <xdr:rowOff>939453</xdr:rowOff>
    </xdr:from>
    <xdr:ext cx="304800" cy="626724"/>
    <xdr:sp macro="" textlink="">
      <xdr:nvSpPr>
        <xdr:cNvPr id="23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1146</xdr:row>
      <xdr:rowOff>939453</xdr:rowOff>
    </xdr:from>
    <xdr:ext cx="304800" cy="626724"/>
    <xdr:sp macro="" textlink="">
      <xdr:nvSpPr>
        <xdr:cNvPr id="23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1147</xdr:row>
      <xdr:rowOff>939453</xdr:rowOff>
    </xdr:from>
    <xdr:ext cx="304800" cy="626724"/>
    <xdr:sp macro="" textlink="">
      <xdr:nvSpPr>
        <xdr:cNvPr id="23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1147</xdr:row>
      <xdr:rowOff>939453</xdr:rowOff>
    </xdr:from>
    <xdr:ext cx="304800" cy="626724"/>
    <xdr:sp macro="" textlink="">
      <xdr:nvSpPr>
        <xdr:cNvPr id="23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1148</xdr:row>
      <xdr:rowOff>939453</xdr:rowOff>
    </xdr:from>
    <xdr:ext cx="304800" cy="626724"/>
    <xdr:sp macro="" textlink="">
      <xdr:nvSpPr>
        <xdr:cNvPr id="23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1148</xdr:row>
      <xdr:rowOff>939453</xdr:rowOff>
    </xdr:from>
    <xdr:ext cx="304800" cy="626724"/>
    <xdr:sp macro="" textlink="">
      <xdr:nvSpPr>
        <xdr:cNvPr id="23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1149</xdr:row>
      <xdr:rowOff>939453</xdr:rowOff>
    </xdr:from>
    <xdr:ext cx="304800" cy="626724"/>
    <xdr:sp macro="" textlink="">
      <xdr:nvSpPr>
        <xdr:cNvPr id="23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1149</xdr:row>
      <xdr:rowOff>939453</xdr:rowOff>
    </xdr:from>
    <xdr:ext cx="304800" cy="626724"/>
    <xdr:sp macro="" textlink="">
      <xdr:nvSpPr>
        <xdr:cNvPr id="23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1150</xdr:row>
      <xdr:rowOff>939453</xdr:rowOff>
    </xdr:from>
    <xdr:ext cx="304800" cy="626724"/>
    <xdr:sp macro="" textlink="">
      <xdr:nvSpPr>
        <xdr:cNvPr id="23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1150</xdr:row>
      <xdr:rowOff>939453</xdr:rowOff>
    </xdr:from>
    <xdr:ext cx="304800" cy="626724"/>
    <xdr:sp macro="" textlink="">
      <xdr:nvSpPr>
        <xdr:cNvPr id="23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1151</xdr:row>
      <xdr:rowOff>939453</xdr:rowOff>
    </xdr:from>
    <xdr:ext cx="304800" cy="626724"/>
    <xdr:sp macro="" textlink="">
      <xdr:nvSpPr>
        <xdr:cNvPr id="23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1151</xdr:row>
      <xdr:rowOff>939453</xdr:rowOff>
    </xdr:from>
    <xdr:ext cx="304800" cy="626724"/>
    <xdr:sp macro="" textlink="">
      <xdr:nvSpPr>
        <xdr:cNvPr id="23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1152</xdr:row>
      <xdr:rowOff>939453</xdr:rowOff>
    </xdr:from>
    <xdr:ext cx="304800" cy="626724"/>
    <xdr:sp macro="" textlink="">
      <xdr:nvSpPr>
        <xdr:cNvPr id="23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1152</xdr:row>
      <xdr:rowOff>939453</xdr:rowOff>
    </xdr:from>
    <xdr:ext cx="304800" cy="626724"/>
    <xdr:sp macro="" textlink="">
      <xdr:nvSpPr>
        <xdr:cNvPr id="23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1153</xdr:row>
      <xdr:rowOff>939453</xdr:rowOff>
    </xdr:from>
    <xdr:ext cx="304800" cy="626724"/>
    <xdr:sp macro="" textlink="">
      <xdr:nvSpPr>
        <xdr:cNvPr id="23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1153</xdr:row>
      <xdr:rowOff>939453</xdr:rowOff>
    </xdr:from>
    <xdr:ext cx="304800" cy="626724"/>
    <xdr:sp macro="" textlink="">
      <xdr:nvSpPr>
        <xdr:cNvPr id="23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1154</xdr:row>
      <xdr:rowOff>939453</xdr:rowOff>
    </xdr:from>
    <xdr:ext cx="304800" cy="626724"/>
    <xdr:sp macro="" textlink="">
      <xdr:nvSpPr>
        <xdr:cNvPr id="23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1154</xdr:row>
      <xdr:rowOff>939453</xdr:rowOff>
    </xdr:from>
    <xdr:ext cx="304800" cy="626724"/>
    <xdr:sp macro="" textlink="">
      <xdr:nvSpPr>
        <xdr:cNvPr id="23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1155</xdr:row>
      <xdr:rowOff>939453</xdr:rowOff>
    </xdr:from>
    <xdr:ext cx="304800" cy="626724"/>
    <xdr:sp macro="" textlink="">
      <xdr:nvSpPr>
        <xdr:cNvPr id="23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1155</xdr:row>
      <xdr:rowOff>939453</xdr:rowOff>
    </xdr:from>
    <xdr:ext cx="304800" cy="626724"/>
    <xdr:sp macro="" textlink="">
      <xdr:nvSpPr>
        <xdr:cNvPr id="23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1156</xdr:row>
      <xdr:rowOff>939453</xdr:rowOff>
    </xdr:from>
    <xdr:ext cx="304800" cy="626724"/>
    <xdr:sp macro="" textlink="">
      <xdr:nvSpPr>
        <xdr:cNvPr id="23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1156</xdr:row>
      <xdr:rowOff>939453</xdr:rowOff>
    </xdr:from>
    <xdr:ext cx="304800" cy="626724"/>
    <xdr:sp macro="" textlink="">
      <xdr:nvSpPr>
        <xdr:cNvPr id="23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1157</xdr:row>
      <xdr:rowOff>939453</xdr:rowOff>
    </xdr:from>
    <xdr:ext cx="304800" cy="626724"/>
    <xdr:sp macro="" textlink="">
      <xdr:nvSpPr>
        <xdr:cNvPr id="23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1157</xdr:row>
      <xdr:rowOff>939453</xdr:rowOff>
    </xdr:from>
    <xdr:ext cx="304800" cy="626724"/>
    <xdr:sp macro="" textlink="">
      <xdr:nvSpPr>
        <xdr:cNvPr id="23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1158</xdr:row>
      <xdr:rowOff>939453</xdr:rowOff>
    </xdr:from>
    <xdr:ext cx="304800" cy="626724"/>
    <xdr:sp macro="" textlink="">
      <xdr:nvSpPr>
        <xdr:cNvPr id="23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1158</xdr:row>
      <xdr:rowOff>939453</xdr:rowOff>
    </xdr:from>
    <xdr:ext cx="304800" cy="626724"/>
    <xdr:sp macro="" textlink="">
      <xdr:nvSpPr>
        <xdr:cNvPr id="23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1159</xdr:row>
      <xdr:rowOff>939453</xdr:rowOff>
    </xdr:from>
    <xdr:ext cx="304800" cy="626724"/>
    <xdr:sp macro="" textlink="">
      <xdr:nvSpPr>
        <xdr:cNvPr id="23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1159</xdr:row>
      <xdr:rowOff>939453</xdr:rowOff>
    </xdr:from>
    <xdr:ext cx="304800" cy="626724"/>
    <xdr:sp macro="" textlink="">
      <xdr:nvSpPr>
        <xdr:cNvPr id="23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1160</xdr:row>
      <xdr:rowOff>939453</xdr:rowOff>
    </xdr:from>
    <xdr:ext cx="304800" cy="626724"/>
    <xdr:sp macro="" textlink="">
      <xdr:nvSpPr>
        <xdr:cNvPr id="23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1160</xdr:row>
      <xdr:rowOff>939453</xdr:rowOff>
    </xdr:from>
    <xdr:ext cx="304800" cy="626724"/>
    <xdr:sp macro="" textlink="">
      <xdr:nvSpPr>
        <xdr:cNvPr id="23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1161</xdr:row>
      <xdr:rowOff>939453</xdr:rowOff>
    </xdr:from>
    <xdr:ext cx="304800" cy="626724"/>
    <xdr:sp macro="" textlink="">
      <xdr:nvSpPr>
        <xdr:cNvPr id="23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1161</xdr:row>
      <xdr:rowOff>939453</xdr:rowOff>
    </xdr:from>
    <xdr:ext cx="304800" cy="626724"/>
    <xdr:sp macro="" textlink="">
      <xdr:nvSpPr>
        <xdr:cNvPr id="23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1162</xdr:row>
      <xdr:rowOff>939453</xdr:rowOff>
    </xdr:from>
    <xdr:ext cx="304800" cy="626724"/>
    <xdr:sp macro="" textlink="">
      <xdr:nvSpPr>
        <xdr:cNvPr id="23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1162</xdr:row>
      <xdr:rowOff>939453</xdr:rowOff>
    </xdr:from>
    <xdr:ext cx="304800" cy="626724"/>
    <xdr:sp macro="" textlink="">
      <xdr:nvSpPr>
        <xdr:cNvPr id="23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1163</xdr:row>
      <xdr:rowOff>939453</xdr:rowOff>
    </xdr:from>
    <xdr:ext cx="304800" cy="626724"/>
    <xdr:sp macro="" textlink="">
      <xdr:nvSpPr>
        <xdr:cNvPr id="23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1163</xdr:row>
      <xdr:rowOff>939453</xdr:rowOff>
    </xdr:from>
    <xdr:ext cx="304800" cy="626724"/>
    <xdr:sp macro="" textlink="">
      <xdr:nvSpPr>
        <xdr:cNvPr id="23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1164</xdr:row>
      <xdr:rowOff>939453</xdr:rowOff>
    </xdr:from>
    <xdr:ext cx="304800" cy="626724"/>
    <xdr:sp macro="" textlink="">
      <xdr:nvSpPr>
        <xdr:cNvPr id="23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1164</xdr:row>
      <xdr:rowOff>939453</xdr:rowOff>
    </xdr:from>
    <xdr:ext cx="304800" cy="626724"/>
    <xdr:sp macro="" textlink="">
      <xdr:nvSpPr>
        <xdr:cNvPr id="23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1165</xdr:row>
      <xdr:rowOff>939453</xdr:rowOff>
    </xdr:from>
    <xdr:ext cx="304800" cy="626724"/>
    <xdr:sp macro="" textlink="">
      <xdr:nvSpPr>
        <xdr:cNvPr id="23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1165</xdr:row>
      <xdr:rowOff>939453</xdr:rowOff>
    </xdr:from>
    <xdr:ext cx="304800" cy="626724"/>
    <xdr:sp macro="" textlink="">
      <xdr:nvSpPr>
        <xdr:cNvPr id="23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1166</xdr:row>
      <xdr:rowOff>939453</xdr:rowOff>
    </xdr:from>
    <xdr:ext cx="304800" cy="626724"/>
    <xdr:sp macro="" textlink="">
      <xdr:nvSpPr>
        <xdr:cNvPr id="23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1166</xdr:row>
      <xdr:rowOff>939453</xdr:rowOff>
    </xdr:from>
    <xdr:ext cx="304800" cy="626724"/>
    <xdr:sp macro="" textlink="">
      <xdr:nvSpPr>
        <xdr:cNvPr id="23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1167</xdr:row>
      <xdr:rowOff>939453</xdr:rowOff>
    </xdr:from>
    <xdr:ext cx="304800" cy="626724"/>
    <xdr:sp macro="" textlink="">
      <xdr:nvSpPr>
        <xdr:cNvPr id="23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1167</xdr:row>
      <xdr:rowOff>939453</xdr:rowOff>
    </xdr:from>
    <xdr:ext cx="304800" cy="626724"/>
    <xdr:sp macro="" textlink="">
      <xdr:nvSpPr>
        <xdr:cNvPr id="23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1168</xdr:row>
      <xdr:rowOff>939453</xdr:rowOff>
    </xdr:from>
    <xdr:ext cx="304800" cy="626724"/>
    <xdr:sp macro="" textlink="">
      <xdr:nvSpPr>
        <xdr:cNvPr id="23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1168</xdr:row>
      <xdr:rowOff>939453</xdr:rowOff>
    </xdr:from>
    <xdr:ext cx="304800" cy="626724"/>
    <xdr:sp macro="" textlink="">
      <xdr:nvSpPr>
        <xdr:cNvPr id="23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1169</xdr:row>
      <xdr:rowOff>939453</xdr:rowOff>
    </xdr:from>
    <xdr:ext cx="304800" cy="626724"/>
    <xdr:sp macro="" textlink="">
      <xdr:nvSpPr>
        <xdr:cNvPr id="23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1169</xdr:row>
      <xdr:rowOff>939453</xdr:rowOff>
    </xdr:from>
    <xdr:ext cx="304800" cy="626724"/>
    <xdr:sp macro="" textlink="">
      <xdr:nvSpPr>
        <xdr:cNvPr id="23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1170</xdr:row>
      <xdr:rowOff>939453</xdr:rowOff>
    </xdr:from>
    <xdr:ext cx="304800" cy="626724"/>
    <xdr:sp macro="" textlink="">
      <xdr:nvSpPr>
        <xdr:cNvPr id="23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1170</xdr:row>
      <xdr:rowOff>939453</xdr:rowOff>
    </xdr:from>
    <xdr:ext cx="304800" cy="626724"/>
    <xdr:sp macro="" textlink="">
      <xdr:nvSpPr>
        <xdr:cNvPr id="23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1171</xdr:row>
      <xdr:rowOff>939453</xdr:rowOff>
    </xdr:from>
    <xdr:ext cx="304800" cy="626724"/>
    <xdr:sp macro="" textlink="">
      <xdr:nvSpPr>
        <xdr:cNvPr id="23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1171</xdr:row>
      <xdr:rowOff>939453</xdr:rowOff>
    </xdr:from>
    <xdr:ext cx="304800" cy="626724"/>
    <xdr:sp macro="" textlink="">
      <xdr:nvSpPr>
        <xdr:cNvPr id="23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1172</xdr:row>
      <xdr:rowOff>939453</xdr:rowOff>
    </xdr:from>
    <xdr:ext cx="304800" cy="626724"/>
    <xdr:sp macro="" textlink="">
      <xdr:nvSpPr>
        <xdr:cNvPr id="23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1172</xdr:row>
      <xdr:rowOff>939453</xdr:rowOff>
    </xdr:from>
    <xdr:ext cx="304800" cy="626724"/>
    <xdr:sp macro="" textlink="">
      <xdr:nvSpPr>
        <xdr:cNvPr id="23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1173</xdr:row>
      <xdr:rowOff>939453</xdr:rowOff>
    </xdr:from>
    <xdr:ext cx="304800" cy="626724"/>
    <xdr:sp macro="" textlink="">
      <xdr:nvSpPr>
        <xdr:cNvPr id="23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1173</xdr:row>
      <xdr:rowOff>939453</xdr:rowOff>
    </xdr:from>
    <xdr:ext cx="304800" cy="626724"/>
    <xdr:sp macro="" textlink="">
      <xdr:nvSpPr>
        <xdr:cNvPr id="23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1174</xdr:row>
      <xdr:rowOff>939453</xdr:rowOff>
    </xdr:from>
    <xdr:ext cx="304800" cy="626724"/>
    <xdr:sp macro="" textlink="">
      <xdr:nvSpPr>
        <xdr:cNvPr id="23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1174</xdr:row>
      <xdr:rowOff>939453</xdr:rowOff>
    </xdr:from>
    <xdr:ext cx="304800" cy="626724"/>
    <xdr:sp macro="" textlink="">
      <xdr:nvSpPr>
        <xdr:cNvPr id="23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1175</xdr:row>
      <xdr:rowOff>939453</xdr:rowOff>
    </xdr:from>
    <xdr:ext cx="304800" cy="626724"/>
    <xdr:sp macro="" textlink="">
      <xdr:nvSpPr>
        <xdr:cNvPr id="23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1175</xdr:row>
      <xdr:rowOff>939453</xdr:rowOff>
    </xdr:from>
    <xdr:ext cx="304800" cy="626724"/>
    <xdr:sp macro="" textlink="">
      <xdr:nvSpPr>
        <xdr:cNvPr id="23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1176</xdr:row>
      <xdr:rowOff>939453</xdr:rowOff>
    </xdr:from>
    <xdr:ext cx="304800" cy="626724"/>
    <xdr:sp macro="" textlink="">
      <xdr:nvSpPr>
        <xdr:cNvPr id="23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1176</xdr:row>
      <xdr:rowOff>939453</xdr:rowOff>
    </xdr:from>
    <xdr:ext cx="304800" cy="626724"/>
    <xdr:sp macro="" textlink="">
      <xdr:nvSpPr>
        <xdr:cNvPr id="23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1177</xdr:row>
      <xdr:rowOff>939453</xdr:rowOff>
    </xdr:from>
    <xdr:ext cx="304800" cy="626724"/>
    <xdr:sp macro="" textlink="">
      <xdr:nvSpPr>
        <xdr:cNvPr id="23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1177</xdr:row>
      <xdr:rowOff>939453</xdr:rowOff>
    </xdr:from>
    <xdr:ext cx="304800" cy="626724"/>
    <xdr:sp macro="" textlink="">
      <xdr:nvSpPr>
        <xdr:cNvPr id="23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1178</xdr:row>
      <xdr:rowOff>939453</xdr:rowOff>
    </xdr:from>
    <xdr:ext cx="304800" cy="626724"/>
    <xdr:sp macro="" textlink="">
      <xdr:nvSpPr>
        <xdr:cNvPr id="23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1178</xdr:row>
      <xdr:rowOff>939453</xdr:rowOff>
    </xdr:from>
    <xdr:ext cx="304800" cy="626724"/>
    <xdr:sp macro="" textlink="">
      <xdr:nvSpPr>
        <xdr:cNvPr id="23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1179</xdr:row>
      <xdr:rowOff>939453</xdr:rowOff>
    </xdr:from>
    <xdr:ext cx="304800" cy="626724"/>
    <xdr:sp macro="" textlink="">
      <xdr:nvSpPr>
        <xdr:cNvPr id="23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1179</xdr:row>
      <xdr:rowOff>939453</xdr:rowOff>
    </xdr:from>
    <xdr:ext cx="304800" cy="626724"/>
    <xdr:sp macro="" textlink="">
      <xdr:nvSpPr>
        <xdr:cNvPr id="23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1180</xdr:row>
      <xdr:rowOff>939453</xdr:rowOff>
    </xdr:from>
    <xdr:ext cx="304800" cy="626724"/>
    <xdr:sp macro="" textlink="">
      <xdr:nvSpPr>
        <xdr:cNvPr id="23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1180</xdr:row>
      <xdr:rowOff>939453</xdr:rowOff>
    </xdr:from>
    <xdr:ext cx="304800" cy="626724"/>
    <xdr:sp macro="" textlink="">
      <xdr:nvSpPr>
        <xdr:cNvPr id="23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1181</xdr:row>
      <xdr:rowOff>939453</xdr:rowOff>
    </xdr:from>
    <xdr:ext cx="304800" cy="626724"/>
    <xdr:sp macro="" textlink="">
      <xdr:nvSpPr>
        <xdr:cNvPr id="24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1181</xdr:row>
      <xdr:rowOff>939453</xdr:rowOff>
    </xdr:from>
    <xdr:ext cx="304800" cy="626724"/>
    <xdr:sp macro="" textlink="">
      <xdr:nvSpPr>
        <xdr:cNvPr id="24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1182</xdr:row>
      <xdr:rowOff>939453</xdr:rowOff>
    </xdr:from>
    <xdr:ext cx="304800" cy="626724"/>
    <xdr:sp macro="" textlink="">
      <xdr:nvSpPr>
        <xdr:cNvPr id="24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1182</xdr:row>
      <xdr:rowOff>939453</xdr:rowOff>
    </xdr:from>
    <xdr:ext cx="304800" cy="626724"/>
    <xdr:sp macro="" textlink="">
      <xdr:nvSpPr>
        <xdr:cNvPr id="24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1183</xdr:row>
      <xdr:rowOff>939453</xdr:rowOff>
    </xdr:from>
    <xdr:ext cx="304800" cy="626724"/>
    <xdr:sp macro="" textlink="">
      <xdr:nvSpPr>
        <xdr:cNvPr id="24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1183</xdr:row>
      <xdr:rowOff>939453</xdr:rowOff>
    </xdr:from>
    <xdr:ext cx="304800" cy="626724"/>
    <xdr:sp macro="" textlink="">
      <xdr:nvSpPr>
        <xdr:cNvPr id="24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1184</xdr:row>
      <xdr:rowOff>939453</xdr:rowOff>
    </xdr:from>
    <xdr:ext cx="304800" cy="626724"/>
    <xdr:sp macro="" textlink="">
      <xdr:nvSpPr>
        <xdr:cNvPr id="24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1184</xdr:row>
      <xdr:rowOff>939453</xdr:rowOff>
    </xdr:from>
    <xdr:ext cx="304800" cy="626724"/>
    <xdr:sp macro="" textlink="">
      <xdr:nvSpPr>
        <xdr:cNvPr id="24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1185</xdr:row>
      <xdr:rowOff>939453</xdr:rowOff>
    </xdr:from>
    <xdr:ext cx="304800" cy="626724"/>
    <xdr:sp macro="" textlink="">
      <xdr:nvSpPr>
        <xdr:cNvPr id="24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1185</xdr:row>
      <xdr:rowOff>939453</xdr:rowOff>
    </xdr:from>
    <xdr:ext cx="304800" cy="626724"/>
    <xdr:sp macro="" textlink="">
      <xdr:nvSpPr>
        <xdr:cNvPr id="24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1186</xdr:row>
      <xdr:rowOff>939453</xdr:rowOff>
    </xdr:from>
    <xdr:ext cx="304800" cy="626724"/>
    <xdr:sp macro="" textlink="">
      <xdr:nvSpPr>
        <xdr:cNvPr id="24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1186</xdr:row>
      <xdr:rowOff>939453</xdr:rowOff>
    </xdr:from>
    <xdr:ext cx="304800" cy="626724"/>
    <xdr:sp macro="" textlink="">
      <xdr:nvSpPr>
        <xdr:cNvPr id="24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1187</xdr:row>
      <xdr:rowOff>939453</xdr:rowOff>
    </xdr:from>
    <xdr:ext cx="304800" cy="626724"/>
    <xdr:sp macro="" textlink="">
      <xdr:nvSpPr>
        <xdr:cNvPr id="24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1187</xdr:row>
      <xdr:rowOff>939453</xdr:rowOff>
    </xdr:from>
    <xdr:ext cx="304800" cy="626724"/>
    <xdr:sp macro="" textlink="">
      <xdr:nvSpPr>
        <xdr:cNvPr id="24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1188</xdr:row>
      <xdr:rowOff>939453</xdr:rowOff>
    </xdr:from>
    <xdr:ext cx="304800" cy="626724"/>
    <xdr:sp macro="" textlink="">
      <xdr:nvSpPr>
        <xdr:cNvPr id="24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1188</xdr:row>
      <xdr:rowOff>939453</xdr:rowOff>
    </xdr:from>
    <xdr:ext cx="304800" cy="626724"/>
    <xdr:sp macro="" textlink="">
      <xdr:nvSpPr>
        <xdr:cNvPr id="24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1189</xdr:row>
      <xdr:rowOff>939453</xdr:rowOff>
    </xdr:from>
    <xdr:ext cx="304800" cy="626724"/>
    <xdr:sp macro="" textlink="">
      <xdr:nvSpPr>
        <xdr:cNvPr id="24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1189</xdr:row>
      <xdr:rowOff>939453</xdr:rowOff>
    </xdr:from>
    <xdr:ext cx="304800" cy="626724"/>
    <xdr:sp macro="" textlink="">
      <xdr:nvSpPr>
        <xdr:cNvPr id="24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1190</xdr:row>
      <xdr:rowOff>939453</xdr:rowOff>
    </xdr:from>
    <xdr:ext cx="304800" cy="626724"/>
    <xdr:sp macro="" textlink="">
      <xdr:nvSpPr>
        <xdr:cNvPr id="24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1190</xdr:row>
      <xdr:rowOff>939453</xdr:rowOff>
    </xdr:from>
    <xdr:ext cx="304800" cy="626724"/>
    <xdr:sp macro="" textlink="">
      <xdr:nvSpPr>
        <xdr:cNvPr id="24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1191</xdr:row>
      <xdr:rowOff>939453</xdr:rowOff>
    </xdr:from>
    <xdr:ext cx="304800" cy="626724"/>
    <xdr:sp macro="" textlink="">
      <xdr:nvSpPr>
        <xdr:cNvPr id="24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1191</xdr:row>
      <xdr:rowOff>939453</xdr:rowOff>
    </xdr:from>
    <xdr:ext cx="304800" cy="626724"/>
    <xdr:sp macro="" textlink="">
      <xdr:nvSpPr>
        <xdr:cNvPr id="24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1192</xdr:row>
      <xdr:rowOff>939453</xdr:rowOff>
    </xdr:from>
    <xdr:ext cx="304800" cy="626724"/>
    <xdr:sp macro="" textlink="">
      <xdr:nvSpPr>
        <xdr:cNvPr id="24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1192</xdr:row>
      <xdr:rowOff>939453</xdr:rowOff>
    </xdr:from>
    <xdr:ext cx="304800" cy="626724"/>
    <xdr:sp macro="" textlink="">
      <xdr:nvSpPr>
        <xdr:cNvPr id="24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1193</xdr:row>
      <xdr:rowOff>939453</xdr:rowOff>
    </xdr:from>
    <xdr:ext cx="304800" cy="626724"/>
    <xdr:sp macro="" textlink="">
      <xdr:nvSpPr>
        <xdr:cNvPr id="24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1193</xdr:row>
      <xdr:rowOff>939453</xdr:rowOff>
    </xdr:from>
    <xdr:ext cx="304800" cy="626724"/>
    <xdr:sp macro="" textlink="">
      <xdr:nvSpPr>
        <xdr:cNvPr id="24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1194</xdr:row>
      <xdr:rowOff>939453</xdr:rowOff>
    </xdr:from>
    <xdr:ext cx="304800" cy="626724"/>
    <xdr:sp macro="" textlink="">
      <xdr:nvSpPr>
        <xdr:cNvPr id="24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1194</xdr:row>
      <xdr:rowOff>939453</xdr:rowOff>
    </xdr:from>
    <xdr:ext cx="304800" cy="626724"/>
    <xdr:sp macro="" textlink="">
      <xdr:nvSpPr>
        <xdr:cNvPr id="24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1195</xdr:row>
      <xdr:rowOff>939453</xdr:rowOff>
    </xdr:from>
    <xdr:ext cx="304800" cy="626724"/>
    <xdr:sp macro="" textlink="">
      <xdr:nvSpPr>
        <xdr:cNvPr id="24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1195</xdr:row>
      <xdr:rowOff>939453</xdr:rowOff>
    </xdr:from>
    <xdr:ext cx="304800" cy="626724"/>
    <xdr:sp macro="" textlink="">
      <xdr:nvSpPr>
        <xdr:cNvPr id="24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1196</xdr:row>
      <xdr:rowOff>939453</xdr:rowOff>
    </xdr:from>
    <xdr:ext cx="304800" cy="626724"/>
    <xdr:sp macro="" textlink="">
      <xdr:nvSpPr>
        <xdr:cNvPr id="24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1196</xdr:row>
      <xdr:rowOff>939453</xdr:rowOff>
    </xdr:from>
    <xdr:ext cx="304800" cy="626724"/>
    <xdr:sp macro="" textlink="">
      <xdr:nvSpPr>
        <xdr:cNvPr id="24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1197</xdr:row>
      <xdr:rowOff>939453</xdr:rowOff>
    </xdr:from>
    <xdr:ext cx="304800" cy="626724"/>
    <xdr:sp macro="" textlink="">
      <xdr:nvSpPr>
        <xdr:cNvPr id="24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1197</xdr:row>
      <xdr:rowOff>939453</xdr:rowOff>
    </xdr:from>
    <xdr:ext cx="304800" cy="626724"/>
    <xdr:sp macro="" textlink="">
      <xdr:nvSpPr>
        <xdr:cNvPr id="24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1198</xdr:row>
      <xdr:rowOff>939453</xdr:rowOff>
    </xdr:from>
    <xdr:ext cx="304800" cy="626724"/>
    <xdr:sp macro="" textlink="">
      <xdr:nvSpPr>
        <xdr:cNvPr id="24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1198</xdr:row>
      <xdr:rowOff>939453</xdr:rowOff>
    </xdr:from>
    <xdr:ext cx="304800" cy="626724"/>
    <xdr:sp macro="" textlink="">
      <xdr:nvSpPr>
        <xdr:cNvPr id="24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1199</xdr:row>
      <xdr:rowOff>939453</xdr:rowOff>
    </xdr:from>
    <xdr:ext cx="304800" cy="626724"/>
    <xdr:sp macro="" textlink="">
      <xdr:nvSpPr>
        <xdr:cNvPr id="24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1199</xdr:row>
      <xdr:rowOff>939453</xdr:rowOff>
    </xdr:from>
    <xdr:ext cx="304800" cy="626724"/>
    <xdr:sp macro="" textlink="">
      <xdr:nvSpPr>
        <xdr:cNvPr id="24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1200</xdr:row>
      <xdr:rowOff>939453</xdr:rowOff>
    </xdr:from>
    <xdr:ext cx="304800" cy="626724"/>
    <xdr:sp macro="" textlink="">
      <xdr:nvSpPr>
        <xdr:cNvPr id="24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1200</xdr:row>
      <xdr:rowOff>939453</xdr:rowOff>
    </xdr:from>
    <xdr:ext cx="304800" cy="626724"/>
    <xdr:sp macro="" textlink="">
      <xdr:nvSpPr>
        <xdr:cNvPr id="24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1201</xdr:row>
      <xdr:rowOff>939453</xdr:rowOff>
    </xdr:from>
    <xdr:ext cx="304800" cy="626724"/>
    <xdr:sp macro="" textlink="">
      <xdr:nvSpPr>
        <xdr:cNvPr id="24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1201</xdr:row>
      <xdr:rowOff>939453</xdr:rowOff>
    </xdr:from>
    <xdr:ext cx="304800" cy="626724"/>
    <xdr:sp macro="" textlink="">
      <xdr:nvSpPr>
        <xdr:cNvPr id="24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1202</xdr:row>
      <xdr:rowOff>939453</xdr:rowOff>
    </xdr:from>
    <xdr:ext cx="304800" cy="626724"/>
    <xdr:sp macro="" textlink="">
      <xdr:nvSpPr>
        <xdr:cNvPr id="24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1202</xdr:row>
      <xdr:rowOff>939453</xdr:rowOff>
    </xdr:from>
    <xdr:ext cx="304800" cy="626724"/>
    <xdr:sp macro="" textlink="">
      <xdr:nvSpPr>
        <xdr:cNvPr id="24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1203</xdr:row>
      <xdr:rowOff>939453</xdr:rowOff>
    </xdr:from>
    <xdr:ext cx="304800" cy="626724"/>
    <xdr:sp macro="" textlink="">
      <xdr:nvSpPr>
        <xdr:cNvPr id="24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1203</xdr:row>
      <xdr:rowOff>939453</xdr:rowOff>
    </xdr:from>
    <xdr:ext cx="304800" cy="626724"/>
    <xdr:sp macro="" textlink="">
      <xdr:nvSpPr>
        <xdr:cNvPr id="24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1204</xdr:row>
      <xdr:rowOff>939453</xdr:rowOff>
    </xdr:from>
    <xdr:ext cx="304800" cy="626724"/>
    <xdr:sp macro="" textlink="">
      <xdr:nvSpPr>
        <xdr:cNvPr id="24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1204</xdr:row>
      <xdr:rowOff>939453</xdr:rowOff>
    </xdr:from>
    <xdr:ext cx="304800" cy="626724"/>
    <xdr:sp macro="" textlink="">
      <xdr:nvSpPr>
        <xdr:cNvPr id="24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1205</xdr:row>
      <xdr:rowOff>939453</xdr:rowOff>
    </xdr:from>
    <xdr:ext cx="304800" cy="626724"/>
    <xdr:sp macro="" textlink="">
      <xdr:nvSpPr>
        <xdr:cNvPr id="24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1205</xdr:row>
      <xdr:rowOff>939453</xdr:rowOff>
    </xdr:from>
    <xdr:ext cx="304800" cy="626724"/>
    <xdr:sp macro="" textlink="">
      <xdr:nvSpPr>
        <xdr:cNvPr id="24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1206</xdr:row>
      <xdr:rowOff>939453</xdr:rowOff>
    </xdr:from>
    <xdr:ext cx="304800" cy="626724"/>
    <xdr:sp macro="" textlink="">
      <xdr:nvSpPr>
        <xdr:cNvPr id="24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1206</xdr:row>
      <xdr:rowOff>939453</xdr:rowOff>
    </xdr:from>
    <xdr:ext cx="304800" cy="626724"/>
    <xdr:sp macro="" textlink="">
      <xdr:nvSpPr>
        <xdr:cNvPr id="24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1207</xdr:row>
      <xdr:rowOff>939453</xdr:rowOff>
    </xdr:from>
    <xdr:ext cx="304800" cy="626724"/>
    <xdr:sp macro="" textlink="">
      <xdr:nvSpPr>
        <xdr:cNvPr id="24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1207</xdr:row>
      <xdr:rowOff>939453</xdr:rowOff>
    </xdr:from>
    <xdr:ext cx="304800" cy="626724"/>
    <xdr:sp macro="" textlink="">
      <xdr:nvSpPr>
        <xdr:cNvPr id="24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1208</xdr:row>
      <xdr:rowOff>939453</xdr:rowOff>
    </xdr:from>
    <xdr:ext cx="304800" cy="626724"/>
    <xdr:sp macro="" textlink="">
      <xdr:nvSpPr>
        <xdr:cNvPr id="24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1208</xdr:row>
      <xdr:rowOff>939453</xdr:rowOff>
    </xdr:from>
    <xdr:ext cx="304800" cy="626724"/>
    <xdr:sp macro="" textlink="">
      <xdr:nvSpPr>
        <xdr:cNvPr id="24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1209</xdr:row>
      <xdr:rowOff>939453</xdr:rowOff>
    </xdr:from>
    <xdr:ext cx="304800" cy="626724"/>
    <xdr:sp macro="" textlink="">
      <xdr:nvSpPr>
        <xdr:cNvPr id="24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1209</xdr:row>
      <xdr:rowOff>939453</xdr:rowOff>
    </xdr:from>
    <xdr:ext cx="304800" cy="626724"/>
    <xdr:sp macro="" textlink="">
      <xdr:nvSpPr>
        <xdr:cNvPr id="24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1210</xdr:row>
      <xdr:rowOff>939453</xdr:rowOff>
    </xdr:from>
    <xdr:ext cx="304800" cy="626724"/>
    <xdr:sp macro="" textlink="">
      <xdr:nvSpPr>
        <xdr:cNvPr id="24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1210</xdr:row>
      <xdr:rowOff>939453</xdr:rowOff>
    </xdr:from>
    <xdr:ext cx="304800" cy="626724"/>
    <xdr:sp macro="" textlink="">
      <xdr:nvSpPr>
        <xdr:cNvPr id="24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1211</xdr:row>
      <xdr:rowOff>939453</xdr:rowOff>
    </xdr:from>
    <xdr:ext cx="304800" cy="626724"/>
    <xdr:sp macro="" textlink="">
      <xdr:nvSpPr>
        <xdr:cNvPr id="24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1211</xdr:row>
      <xdr:rowOff>939453</xdr:rowOff>
    </xdr:from>
    <xdr:ext cx="304800" cy="626724"/>
    <xdr:sp macro="" textlink="">
      <xdr:nvSpPr>
        <xdr:cNvPr id="24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1212</xdr:row>
      <xdr:rowOff>939453</xdr:rowOff>
    </xdr:from>
    <xdr:ext cx="304800" cy="626724"/>
    <xdr:sp macro="" textlink="">
      <xdr:nvSpPr>
        <xdr:cNvPr id="24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1212</xdr:row>
      <xdr:rowOff>939453</xdr:rowOff>
    </xdr:from>
    <xdr:ext cx="304800" cy="626724"/>
    <xdr:sp macro="" textlink="">
      <xdr:nvSpPr>
        <xdr:cNvPr id="24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1213</xdr:row>
      <xdr:rowOff>939453</xdr:rowOff>
    </xdr:from>
    <xdr:ext cx="304800" cy="626724"/>
    <xdr:sp macro="" textlink="">
      <xdr:nvSpPr>
        <xdr:cNvPr id="24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1213</xdr:row>
      <xdr:rowOff>939453</xdr:rowOff>
    </xdr:from>
    <xdr:ext cx="304800" cy="626724"/>
    <xdr:sp macro="" textlink="">
      <xdr:nvSpPr>
        <xdr:cNvPr id="24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1214</xdr:row>
      <xdr:rowOff>939453</xdr:rowOff>
    </xdr:from>
    <xdr:ext cx="304800" cy="626724"/>
    <xdr:sp macro="" textlink="">
      <xdr:nvSpPr>
        <xdr:cNvPr id="24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1214</xdr:row>
      <xdr:rowOff>939453</xdr:rowOff>
    </xdr:from>
    <xdr:ext cx="304800" cy="626724"/>
    <xdr:sp macro="" textlink="">
      <xdr:nvSpPr>
        <xdr:cNvPr id="24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1215</xdr:row>
      <xdr:rowOff>939453</xdr:rowOff>
    </xdr:from>
    <xdr:ext cx="304800" cy="626724"/>
    <xdr:sp macro="" textlink="">
      <xdr:nvSpPr>
        <xdr:cNvPr id="24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1215</xdr:row>
      <xdr:rowOff>939453</xdr:rowOff>
    </xdr:from>
    <xdr:ext cx="304800" cy="626724"/>
    <xdr:sp macro="" textlink="">
      <xdr:nvSpPr>
        <xdr:cNvPr id="24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1216</xdr:row>
      <xdr:rowOff>939453</xdr:rowOff>
    </xdr:from>
    <xdr:ext cx="304800" cy="626724"/>
    <xdr:sp macro="" textlink="">
      <xdr:nvSpPr>
        <xdr:cNvPr id="24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1216</xdr:row>
      <xdr:rowOff>939453</xdr:rowOff>
    </xdr:from>
    <xdr:ext cx="304800" cy="626724"/>
    <xdr:sp macro="" textlink="">
      <xdr:nvSpPr>
        <xdr:cNvPr id="24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1217</xdr:row>
      <xdr:rowOff>939453</xdr:rowOff>
    </xdr:from>
    <xdr:ext cx="304800" cy="626724"/>
    <xdr:sp macro="" textlink="">
      <xdr:nvSpPr>
        <xdr:cNvPr id="24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1217</xdr:row>
      <xdr:rowOff>939453</xdr:rowOff>
    </xdr:from>
    <xdr:ext cx="304800" cy="626724"/>
    <xdr:sp macro="" textlink="">
      <xdr:nvSpPr>
        <xdr:cNvPr id="24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1218</xdr:row>
      <xdr:rowOff>939453</xdr:rowOff>
    </xdr:from>
    <xdr:ext cx="304800" cy="626724"/>
    <xdr:sp macro="" textlink="">
      <xdr:nvSpPr>
        <xdr:cNvPr id="24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1218</xdr:row>
      <xdr:rowOff>939453</xdr:rowOff>
    </xdr:from>
    <xdr:ext cx="304800" cy="626724"/>
    <xdr:sp macro="" textlink="">
      <xdr:nvSpPr>
        <xdr:cNvPr id="24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1219</xdr:row>
      <xdr:rowOff>939453</xdr:rowOff>
    </xdr:from>
    <xdr:ext cx="304800" cy="626724"/>
    <xdr:sp macro="" textlink="">
      <xdr:nvSpPr>
        <xdr:cNvPr id="24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1219</xdr:row>
      <xdr:rowOff>939453</xdr:rowOff>
    </xdr:from>
    <xdr:ext cx="304800" cy="626724"/>
    <xdr:sp macro="" textlink="">
      <xdr:nvSpPr>
        <xdr:cNvPr id="24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1220</xdr:row>
      <xdr:rowOff>939453</xdr:rowOff>
    </xdr:from>
    <xdr:ext cx="304800" cy="626724"/>
    <xdr:sp macro="" textlink="">
      <xdr:nvSpPr>
        <xdr:cNvPr id="24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1220</xdr:row>
      <xdr:rowOff>939453</xdr:rowOff>
    </xdr:from>
    <xdr:ext cx="304800" cy="626724"/>
    <xdr:sp macro="" textlink="">
      <xdr:nvSpPr>
        <xdr:cNvPr id="24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1221</xdr:row>
      <xdr:rowOff>939453</xdr:rowOff>
    </xdr:from>
    <xdr:ext cx="304800" cy="626724"/>
    <xdr:sp macro="" textlink="">
      <xdr:nvSpPr>
        <xdr:cNvPr id="24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1221</xdr:row>
      <xdr:rowOff>939453</xdr:rowOff>
    </xdr:from>
    <xdr:ext cx="304800" cy="626724"/>
    <xdr:sp macro="" textlink="">
      <xdr:nvSpPr>
        <xdr:cNvPr id="24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1222</xdr:row>
      <xdr:rowOff>939453</xdr:rowOff>
    </xdr:from>
    <xdr:ext cx="304800" cy="626724"/>
    <xdr:sp macro="" textlink="">
      <xdr:nvSpPr>
        <xdr:cNvPr id="24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1222</xdr:row>
      <xdr:rowOff>939453</xdr:rowOff>
    </xdr:from>
    <xdr:ext cx="304800" cy="626724"/>
    <xdr:sp macro="" textlink="">
      <xdr:nvSpPr>
        <xdr:cNvPr id="24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1223</xdr:row>
      <xdr:rowOff>939453</xdr:rowOff>
    </xdr:from>
    <xdr:ext cx="304800" cy="626724"/>
    <xdr:sp macro="" textlink="">
      <xdr:nvSpPr>
        <xdr:cNvPr id="24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1223</xdr:row>
      <xdr:rowOff>939453</xdr:rowOff>
    </xdr:from>
    <xdr:ext cx="304800" cy="626724"/>
    <xdr:sp macro="" textlink="">
      <xdr:nvSpPr>
        <xdr:cNvPr id="24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1224</xdr:row>
      <xdr:rowOff>939453</xdr:rowOff>
    </xdr:from>
    <xdr:ext cx="304800" cy="626724"/>
    <xdr:sp macro="" textlink="">
      <xdr:nvSpPr>
        <xdr:cNvPr id="24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1224</xdr:row>
      <xdr:rowOff>939453</xdr:rowOff>
    </xdr:from>
    <xdr:ext cx="304800" cy="626724"/>
    <xdr:sp macro="" textlink="">
      <xdr:nvSpPr>
        <xdr:cNvPr id="24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1225</xdr:row>
      <xdr:rowOff>939453</xdr:rowOff>
    </xdr:from>
    <xdr:ext cx="304800" cy="626724"/>
    <xdr:sp macro="" textlink="">
      <xdr:nvSpPr>
        <xdr:cNvPr id="24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1225</xdr:row>
      <xdr:rowOff>939453</xdr:rowOff>
    </xdr:from>
    <xdr:ext cx="304800" cy="626724"/>
    <xdr:sp macro="" textlink="">
      <xdr:nvSpPr>
        <xdr:cNvPr id="24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1226</xdr:row>
      <xdr:rowOff>939453</xdr:rowOff>
    </xdr:from>
    <xdr:ext cx="304800" cy="626724"/>
    <xdr:sp macro="" textlink="">
      <xdr:nvSpPr>
        <xdr:cNvPr id="24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1226</xdr:row>
      <xdr:rowOff>939453</xdr:rowOff>
    </xdr:from>
    <xdr:ext cx="304800" cy="626724"/>
    <xdr:sp macro="" textlink="">
      <xdr:nvSpPr>
        <xdr:cNvPr id="24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1227</xdr:row>
      <xdr:rowOff>939453</xdr:rowOff>
    </xdr:from>
    <xdr:ext cx="304800" cy="626724"/>
    <xdr:sp macro="" textlink="">
      <xdr:nvSpPr>
        <xdr:cNvPr id="24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1227</xdr:row>
      <xdr:rowOff>939453</xdr:rowOff>
    </xdr:from>
    <xdr:ext cx="304800" cy="626724"/>
    <xdr:sp macro="" textlink="">
      <xdr:nvSpPr>
        <xdr:cNvPr id="24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1228</xdr:row>
      <xdr:rowOff>939453</xdr:rowOff>
    </xdr:from>
    <xdr:ext cx="304800" cy="626724"/>
    <xdr:sp macro="" textlink="">
      <xdr:nvSpPr>
        <xdr:cNvPr id="24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1228</xdr:row>
      <xdr:rowOff>939453</xdr:rowOff>
    </xdr:from>
    <xdr:ext cx="304800" cy="626724"/>
    <xdr:sp macro="" textlink="">
      <xdr:nvSpPr>
        <xdr:cNvPr id="24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1229</xdr:row>
      <xdr:rowOff>939453</xdr:rowOff>
    </xdr:from>
    <xdr:ext cx="304800" cy="626724"/>
    <xdr:sp macro="" textlink="">
      <xdr:nvSpPr>
        <xdr:cNvPr id="24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1229</xdr:row>
      <xdr:rowOff>939453</xdr:rowOff>
    </xdr:from>
    <xdr:ext cx="304800" cy="626724"/>
    <xdr:sp macro="" textlink="">
      <xdr:nvSpPr>
        <xdr:cNvPr id="24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1230</xdr:row>
      <xdr:rowOff>939453</xdr:rowOff>
    </xdr:from>
    <xdr:ext cx="304800" cy="626724"/>
    <xdr:sp macro="" textlink="">
      <xdr:nvSpPr>
        <xdr:cNvPr id="24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1230</xdr:row>
      <xdr:rowOff>939453</xdr:rowOff>
    </xdr:from>
    <xdr:ext cx="304800" cy="626724"/>
    <xdr:sp macro="" textlink="">
      <xdr:nvSpPr>
        <xdr:cNvPr id="24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1231</xdr:row>
      <xdr:rowOff>939453</xdr:rowOff>
    </xdr:from>
    <xdr:ext cx="304800" cy="626724"/>
    <xdr:sp macro="" textlink="">
      <xdr:nvSpPr>
        <xdr:cNvPr id="25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1231</xdr:row>
      <xdr:rowOff>939453</xdr:rowOff>
    </xdr:from>
    <xdr:ext cx="304800" cy="626724"/>
    <xdr:sp macro="" textlink="">
      <xdr:nvSpPr>
        <xdr:cNvPr id="25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1232</xdr:row>
      <xdr:rowOff>939453</xdr:rowOff>
    </xdr:from>
    <xdr:ext cx="304800" cy="626724"/>
    <xdr:sp macro="" textlink="">
      <xdr:nvSpPr>
        <xdr:cNvPr id="25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1232</xdr:row>
      <xdr:rowOff>939453</xdr:rowOff>
    </xdr:from>
    <xdr:ext cx="304800" cy="626724"/>
    <xdr:sp macro="" textlink="">
      <xdr:nvSpPr>
        <xdr:cNvPr id="25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1233</xdr:row>
      <xdr:rowOff>939453</xdr:rowOff>
    </xdr:from>
    <xdr:ext cx="304800" cy="626724"/>
    <xdr:sp macro="" textlink="">
      <xdr:nvSpPr>
        <xdr:cNvPr id="25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1233</xdr:row>
      <xdr:rowOff>939453</xdr:rowOff>
    </xdr:from>
    <xdr:ext cx="304800" cy="626724"/>
    <xdr:sp macro="" textlink="">
      <xdr:nvSpPr>
        <xdr:cNvPr id="25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1234</xdr:row>
      <xdr:rowOff>939453</xdr:rowOff>
    </xdr:from>
    <xdr:ext cx="304800" cy="626724"/>
    <xdr:sp macro="" textlink="">
      <xdr:nvSpPr>
        <xdr:cNvPr id="25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1234</xdr:row>
      <xdr:rowOff>939453</xdr:rowOff>
    </xdr:from>
    <xdr:ext cx="304800" cy="626724"/>
    <xdr:sp macro="" textlink="">
      <xdr:nvSpPr>
        <xdr:cNvPr id="25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1235</xdr:row>
      <xdr:rowOff>939453</xdr:rowOff>
    </xdr:from>
    <xdr:ext cx="304800" cy="626724"/>
    <xdr:sp macro="" textlink="">
      <xdr:nvSpPr>
        <xdr:cNvPr id="25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1235</xdr:row>
      <xdr:rowOff>939453</xdr:rowOff>
    </xdr:from>
    <xdr:ext cx="304800" cy="626724"/>
    <xdr:sp macro="" textlink="">
      <xdr:nvSpPr>
        <xdr:cNvPr id="25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1236</xdr:row>
      <xdr:rowOff>939453</xdr:rowOff>
    </xdr:from>
    <xdr:ext cx="304800" cy="626724"/>
    <xdr:sp macro="" textlink="">
      <xdr:nvSpPr>
        <xdr:cNvPr id="25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1236</xdr:row>
      <xdr:rowOff>939453</xdr:rowOff>
    </xdr:from>
    <xdr:ext cx="304800" cy="626724"/>
    <xdr:sp macro="" textlink="">
      <xdr:nvSpPr>
        <xdr:cNvPr id="25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1237</xdr:row>
      <xdr:rowOff>939453</xdr:rowOff>
    </xdr:from>
    <xdr:ext cx="304800" cy="626724"/>
    <xdr:sp macro="" textlink="">
      <xdr:nvSpPr>
        <xdr:cNvPr id="25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1237</xdr:row>
      <xdr:rowOff>939453</xdr:rowOff>
    </xdr:from>
    <xdr:ext cx="304800" cy="626724"/>
    <xdr:sp macro="" textlink="">
      <xdr:nvSpPr>
        <xdr:cNvPr id="25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1238</xdr:row>
      <xdr:rowOff>939453</xdr:rowOff>
    </xdr:from>
    <xdr:ext cx="304800" cy="626724"/>
    <xdr:sp macro="" textlink="">
      <xdr:nvSpPr>
        <xdr:cNvPr id="25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1238</xdr:row>
      <xdr:rowOff>939453</xdr:rowOff>
    </xdr:from>
    <xdr:ext cx="304800" cy="626724"/>
    <xdr:sp macro="" textlink="">
      <xdr:nvSpPr>
        <xdr:cNvPr id="25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1239</xdr:row>
      <xdr:rowOff>939453</xdr:rowOff>
    </xdr:from>
    <xdr:ext cx="304800" cy="626724"/>
    <xdr:sp macro="" textlink="">
      <xdr:nvSpPr>
        <xdr:cNvPr id="25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1239</xdr:row>
      <xdr:rowOff>939453</xdr:rowOff>
    </xdr:from>
    <xdr:ext cx="304800" cy="626724"/>
    <xdr:sp macro="" textlink="">
      <xdr:nvSpPr>
        <xdr:cNvPr id="25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1240</xdr:row>
      <xdr:rowOff>939453</xdr:rowOff>
    </xdr:from>
    <xdr:ext cx="304800" cy="626724"/>
    <xdr:sp macro="" textlink="">
      <xdr:nvSpPr>
        <xdr:cNvPr id="25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1240</xdr:row>
      <xdr:rowOff>939453</xdr:rowOff>
    </xdr:from>
    <xdr:ext cx="304800" cy="626724"/>
    <xdr:sp macro="" textlink="">
      <xdr:nvSpPr>
        <xdr:cNvPr id="25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1241</xdr:row>
      <xdr:rowOff>939453</xdr:rowOff>
    </xdr:from>
    <xdr:ext cx="304800" cy="626724"/>
    <xdr:sp macro="" textlink="">
      <xdr:nvSpPr>
        <xdr:cNvPr id="25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1241</xdr:row>
      <xdr:rowOff>939453</xdr:rowOff>
    </xdr:from>
    <xdr:ext cx="304800" cy="626724"/>
    <xdr:sp macro="" textlink="">
      <xdr:nvSpPr>
        <xdr:cNvPr id="25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1242</xdr:row>
      <xdr:rowOff>939453</xdr:rowOff>
    </xdr:from>
    <xdr:ext cx="304800" cy="626724"/>
    <xdr:sp macro="" textlink="">
      <xdr:nvSpPr>
        <xdr:cNvPr id="25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1242</xdr:row>
      <xdr:rowOff>939453</xdr:rowOff>
    </xdr:from>
    <xdr:ext cx="304800" cy="626724"/>
    <xdr:sp macro="" textlink="">
      <xdr:nvSpPr>
        <xdr:cNvPr id="25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1243</xdr:row>
      <xdr:rowOff>939453</xdr:rowOff>
    </xdr:from>
    <xdr:ext cx="304800" cy="626724"/>
    <xdr:sp macro="" textlink="">
      <xdr:nvSpPr>
        <xdr:cNvPr id="25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1243</xdr:row>
      <xdr:rowOff>939453</xdr:rowOff>
    </xdr:from>
    <xdr:ext cx="304800" cy="626724"/>
    <xdr:sp macro="" textlink="">
      <xdr:nvSpPr>
        <xdr:cNvPr id="25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1244</xdr:row>
      <xdr:rowOff>939453</xdr:rowOff>
    </xdr:from>
    <xdr:ext cx="304800" cy="626724"/>
    <xdr:sp macro="" textlink="">
      <xdr:nvSpPr>
        <xdr:cNvPr id="25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1244</xdr:row>
      <xdr:rowOff>939453</xdr:rowOff>
    </xdr:from>
    <xdr:ext cx="304800" cy="626724"/>
    <xdr:sp macro="" textlink="">
      <xdr:nvSpPr>
        <xdr:cNvPr id="25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1245</xdr:row>
      <xdr:rowOff>939453</xdr:rowOff>
    </xdr:from>
    <xdr:ext cx="304800" cy="626724"/>
    <xdr:sp macro="" textlink="">
      <xdr:nvSpPr>
        <xdr:cNvPr id="25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1245</xdr:row>
      <xdr:rowOff>939453</xdr:rowOff>
    </xdr:from>
    <xdr:ext cx="304800" cy="626724"/>
    <xdr:sp macro="" textlink="">
      <xdr:nvSpPr>
        <xdr:cNvPr id="25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1246</xdr:row>
      <xdr:rowOff>939453</xdr:rowOff>
    </xdr:from>
    <xdr:ext cx="304800" cy="626724"/>
    <xdr:sp macro="" textlink="">
      <xdr:nvSpPr>
        <xdr:cNvPr id="25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1246</xdr:row>
      <xdr:rowOff>939453</xdr:rowOff>
    </xdr:from>
    <xdr:ext cx="304800" cy="626724"/>
    <xdr:sp macro="" textlink="">
      <xdr:nvSpPr>
        <xdr:cNvPr id="25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1247</xdr:row>
      <xdr:rowOff>939453</xdr:rowOff>
    </xdr:from>
    <xdr:ext cx="304800" cy="626724"/>
    <xdr:sp macro="" textlink="">
      <xdr:nvSpPr>
        <xdr:cNvPr id="25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1247</xdr:row>
      <xdr:rowOff>939453</xdr:rowOff>
    </xdr:from>
    <xdr:ext cx="304800" cy="626724"/>
    <xdr:sp macro="" textlink="">
      <xdr:nvSpPr>
        <xdr:cNvPr id="25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1248</xdr:row>
      <xdr:rowOff>939453</xdr:rowOff>
    </xdr:from>
    <xdr:ext cx="304800" cy="626724"/>
    <xdr:sp macro="" textlink="">
      <xdr:nvSpPr>
        <xdr:cNvPr id="25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1248</xdr:row>
      <xdr:rowOff>939453</xdr:rowOff>
    </xdr:from>
    <xdr:ext cx="304800" cy="626724"/>
    <xdr:sp macro="" textlink="">
      <xdr:nvSpPr>
        <xdr:cNvPr id="25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1249</xdr:row>
      <xdr:rowOff>939453</xdr:rowOff>
    </xdr:from>
    <xdr:ext cx="304800" cy="626724"/>
    <xdr:sp macro="" textlink="">
      <xdr:nvSpPr>
        <xdr:cNvPr id="25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1249</xdr:row>
      <xdr:rowOff>939453</xdr:rowOff>
    </xdr:from>
    <xdr:ext cx="304800" cy="626724"/>
    <xdr:sp macro="" textlink="">
      <xdr:nvSpPr>
        <xdr:cNvPr id="25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1250</xdr:row>
      <xdr:rowOff>939453</xdr:rowOff>
    </xdr:from>
    <xdr:ext cx="304800" cy="626724"/>
    <xdr:sp macro="" textlink="">
      <xdr:nvSpPr>
        <xdr:cNvPr id="25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1250</xdr:row>
      <xdr:rowOff>939453</xdr:rowOff>
    </xdr:from>
    <xdr:ext cx="304800" cy="626724"/>
    <xdr:sp macro="" textlink="">
      <xdr:nvSpPr>
        <xdr:cNvPr id="25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1251</xdr:row>
      <xdr:rowOff>939453</xdr:rowOff>
    </xdr:from>
    <xdr:ext cx="304800" cy="626724"/>
    <xdr:sp macro="" textlink="">
      <xdr:nvSpPr>
        <xdr:cNvPr id="25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1251</xdr:row>
      <xdr:rowOff>939453</xdr:rowOff>
    </xdr:from>
    <xdr:ext cx="304800" cy="626724"/>
    <xdr:sp macro="" textlink="">
      <xdr:nvSpPr>
        <xdr:cNvPr id="25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1252</xdr:row>
      <xdr:rowOff>939453</xdr:rowOff>
    </xdr:from>
    <xdr:ext cx="304800" cy="626724"/>
    <xdr:sp macro="" textlink="">
      <xdr:nvSpPr>
        <xdr:cNvPr id="25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1252</xdr:row>
      <xdr:rowOff>939453</xdr:rowOff>
    </xdr:from>
    <xdr:ext cx="304800" cy="626724"/>
    <xdr:sp macro="" textlink="">
      <xdr:nvSpPr>
        <xdr:cNvPr id="25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1253</xdr:row>
      <xdr:rowOff>939453</xdr:rowOff>
    </xdr:from>
    <xdr:ext cx="304800" cy="626724"/>
    <xdr:sp macro="" textlink="">
      <xdr:nvSpPr>
        <xdr:cNvPr id="25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1253</xdr:row>
      <xdr:rowOff>939453</xdr:rowOff>
    </xdr:from>
    <xdr:ext cx="304800" cy="626724"/>
    <xdr:sp macro="" textlink="">
      <xdr:nvSpPr>
        <xdr:cNvPr id="25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1254</xdr:row>
      <xdr:rowOff>939453</xdr:rowOff>
    </xdr:from>
    <xdr:ext cx="304800" cy="626724"/>
    <xdr:sp macro="" textlink="">
      <xdr:nvSpPr>
        <xdr:cNvPr id="25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1254</xdr:row>
      <xdr:rowOff>939453</xdr:rowOff>
    </xdr:from>
    <xdr:ext cx="304800" cy="626724"/>
    <xdr:sp macro="" textlink="">
      <xdr:nvSpPr>
        <xdr:cNvPr id="25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1255</xdr:row>
      <xdr:rowOff>939453</xdr:rowOff>
    </xdr:from>
    <xdr:ext cx="304800" cy="626724"/>
    <xdr:sp macro="" textlink="">
      <xdr:nvSpPr>
        <xdr:cNvPr id="25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1255</xdr:row>
      <xdr:rowOff>939453</xdr:rowOff>
    </xdr:from>
    <xdr:ext cx="304800" cy="626724"/>
    <xdr:sp macro="" textlink="">
      <xdr:nvSpPr>
        <xdr:cNvPr id="25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1256</xdr:row>
      <xdr:rowOff>939453</xdr:rowOff>
    </xdr:from>
    <xdr:ext cx="304800" cy="626724"/>
    <xdr:sp macro="" textlink="">
      <xdr:nvSpPr>
        <xdr:cNvPr id="25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1256</xdr:row>
      <xdr:rowOff>939453</xdr:rowOff>
    </xdr:from>
    <xdr:ext cx="304800" cy="626724"/>
    <xdr:sp macro="" textlink="">
      <xdr:nvSpPr>
        <xdr:cNvPr id="25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1257</xdr:row>
      <xdr:rowOff>939453</xdr:rowOff>
    </xdr:from>
    <xdr:ext cx="304800" cy="626724"/>
    <xdr:sp macro="" textlink="">
      <xdr:nvSpPr>
        <xdr:cNvPr id="25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1257</xdr:row>
      <xdr:rowOff>939453</xdr:rowOff>
    </xdr:from>
    <xdr:ext cx="304800" cy="626724"/>
    <xdr:sp macro="" textlink="">
      <xdr:nvSpPr>
        <xdr:cNvPr id="25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1258</xdr:row>
      <xdr:rowOff>939453</xdr:rowOff>
    </xdr:from>
    <xdr:ext cx="304800" cy="626724"/>
    <xdr:sp macro="" textlink="">
      <xdr:nvSpPr>
        <xdr:cNvPr id="25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1258</xdr:row>
      <xdr:rowOff>939453</xdr:rowOff>
    </xdr:from>
    <xdr:ext cx="304800" cy="626724"/>
    <xdr:sp macro="" textlink="">
      <xdr:nvSpPr>
        <xdr:cNvPr id="25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1259</xdr:row>
      <xdr:rowOff>939453</xdr:rowOff>
    </xdr:from>
    <xdr:ext cx="304800" cy="626724"/>
    <xdr:sp macro="" textlink="">
      <xdr:nvSpPr>
        <xdr:cNvPr id="25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1259</xdr:row>
      <xdr:rowOff>939453</xdr:rowOff>
    </xdr:from>
    <xdr:ext cx="304800" cy="626724"/>
    <xdr:sp macro="" textlink="">
      <xdr:nvSpPr>
        <xdr:cNvPr id="25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1260</xdr:row>
      <xdr:rowOff>939453</xdr:rowOff>
    </xdr:from>
    <xdr:ext cx="304800" cy="626724"/>
    <xdr:sp macro="" textlink="">
      <xdr:nvSpPr>
        <xdr:cNvPr id="25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1260</xdr:row>
      <xdr:rowOff>939453</xdr:rowOff>
    </xdr:from>
    <xdr:ext cx="304800" cy="626724"/>
    <xdr:sp macro="" textlink="">
      <xdr:nvSpPr>
        <xdr:cNvPr id="25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1261</xdr:row>
      <xdr:rowOff>939453</xdr:rowOff>
    </xdr:from>
    <xdr:ext cx="304800" cy="626724"/>
    <xdr:sp macro="" textlink="">
      <xdr:nvSpPr>
        <xdr:cNvPr id="25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1261</xdr:row>
      <xdr:rowOff>939453</xdr:rowOff>
    </xdr:from>
    <xdr:ext cx="304800" cy="626724"/>
    <xdr:sp macro="" textlink="">
      <xdr:nvSpPr>
        <xdr:cNvPr id="25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1262</xdr:row>
      <xdr:rowOff>939453</xdr:rowOff>
    </xdr:from>
    <xdr:ext cx="304800" cy="626724"/>
    <xdr:sp macro="" textlink="">
      <xdr:nvSpPr>
        <xdr:cNvPr id="25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1262</xdr:row>
      <xdr:rowOff>939453</xdr:rowOff>
    </xdr:from>
    <xdr:ext cx="304800" cy="626724"/>
    <xdr:sp macro="" textlink="">
      <xdr:nvSpPr>
        <xdr:cNvPr id="25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1263</xdr:row>
      <xdr:rowOff>939453</xdr:rowOff>
    </xdr:from>
    <xdr:ext cx="304800" cy="626724"/>
    <xdr:sp macro="" textlink="">
      <xdr:nvSpPr>
        <xdr:cNvPr id="25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1263</xdr:row>
      <xdr:rowOff>939453</xdr:rowOff>
    </xdr:from>
    <xdr:ext cx="304800" cy="626724"/>
    <xdr:sp macro="" textlink="">
      <xdr:nvSpPr>
        <xdr:cNvPr id="25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1264</xdr:row>
      <xdr:rowOff>939453</xdr:rowOff>
    </xdr:from>
    <xdr:ext cx="304800" cy="626724"/>
    <xdr:sp macro="" textlink="">
      <xdr:nvSpPr>
        <xdr:cNvPr id="25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1264</xdr:row>
      <xdr:rowOff>939453</xdr:rowOff>
    </xdr:from>
    <xdr:ext cx="304800" cy="626724"/>
    <xdr:sp macro="" textlink="">
      <xdr:nvSpPr>
        <xdr:cNvPr id="25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1265</xdr:row>
      <xdr:rowOff>939453</xdr:rowOff>
    </xdr:from>
    <xdr:ext cx="304800" cy="626724"/>
    <xdr:sp macro="" textlink="">
      <xdr:nvSpPr>
        <xdr:cNvPr id="25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1265</xdr:row>
      <xdr:rowOff>939453</xdr:rowOff>
    </xdr:from>
    <xdr:ext cx="304800" cy="626724"/>
    <xdr:sp macro="" textlink="">
      <xdr:nvSpPr>
        <xdr:cNvPr id="25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1266</xdr:row>
      <xdr:rowOff>939453</xdr:rowOff>
    </xdr:from>
    <xdr:ext cx="304800" cy="626724"/>
    <xdr:sp macro="" textlink="">
      <xdr:nvSpPr>
        <xdr:cNvPr id="25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1266</xdr:row>
      <xdr:rowOff>939453</xdr:rowOff>
    </xdr:from>
    <xdr:ext cx="304800" cy="626724"/>
    <xdr:sp macro="" textlink="">
      <xdr:nvSpPr>
        <xdr:cNvPr id="25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1267</xdr:row>
      <xdr:rowOff>939453</xdr:rowOff>
    </xdr:from>
    <xdr:ext cx="304800" cy="626724"/>
    <xdr:sp macro="" textlink="">
      <xdr:nvSpPr>
        <xdr:cNvPr id="25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1267</xdr:row>
      <xdr:rowOff>939453</xdr:rowOff>
    </xdr:from>
    <xdr:ext cx="304800" cy="626724"/>
    <xdr:sp macro="" textlink="">
      <xdr:nvSpPr>
        <xdr:cNvPr id="25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1268</xdr:row>
      <xdr:rowOff>939453</xdr:rowOff>
    </xdr:from>
    <xdr:ext cx="304800" cy="626724"/>
    <xdr:sp macro="" textlink="">
      <xdr:nvSpPr>
        <xdr:cNvPr id="25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1268</xdr:row>
      <xdr:rowOff>939453</xdr:rowOff>
    </xdr:from>
    <xdr:ext cx="304800" cy="626724"/>
    <xdr:sp macro="" textlink="">
      <xdr:nvSpPr>
        <xdr:cNvPr id="25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1269</xdr:row>
      <xdr:rowOff>939453</xdr:rowOff>
    </xdr:from>
    <xdr:ext cx="304800" cy="626724"/>
    <xdr:sp macro="" textlink="">
      <xdr:nvSpPr>
        <xdr:cNvPr id="25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1269</xdr:row>
      <xdr:rowOff>939453</xdr:rowOff>
    </xdr:from>
    <xdr:ext cx="304800" cy="626724"/>
    <xdr:sp macro="" textlink="">
      <xdr:nvSpPr>
        <xdr:cNvPr id="25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1270</xdr:row>
      <xdr:rowOff>939453</xdr:rowOff>
    </xdr:from>
    <xdr:ext cx="304800" cy="626724"/>
    <xdr:sp macro="" textlink="">
      <xdr:nvSpPr>
        <xdr:cNvPr id="25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1270</xdr:row>
      <xdr:rowOff>939453</xdr:rowOff>
    </xdr:from>
    <xdr:ext cx="304800" cy="626724"/>
    <xdr:sp macro="" textlink="">
      <xdr:nvSpPr>
        <xdr:cNvPr id="25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1271</xdr:row>
      <xdr:rowOff>939453</xdr:rowOff>
    </xdr:from>
    <xdr:ext cx="304800" cy="626724"/>
    <xdr:sp macro="" textlink="">
      <xdr:nvSpPr>
        <xdr:cNvPr id="25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1271</xdr:row>
      <xdr:rowOff>939453</xdr:rowOff>
    </xdr:from>
    <xdr:ext cx="304800" cy="626724"/>
    <xdr:sp macro="" textlink="">
      <xdr:nvSpPr>
        <xdr:cNvPr id="25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1272</xdr:row>
      <xdr:rowOff>939453</xdr:rowOff>
    </xdr:from>
    <xdr:ext cx="304800" cy="626724"/>
    <xdr:sp macro="" textlink="">
      <xdr:nvSpPr>
        <xdr:cNvPr id="25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1272</xdr:row>
      <xdr:rowOff>939453</xdr:rowOff>
    </xdr:from>
    <xdr:ext cx="304800" cy="626724"/>
    <xdr:sp macro="" textlink="">
      <xdr:nvSpPr>
        <xdr:cNvPr id="25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1273</xdr:row>
      <xdr:rowOff>939453</xdr:rowOff>
    </xdr:from>
    <xdr:ext cx="304800" cy="626724"/>
    <xdr:sp macro="" textlink="">
      <xdr:nvSpPr>
        <xdr:cNvPr id="25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1273</xdr:row>
      <xdr:rowOff>939453</xdr:rowOff>
    </xdr:from>
    <xdr:ext cx="304800" cy="626724"/>
    <xdr:sp macro="" textlink="">
      <xdr:nvSpPr>
        <xdr:cNvPr id="25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1274</xdr:row>
      <xdr:rowOff>939453</xdr:rowOff>
    </xdr:from>
    <xdr:ext cx="304800" cy="626724"/>
    <xdr:sp macro="" textlink="">
      <xdr:nvSpPr>
        <xdr:cNvPr id="25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1274</xdr:row>
      <xdr:rowOff>939453</xdr:rowOff>
    </xdr:from>
    <xdr:ext cx="304800" cy="626724"/>
    <xdr:sp macro="" textlink="">
      <xdr:nvSpPr>
        <xdr:cNvPr id="25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1275</xdr:row>
      <xdr:rowOff>939453</xdr:rowOff>
    </xdr:from>
    <xdr:ext cx="304800" cy="626724"/>
    <xdr:sp macro="" textlink="">
      <xdr:nvSpPr>
        <xdr:cNvPr id="25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1275</xdr:row>
      <xdr:rowOff>939453</xdr:rowOff>
    </xdr:from>
    <xdr:ext cx="304800" cy="626724"/>
    <xdr:sp macro="" textlink="">
      <xdr:nvSpPr>
        <xdr:cNvPr id="25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1276</xdr:row>
      <xdr:rowOff>939453</xdr:rowOff>
    </xdr:from>
    <xdr:ext cx="304800" cy="626724"/>
    <xdr:sp macro="" textlink="">
      <xdr:nvSpPr>
        <xdr:cNvPr id="25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1276</xdr:row>
      <xdr:rowOff>939453</xdr:rowOff>
    </xdr:from>
    <xdr:ext cx="304800" cy="626724"/>
    <xdr:sp macro="" textlink="">
      <xdr:nvSpPr>
        <xdr:cNvPr id="25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1277</xdr:row>
      <xdr:rowOff>939453</xdr:rowOff>
    </xdr:from>
    <xdr:ext cx="304800" cy="626724"/>
    <xdr:sp macro="" textlink="">
      <xdr:nvSpPr>
        <xdr:cNvPr id="25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1277</xdr:row>
      <xdr:rowOff>939453</xdr:rowOff>
    </xdr:from>
    <xdr:ext cx="304800" cy="626724"/>
    <xdr:sp macro="" textlink="">
      <xdr:nvSpPr>
        <xdr:cNvPr id="25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1278</xdr:row>
      <xdr:rowOff>939453</xdr:rowOff>
    </xdr:from>
    <xdr:ext cx="304800" cy="626724"/>
    <xdr:sp macro="" textlink="">
      <xdr:nvSpPr>
        <xdr:cNvPr id="25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1278</xdr:row>
      <xdr:rowOff>939453</xdr:rowOff>
    </xdr:from>
    <xdr:ext cx="304800" cy="626724"/>
    <xdr:sp macro="" textlink="">
      <xdr:nvSpPr>
        <xdr:cNvPr id="25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1279</xdr:row>
      <xdr:rowOff>939453</xdr:rowOff>
    </xdr:from>
    <xdr:ext cx="304800" cy="626724"/>
    <xdr:sp macro="" textlink="">
      <xdr:nvSpPr>
        <xdr:cNvPr id="25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1279</xdr:row>
      <xdr:rowOff>939453</xdr:rowOff>
    </xdr:from>
    <xdr:ext cx="304800" cy="626724"/>
    <xdr:sp macro="" textlink="">
      <xdr:nvSpPr>
        <xdr:cNvPr id="25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1280</xdr:row>
      <xdr:rowOff>939453</xdr:rowOff>
    </xdr:from>
    <xdr:ext cx="304800" cy="626724"/>
    <xdr:sp macro="" textlink="">
      <xdr:nvSpPr>
        <xdr:cNvPr id="25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1280</xdr:row>
      <xdr:rowOff>939453</xdr:rowOff>
    </xdr:from>
    <xdr:ext cx="304800" cy="626724"/>
    <xdr:sp macro="" textlink="">
      <xdr:nvSpPr>
        <xdr:cNvPr id="25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1281</xdr:row>
      <xdr:rowOff>939453</xdr:rowOff>
    </xdr:from>
    <xdr:ext cx="304800" cy="626724"/>
    <xdr:sp macro="" textlink="">
      <xdr:nvSpPr>
        <xdr:cNvPr id="26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1281</xdr:row>
      <xdr:rowOff>939453</xdr:rowOff>
    </xdr:from>
    <xdr:ext cx="304800" cy="626724"/>
    <xdr:sp macro="" textlink="">
      <xdr:nvSpPr>
        <xdr:cNvPr id="26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1282</xdr:row>
      <xdr:rowOff>939453</xdr:rowOff>
    </xdr:from>
    <xdr:ext cx="304800" cy="626724"/>
    <xdr:sp macro="" textlink="">
      <xdr:nvSpPr>
        <xdr:cNvPr id="26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1282</xdr:row>
      <xdr:rowOff>939453</xdr:rowOff>
    </xdr:from>
    <xdr:ext cx="304800" cy="626724"/>
    <xdr:sp macro="" textlink="">
      <xdr:nvSpPr>
        <xdr:cNvPr id="26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1283</xdr:row>
      <xdr:rowOff>939453</xdr:rowOff>
    </xdr:from>
    <xdr:ext cx="304800" cy="626724"/>
    <xdr:sp macro="" textlink="">
      <xdr:nvSpPr>
        <xdr:cNvPr id="26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1283</xdr:row>
      <xdr:rowOff>939453</xdr:rowOff>
    </xdr:from>
    <xdr:ext cx="304800" cy="626724"/>
    <xdr:sp macro="" textlink="">
      <xdr:nvSpPr>
        <xdr:cNvPr id="26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1284</xdr:row>
      <xdr:rowOff>939453</xdr:rowOff>
    </xdr:from>
    <xdr:ext cx="304800" cy="626724"/>
    <xdr:sp macro="" textlink="">
      <xdr:nvSpPr>
        <xdr:cNvPr id="26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1284</xdr:row>
      <xdr:rowOff>939453</xdr:rowOff>
    </xdr:from>
    <xdr:ext cx="304800" cy="626724"/>
    <xdr:sp macro="" textlink="">
      <xdr:nvSpPr>
        <xdr:cNvPr id="26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1285</xdr:row>
      <xdr:rowOff>939453</xdr:rowOff>
    </xdr:from>
    <xdr:ext cx="304800" cy="626724"/>
    <xdr:sp macro="" textlink="">
      <xdr:nvSpPr>
        <xdr:cNvPr id="26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1285</xdr:row>
      <xdr:rowOff>939453</xdr:rowOff>
    </xdr:from>
    <xdr:ext cx="304800" cy="626724"/>
    <xdr:sp macro="" textlink="">
      <xdr:nvSpPr>
        <xdr:cNvPr id="26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1286</xdr:row>
      <xdr:rowOff>939453</xdr:rowOff>
    </xdr:from>
    <xdr:ext cx="304800" cy="626724"/>
    <xdr:sp macro="" textlink="">
      <xdr:nvSpPr>
        <xdr:cNvPr id="26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1286</xdr:row>
      <xdr:rowOff>939453</xdr:rowOff>
    </xdr:from>
    <xdr:ext cx="304800" cy="626724"/>
    <xdr:sp macro="" textlink="">
      <xdr:nvSpPr>
        <xdr:cNvPr id="26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1287</xdr:row>
      <xdr:rowOff>939453</xdr:rowOff>
    </xdr:from>
    <xdr:ext cx="304800" cy="626724"/>
    <xdr:sp macro="" textlink="">
      <xdr:nvSpPr>
        <xdr:cNvPr id="26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1287</xdr:row>
      <xdr:rowOff>939453</xdr:rowOff>
    </xdr:from>
    <xdr:ext cx="304800" cy="626724"/>
    <xdr:sp macro="" textlink="">
      <xdr:nvSpPr>
        <xdr:cNvPr id="26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1288</xdr:row>
      <xdr:rowOff>939453</xdr:rowOff>
    </xdr:from>
    <xdr:ext cx="304800" cy="626724"/>
    <xdr:sp macro="" textlink="">
      <xdr:nvSpPr>
        <xdr:cNvPr id="26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1288</xdr:row>
      <xdr:rowOff>939453</xdr:rowOff>
    </xdr:from>
    <xdr:ext cx="304800" cy="626724"/>
    <xdr:sp macro="" textlink="">
      <xdr:nvSpPr>
        <xdr:cNvPr id="26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1289</xdr:row>
      <xdr:rowOff>939453</xdr:rowOff>
    </xdr:from>
    <xdr:ext cx="304800" cy="626724"/>
    <xdr:sp macro="" textlink="">
      <xdr:nvSpPr>
        <xdr:cNvPr id="26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1289</xdr:row>
      <xdr:rowOff>939453</xdr:rowOff>
    </xdr:from>
    <xdr:ext cx="304800" cy="626724"/>
    <xdr:sp macro="" textlink="">
      <xdr:nvSpPr>
        <xdr:cNvPr id="26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1290</xdr:row>
      <xdr:rowOff>939453</xdr:rowOff>
    </xdr:from>
    <xdr:ext cx="304800" cy="626724"/>
    <xdr:sp macro="" textlink="">
      <xdr:nvSpPr>
        <xdr:cNvPr id="26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1290</xdr:row>
      <xdr:rowOff>939453</xdr:rowOff>
    </xdr:from>
    <xdr:ext cx="304800" cy="626724"/>
    <xdr:sp macro="" textlink="">
      <xdr:nvSpPr>
        <xdr:cNvPr id="26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1291</xdr:row>
      <xdr:rowOff>939453</xdr:rowOff>
    </xdr:from>
    <xdr:ext cx="304800" cy="626724"/>
    <xdr:sp macro="" textlink="">
      <xdr:nvSpPr>
        <xdr:cNvPr id="26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1291</xdr:row>
      <xdr:rowOff>939453</xdr:rowOff>
    </xdr:from>
    <xdr:ext cx="304800" cy="626724"/>
    <xdr:sp macro="" textlink="">
      <xdr:nvSpPr>
        <xdr:cNvPr id="26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1292</xdr:row>
      <xdr:rowOff>939453</xdr:rowOff>
    </xdr:from>
    <xdr:ext cx="304800" cy="626724"/>
    <xdr:sp macro="" textlink="">
      <xdr:nvSpPr>
        <xdr:cNvPr id="26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1292</xdr:row>
      <xdr:rowOff>939453</xdr:rowOff>
    </xdr:from>
    <xdr:ext cx="304800" cy="626724"/>
    <xdr:sp macro="" textlink="">
      <xdr:nvSpPr>
        <xdr:cNvPr id="26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1293</xdr:row>
      <xdr:rowOff>939453</xdr:rowOff>
    </xdr:from>
    <xdr:ext cx="304800" cy="626724"/>
    <xdr:sp macro="" textlink="">
      <xdr:nvSpPr>
        <xdr:cNvPr id="26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1293</xdr:row>
      <xdr:rowOff>939453</xdr:rowOff>
    </xdr:from>
    <xdr:ext cx="304800" cy="626724"/>
    <xdr:sp macro="" textlink="">
      <xdr:nvSpPr>
        <xdr:cNvPr id="26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1294</xdr:row>
      <xdr:rowOff>939453</xdr:rowOff>
    </xdr:from>
    <xdr:ext cx="304800" cy="626724"/>
    <xdr:sp macro="" textlink="">
      <xdr:nvSpPr>
        <xdr:cNvPr id="26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1294</xdr:row>
      <xdr:rowOff>939453</xdr:rowOff>
    </xdr:from>
    <xdr:ext cx="304800" cy="626724"/>
    <xdr:sp macro="" textlink="">
      <xdr:nvSpPr>
        <xdr:cNvPr id="26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1295</xdr:row>
      <xdr:rowOff>939453</xdr:rowOff>
    </xdr:from>
    <xdr:ext cx="304800" cy="626724"/>
    <xdr:sp macro="" textlink="">
      <xdr:nvSpPr>
        <xdr:cNvPr id="26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1295</xdr:row>
      <xdr:rowOff>939453</xdr:rowOff>
    </xdr:from>
    <xdr:ext cx="304800" cy="626724"/>
    <xdr:sp macro="" textlink="">
      <xdr:nvSpPr>
        <xdr:cNvPr id="26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1296</xdr:row>
      <xdr:rowOff>939453</xdr:rowOff>
    </xdr:from>
    <xdr:ext cx="304800" cy="626724"/>
    <xdr:sp macro="" textlink="">
      <xdr:nvSpPr>
        <xdr:cNvPr id="26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1296</xdr:row>
      <xdr:rowOff>939453</xdr:rowOff>
    </xdr:from>
    <xdr:ext cx="304800" cy="626724"/>
    <xdr:sp macro="" textlink="">
      <xdr:nvSpPr>
        <xdr:cNvPr id="26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1297</xdr:row>
      <xdr:rowOff>939453</xdr:rowOff>
    </xdr:from>
    <xdr:ext cx="304800" cy="626724"/>
    <xdr:sp macro="" textlink="">
      <xdr:nvSpPr>
        <xdr:cNvPr id="26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1297</xdr:row>
      <xdr:rowOff>939453</xdr:rowOff>
    </xdr:from>
    <xdr:ext cx="304800" cy="626724"/>
    <xdr:sp macro="" textlink="">
      <xdr:nvSpPr>
        <xdr:cNvPr id="26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1298</xdr:row>
      <xdr:rowOff>939453</xdr:rowOff>
    </xdr:from>
    <xdr:ext cx="304800" cy="626724"/>
    <xdr:sp macro="" textlink="">
      <xdr:nvSpPr>
        <xdr:cNvPr id="26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1298</xdr:row>
      <xdr:rowOff>939453</xdr:rowOff>
    </xdr:from>
    <xdr:ext cx="304800" cy="626724"/>
    <xdr:sp macro="" textlink="">
      <xdr:nvSpPr>
        <xdr:cNvPr id="26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1299</xdr:row>
      <xdr:rowOff>939453</xdr:rowOff>
    </xdr:from>
    <xdr:ext cx="304800" cy="626724"/>
    <xdr:sp macro="" textlink="">
      <xdr:nvSpPr>
        <xdr:cNvPr id="26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1299</xdr:row>
      <xdr:rowOff>939453</xdr:rowOff>
    </xdr:from>
    <xdr:ext cx="304800" cy="626724"/>
    <xdr:sp macro="" textlink="">
      <xdr:nvSpPr>
        <xdr:cNvPr id="26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1300</xdr:row>
      <xdr:rowOff>939453</xdr:rowOff>
    </xdr:from>
    <xdr:ext cx="304800" cy="626724"/>
    <xdr:sp macro="" textlink="">
      <xdr:nvSpPr>
        <xdr:cNvPr id="26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1300</xdr:row>
      <xdr:rowOff>939453</xdr:rowOff>
    </xdr:from>
    <xdr:ext cx="304800" cy="626724"/>
    <xdr:sp macro="" textlink="">
      <xdr:nvSpPr>
        <xdr:cNvPr id="26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1301</xdr:row>
      <xdr:rowOff>939453</xdr:rowOff>
    </xdr:from>
    <xdr:ext cx="304800" cy="626724"/>
    <xdr:sp macro="" textlink="">
      <xdr:nvSpPr>
        <xdr:cNvPr id="26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1301</xdr:row>
      <xdr:rowOff>939453</xdr:rowOff>
    </xdr:from>
    <xdr:ext cx="304800" cy="626724"/>
    <xdr:sp macro="" textlink="">
      <xdr:nvSpPr>
        <xdr:cNvPr id="26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1302</xdr:row>
      <xdr:rowOff>939453</xdr:rowOff>
    </xdr:from>
    <xdr:ext cx="304800" cy="626724"/>
    <xdr:sp macro="" textlink="">
      <xdr:nvSpPr>
        <xdr:cNvPr id="26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1302</xdr:row>
      <xdr:rowOff>939453</xdr:rowOff>
    </xdr:from>
    <xdr:ext cx="304800" cy="626724"/>
    <xdr:sp macro="" textlink="">
      <xdr:nvSpPr>
        <xdr:cNvPr id="26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1303</xdr:row>
      <xdr:rowOff>939453</xdr:rowOff>
    </xdr:from>
    <xdr:ext cx="304800" cy="626724"/>
    <xdr:sp macro="" textlink="">
      <xdr:nvSpPr>
        <xdr:cNvPr id="26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1303</xdr:row>
      <xdr:rowOff>939453</xdr:rowOff>
    </xdr:from>
    <xdr:ext cx="304800" cy="626724"/>
    <xdr:sp macro="" textlink="">
      <xdr:nvSpPr>
        <xdr:cNvPr id="26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1304</xdr:row>
      <xdr:rowOff>939453</xdr:rowOff>
    </xdr:from>
    <xdr:ext cx="304800" cy="626724"/>
    <xdr:sp macro="" textlink="">
      <xdr:nvSpPr>
        <xdr:cNvPr id="26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1304</xdr:row>
      <xdr:rowOff>939453</xdr:rowOff>
    </xdr:from>
    <xdr:ext cx="304800" cy="626724"/>
    <xdr:sp macro="" textlink="">
      <xdr:nvSpPr>
        <xdr:cNvPr id="26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1305</xdr:row>
      <xdr:rowOff>939453</xdr:rowOff>
    </xdr:from>
    <xdr:ext cx="304800" cy="626724"/>
    <xdr:sp macro="" textlink="">
      <xdr:nvSpPr>
        <xdr:cNvPr id="26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1305</xdr:row>
      <xdr:rowOff>939453</xdr:rowOff>
    </xdr:from>
    <xdr:ext cx="304800" cy="626724"/>
    <xdr:sp macro="" textlink="">
      <xdr:nvSpPr>
        <xdr:cNvPr id="26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1306</xdr:row>
      <xdr:rowOff>939453</xdr:rowOff>
    </xdr:from>
    <xdr:ext cx="304800" cy="626724"/>
    <xdr:sp macro="" textlink="">
      <xdr:nvSpPr>
        <xdr:cNvPr id="26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1306</xdr:row>
      <xdr:rowOff>939453</xdr:rowOff>
    </xdr:from>
    <xdr:ext cx="304800" cy="626724"/>
    <xdr:sp macro="" textlink="">
      <xdr:nvSpPr>
        <xdr:cNvPr id="26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1307</xdr:row>
      <xdr:rowOff>939453</xdr:rowOff>
    </xdr:from>
    <xdr:ext cx="304800" cy="626724"/>
    <xdr:sp macro="" textlink="">
      <xdr:nvSpPr>
        <xdr:cNvPr id="26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1307</xdr:row>
      <xdr:rowOff>939453</xdr:rowOff>
    </xdr:from>
    <xdr:ext cx="304800" cy="626724"/>
    <xdr:sp macro="" textlink="">
      <xdr:nvSpPr>
        <xdr:cNvPr id="26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1308</xdr:row>
      <xdr:rowOff>939453</xdr:rowOff>
    </xdr:from>
    <xdr:ext cx="304800" cy="626724"/>
    <xdr:sp macro="" textlink="">
      <xdr:nvSpPr>
        <xdr:cNvPr id="26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1308</xdr:row>
      <xdr:rowOff>939453</xdr:rowOff>
    </xdr:from>
    <xdr:ext cx="304800" cy="626724"/>
    <xdr:sp macro="" textlink="">
      <xdr:nvSpPr>
        <xdr:cNvPr id="26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1309</xdr:row>
      <xdr:rowOff>939453</xdr:rowOff>
    </xdr:from>
    <xdr:ext cx="304800" cy="626724"/>
    <xdr:sp macro="" textlink="">
      <xdr:nvSpPr>
        <xdr:cNvPr id="26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1309</xdr:row>
      <xdr:rowOff>939453</xdr:rowOff>
    </xdr:from>
    <xdr:ext cx="304800" cy="626724"/>
    <xdr:sp macro="" textlink="">
      <xdr:nvSpPr>
        <xdr:cNvPr id="26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1310</xdr:row>
      <xdr:rowOff>939453</xdr:rowOff>
    </xdr:from>
    <xdr:ext cx="304800" cy="626724"/>
    <xdr:sp macro="" textlink="">
      <xdr:nvSpPr>
        <xdr:cNvPr id="26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1310</xdr:row>
      <xdr:rowOff>939453</xdr:rowOff>
    </xdr:from>
    <xdr:ext cx="304800" cy="626724"/>
    <xdr:sp macro="" textlink="">
      <xdr:nvSpPr>
        <xdr:cNvPr id="26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1311</xdr:row>
      <xdr:rowOff>939453</xdr:rowOff>
    </xdr:from>
    <xdr:ext cx="304800" cy="626724"/>
    <xdr:sp macro="" textlink="">
      <xdr:nvSpPr>
        <xdr:cNvPr id="26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1311</xdr:row>
      <xdr:rowOff>939453</xdr:rowOff>
    </xdr:from>
    <xdr:ext cx="304800" cy="626724"/>
    <xdr:sp macro="" textlink="">
      <xdr:nvSpPr>
        <xdr:cNvPr id="26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1312</xdr:row>
      <xdr:rowOff>939453</xdr:rowOff>
    </xdr:from>
    <xdr:ext cx="304800" cy="626724"/>
    <xdr:sp macro="" textlink="">
      <xdr:nvSpPr>
        <xdr:cNvPr id="26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1312</xdr:row>
      <xdr:rowOff>939453</xdr:rowOff>
    </xdr:from>
    <xdr:ext cx="304800" cy="626724"/>
    <xdr:sp macro="" textlink="">
      <xdr:nvSpPr>
        <xdr:cNvPr id="26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1313</xdr:row>
      <xdr:rowOff>939453</xdr:rowOff>
    </xdr:from>
    <xdr:ext cx="304800" cy="626724"/>
    <xdr:sp macro="" textlink="">
      <xdr:nvSpPr>
        <xdr:cNvPr id="26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1313</xdr:row>
      <xdr:rowOff>939453</xdr:rowOff>
    </xdr:from>
    <xdr:ext cx="304800" cy="626724"/>
    <xdr:sp macro="" textlink="">
      <xdr:nvSpPr>
        <xdr:cNvPr id="26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1314</xdr:row>
      <xdr:rowOff>939453</xdr:rowOff>
    </xdr:from>
    <xdr:ext cx="304800" cy="626724"/>
    <xdr:sp macro="" textlink="">
      <xdr:nvSpPr>
        <xdr:cNvPr id="26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1314</xdr:row>
      <xdr:rowOff>939453</xdr:rowOff>
    </xdr:from>
    <xdr:ext cx="304800" cy="626724"/>
    <xdr:sp macro="" textlink="">
      <xdr:nvSpPr>
        <xdr:cNvPr id="26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1315</xdr:row>
      <xdr:rowOff>939453</xdr:rowOff>
    </xdr:from>
    <xdr:ext cx="304800" cy="626724"/>
    <xdr:sp macro="" textlink="">
      <xdr:nvSpPr>
        <xdr:cNvPr id="26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1315</xdr:row>
      <xdr:rowOff>939453</xdr:rowOff>
    </xdr:from>
    <xdr:ext cx="304800" cy="626724"/>
    <xdr:sp macro="" textlink="">
      <xdr:nvSpPr>
        <xdr:cNvPr id="26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1316</xdr:row>
      <xdr:rowOff>939453</xdr:rowOff>
    </xdr:from>
    <xdr:ext cx="304800" cy="626724"/>
    <xdr:sp macro="" textlink="">
      <xdr:nvSpPr>
        <xdr:cNvPr id="26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1316</xdr:row>
      <xdr:rowOff>939453</xdr:rowOff>
    </xdr:from>
    <xdr:ext cx="304800" cy="626724"/>
    <xdr:sp macro="" textlink="">
      <xdr:nvSpPr>
        <xdr:cNvPr id="26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1317</xdr:row>
      <xdr:rowOff>939453</xdr:rowOff>
    </xdr:from>
    <xdr:ext cx="304800" cy="626724"/>
    <xdr:sp macro="" textlink="">
      <xdr:nvSpPr>
        <xdr:cNvPr id="26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1317</xdr:row>
      <xdr:rowOff>939453</xdr:rowOff>
    </xdr:from>
    <xdr:ext cx="304800" cy="626724"/>
    <xdr:sp macro="" textlink="">
      <xdr:nvSpPr>
        <xdr:cNvPr id="26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1318</xdr:row>
      <xdr:rowOff>939453</xdr:rowOff>
    </xdr:from>
    <xdr:ext cx="304800" cy="626724"/>
    <xdr:sp macro="" textlink="">
      <xdr:nvSpPr>
        <xdr:cNvPr id="26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1318</xdr:row>
      <xdr:rowOff>939453</xdr:rowOff>
    </xdr:from>
    <xdr:ext cx="304800" cy="626724"/>
    <xdr:sp macro="" textlink="">
      <xdr:nvSpPr>
        <xdr:cNvPr id="26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1319</xdr:row>
      <xdr:rowOff>939453</xdr:rowOff>
    </xdr:from>
    <xdr:ext cx="304800" cy="626724"/>
    <xdr:sp macro="" textlink="">
      <xdr:nvSpPr>
        <xdr:cNvPr id="26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1319</xdr:row>
      <xdr:rowOff>939453</xdr:rowOff>
    </xdr:from>
    <xdr:ext cx="304800" cy="626724"/>
    <xdr:sp macro="" textlink="">
      <xdr:nvSpPr>
        <xdr:cNvPr id="26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1320</xdr:row>
      <xdr:rowOff>939453</xdr:rowOff>
    </xdr:from>
    <xdr:ext cx="304800" cy="626724"/>
    <xdr:sp macro="" textlink="">
      <xdr:nvSpPr>
        <xdr:cNvPr id="26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1320</xdr:row>
      <xdr:rowOff>939453</xdr:rowOff>
    </xdr:from>
    <xdr:ext cx="304800" cy="626724"/>
    <xdr:sp macro="" textlink="">
      <xdr:nvSpPr>
        <xdr:cNvPr id="26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1321</xdr:row>
      <xdr:rowOff>939453</xdr:rowOff>
    </xdr:from>
    <xdr:ext cx="304800" cy="626724"/>
    <xdr:sp macro="" textlink="">
      <xdr:nvSpPr>
        <xdr:cNvPr id="26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1321</xdr:row>
      <xdr:rowOff>939453</xdr:rowOff>
    </xdr:from>
    <xdr:ext cx="304800" cy="626724"/>
    <xdr:sp macro="" textlink="">
      <xdr:nvSpPr>
        <xdr:cNvPr id="26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1322</xdr:row>
      <xdr:rowOff>939453</xdr:rowOff>
    </xdr:from>
    <xdr:ext cx="304800" cy="626724"/>
    <xdr:sp macro="" textlink="">
      <xdr:nvSpPr>
        <xdr:cNvPr id="26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1322</xdr:row>
      <xdr:rowOff>939453</xdr:rowOff>
    </xdr:from>
    <xdr:ext cx="304800" cy="626724"/>
    <xdr:sp macro="" textlink="">
      <xdr:nvSpPr>
        <xdr:cNvPr id="26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1323</xdr:row>
      <xdr:rowOff>939453</xdr:rowOff>
    </xdr:from>
    <xdr:ext cx="304800" cy="626724"/>
    <xdr:sp macro="" textlink="">
      <xdr:nvSpPr>
        <xdr:cNvPr id="26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1323</xdr:row>
      <xdr:rowOff>939453</xdr:rowOff>
    </xdr:from>
    <xdr:ext cx="304800" cy="626724"/>
    <xdr:sp macro="" textlink="">
      <xdr:nvSpPr>
        <xdr:cNvPr id="26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1324</xdr:row>
      <xdr:rowOff>939453</xdr:rowOff>
    </xdr:from>
    <xdr:ext cx="304800" cy="626724"/>
    <xdr:sp macro="" textlink="">
      <xdr:nvSpPr>
        <xdr:cNvPr id="26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1324</xdr:row>
      <xdr:rowOff>939453</xdr:rowOff>
    </xdr:from>
    <xdr:ext cx="304800" cy="626724"/>
    <xdr:sp macro="" textlink="">
      <xdr:nvSpPr>
        <xdr:cNvPr id="26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1325</xdr:row>
      <xdr:rowOff>939453</xdr:rowOff>
    </xdr:from>
    <xdr:ext cx="304800" cy="626724"/>
    <xdr:sp macro="" textlink="">
      <xdr:nvSpPr>
        <xdr:cNvPr id="26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1325</xdr:row>
      <xdr:rowOff>939453</xdr:rowOff>
    </xdr:from>
    <xdr:ext cx="304800" cy="626724"/>
    <xdr:sp macro="" textlink="">
      <xdr:nvSpPr>
        <xdr:cNvPr id="26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1326</xdr:row>
      <xdr:rowOff>939453</xdr:rowOff>
    </xdr:from>
    <xdr:ext cx="304800" cy="626724"/>
    <xdr:sp macro="" textlink="">
      <xdr:nvSpPr>
        <xdr:cNvPr id="26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1326</xdr:row>
      <xdr:rowOff>939453</xdr:rowOff>
    </xdr:from>
    <xdr:ext cx="304800" cy="626724"/>
    <xdr:sp macro="" textlink="">
      <xdr:nvSpPr>
        <xdr:cNvPr id="26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1327</xdr:row>
      <xdr:rowOff>939453</xdr:rowOff>
    </xdr:from>
    <xdr:ext cx="304800" cy="626724"/>
    <xdr:sp macro="" textlink="">
      <xdr:nvSpPr>
        <xdr:cNvPr id="26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1327</xdr:row>
      <xdr:rowOff>939453</xdr:rowOff>
    </xdr:from>
    <xdr:ext cx="304800" cy="626724"/>
    <xdr:sp macro="" textlink="">
      <xdr:nvSpPr>
        <xdr:cNvPr id="26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1328</xdr:row>
      <xdr:rowOff>939453</xdr:rowOff>
    </xdr:from>
    <xdr:ext cx="304800" cy="626724"/>
    <xdr:sp macro="" textlink="">
      <xdr:nvSpPr>
        <xdr:cNvPr id="26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1328</xdr:row>
      <xdr:rowOff>939453</xdr:rowOff>
    </xdr:from>
    <xdr:ext cx="304800" cy="626724"/>
    <xdr:sp macro="" textlink="">
      <xdr:nvSpPr>
        <xdr:cNvPr id="26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1329</xdr:row>
      <xdr:rowOff>939453</xdr:rowOff>
    </xdr:from>
    <xdr:ext cx="304800" cy="626724"/>
    <xdr:sp macro="" textlink="">
      <xdr:nvSpPr>
        <xdr:cNvPr id="26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1329</xdr:row>
      <xdr:rowOff>939453</xdr:rowOff>
    </xdr:from>
    <xdr:ext cx="304800" cy="626724"/>
    <xdr:sp macro="" textlink="">
      <xdr:nvSpPr>
        <xdr:cNvPr id="26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1330</xdr:row>
      <xdr:rowOff>939453</xdr:rowOff>
    </xdr:from>
    <xdr:ext cx="304800" cy="626724"/>
    <xdr:sp macro="" textlink="">
      <xdr:nvSpPr>
        <xdr:cNvPr id="26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1330</xdr:row>
      <xdr:rowOff>939453</xdr:rowOff>
    </xdr:from>
    <xdr:ext cx="304800" cy="626724"/>
    <xdr:sp macro="" textlink="">
      <xdr:nvSpPr>
        <xdr:cNvPr id="26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1331</xdr:row>
      <xdr:rowOff>939453</xdr:rowOff>
    </xdr:from>
    <xdr:ext cx="304800" cy="626724"/>
    <xdr:sp macro="" textlink="">
      <xdr:nvSpPr>
        <xdr:cNvPr id="27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1331</xdr:row>
      <xdr:rowOff>939453</xdr:rowOff>
    </xdr:from>
    <xdr:ext cx="304800" cy="626724"/>
    <xdr:sp macro="" textlink="">
      <xdr:nvSpPr>
        <xdr:cNvPr id="27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1332</xdr:row>
      <xdr:rowOff>939453</xdr:rowOff>
    </xdr:from>
    <xdr:ext cx="304800" cy="626724"/>
    <xdr:sp macro="" textlink="">
      <xdr:nvSpPr>
        <xdr:cNvPr id="27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1332</xdr:row>
      <xdr:rowOff>939453</xdr:rowOff>
    </xdr:from>
    <xdr:ext cx="304800" cy="626724"/>
    <xdr:sp macro="" textlink="">
      <xdr:nvSpPr>
        <xdr:cNvPr id="27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1333</xdr:row>
      <xdr:rowOff>939453</xdr:rowOff>
    </xdr:from>
    <xdr:ext cx="304800" cy="626724"/>
    <xdr:sp macro="" textlink="">
      <xdr:nvSpPr>
        <xdr:cNvPr id="27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1333</xdr:row>
      <xdr:rowOff>939453</xdr:rowOff>
    </xdr:from>
    <xdr:ext cx="304800" cy="626724"/>
    <xdr:sp macro="" textlink="">
      <xdr:nvSpPr>
        <xdr:cNvPr id="27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1334</xdr:row>
      <xdr:rowOff>939453</xdr:rowOff>
    </xdr:from>
    <xdr:ext cx="304800" cy="626724"/>
    <xdr:sp macro="" textlink="">
      <xdr:nvSpPr>
        <xdr:cNvPr id="27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1334</xdr:row>
      <xdr:rowOff>939453</xdr:rowOff>
    </xdr:from>
    <xdr:ext cx="304800" cy="626724"/>
    <xdr:sp macro="" textlink="">
      <xdr:nvSpPr>
        <xdr:cNvPr id="27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1335</xdr:row>
      <xdr:rowOff>939453</xdr:rowOff>
    </xdr:from>
    <xdr:ext cx="304800" cy="626724"/>
    <xdr:sp macro="" textlink="">
      <xdr:nvSpPr>
        <xdr:cNvPr id="27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1335</xdr:row>
      <xdr:rowOff>939453</xdr:rowOff>
    </xdr:from>
    <xdr:ext cx="304800" cy="626724"/>
    <xdr:sp macro="" textlink="">
      <xdr:nvSpPr>
        <xdr:cNvPr id="27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1336</xdr:row>
      <xdr:rowOff>939453</xdr:rowOff>
    </xdr:from>
    <xdr:ext cx="304800" cy="626724"/>
    <xdr:sp macro="" textlink="">
      <xdr:nvSpPr>
        <xdr:cNvPr id="27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1336</xdr:row>
      <xdr:rowOff>939453</xdr:rowOff>
    </xdr:from>
    <xdr:ext cx="304800" cy="626724"/>
    <xdr:sp macro="" textlink="">
      <xdr:nvSpPr>
        <xdr:cNvPr id="27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1337</xdr:row>
      <xdr:rowOff>939453</xdr:rowOff>
    </xdr:from>
    <xdr:ext cx="304800" cy="626724"/>
    <xdr:sp macro="" textlink="">
      <xdr:nvSpPr>
        <xdr:cNvPr id="27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1337</xdr:row>
      <xdr:rowOff>939453</xdr:rowOff>
    </xdr:from>
    <xdr:ext cx="304800" cy="626724"/>
    <xdr:sp macro="" textlink="">
      <xdr:nvSpPr>
        <xdr:cNvPr id="27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1338</xdr:row>
      <xdr:rowOff>939453</xdr:rowOff>
    </xdr:from>
    <xdr:ext cx="304800" cy="626724"/>
    <xdr:sp macro="" textlink="">
      <xdr:nvSpPr>
        <xdr:cNvPr id="27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1338</xdr:row>
      <xdr:rowOff>939453</xdr:rowOff>
    </xdr:from>
    <xdr:ext cx="304800" cy="626724"/>
    <xdr:sp macro="" textlink="">
      <xdr:nvSpPr>
        <xdr:cNvPr id="27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1339</xdr:row>
      <xdr:rowOff>939453</xdr:rowOff>
    </xdr:from>
    <xdr:ext cx="304800" cy="626724"/>
    <xdr:sp macro="" textlink="">
      <xdr:nvSpPr>
        <xdr:cNvPr id="27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1339</xdr:row>
      <xdr:rowOff>939453</xdr:rowOff>
    </xdr:from>
    <xdr:ext cx="304800" cy="626724"/>
    <xdr:sp macro="" textlink="">
      <xdr:nvSpPr>
        <xdr:cNvPr id="27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1340</xdr:row>
      <xdr:rowOff>939453</xdr:rowOff>
    </xdr:from>
    <xdr:ext cx="304800" cy="626724"/>
    <xdr:sp macro="" textlink="">
      <xdr:nvSpPr>
        <xdr:cNvPr id="27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1340</xdr:row>
      <xdr:rowOff>939453</xdr:rowOff>
    </xdr:from>
    <xdr:ext cx="304800" cy="626724"/>
    <xdr:sp macro="" textlink="">
      <xdr:nvSpPr>
        <xdr:cNvPr id="27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1341</xdr:row>
      <xdr:rowOff>939453</xdr:rowOff>
    </xdr:from>
    <xdr:ext cx="304800" cy="626724"/>
    <xdr:sp macro="" textlink="">
      <xdr:nvSpPr>
        <xdr:cNvPr id="27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1341</xdr:row>
      <xdr:rowOff>939453</xdr:rowOff>
    </xdr:from>
    <xdr:ext cx="304800" cy="626724"/>
    <xdr:sp macro="" textlink="">
      <xdr:nvSpPr>
        <xdr:cNvPr id="27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1342</xdr:row>
      <xdr:rowOff>939453</xdr:rowOff>
    </xdr:from>
    <xdr:ext cx="304800" cy="626724"/>
    <xdr:sp macro="" textlink="">
      <xdr:nvSpPr>
        <xdr:cNvPr id="27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1342</xdr:row>
      <xdr:rowOff>939453</xdr:rowOff>
    </xdr:from>
    <xdr:ext cx="304800" cy="626724"/>
    <xdr:sp macro="" textlink="">
      <xdr:nvSpPr>
        <xdr:cNvPr id="27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1343</xdr:row>
      <xdr:rowOff>939453</xdr:rowOff>
    </xdr:from>
    <xdr:ext cx="304800" cy="626724"/>
    <xdr:sp macro="" textlink="">
      <xdr:nvSpPr>
        <xdr:cNvPr id="27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1343</xdr:row>
      <xdr:rowOff>939453</xdr:rowOff>
    </xdr:from>
    <xdr:ext cx="304800" cy="626724"/>
    <xdr:sp macro="" textlink="">
      <xdr:nvSpPr>
        <xdr:cNvPr id="27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1344</xdr:row>
      <xdr:rowOff>939453</xdr:rowOff>
    </xdr:from>
    <xdr:ext cx="304800" cy="626724"/>
    <xdr:sp macro="" textlink="">
      <xdr:nvSpPr>
        <xdr:cNvPr id="27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1344</xdr:row>
      <xdr:rowOff>939453</xdr:rowOff>
    </xdr:from>
    <xdr:ext cx="304800" cy="626724"/>
    <xdr:sp macro="" textlink="">
      <xdr:nvSpPr>
        <xdr:cNvPr id="27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1345</xdr:row>
      <xdr:rowOff>939453</xdr:rowOff>
    </xdr:from>
    <xdr:ext cx="304800" cy="626724"/>
    <xdr:sp macro="" textlink="">
      <xdr:nvSpPr>
        <xdr:cNvPr id="27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1345</xdr:row>
      <xdr:rowOff>939453</xdr:rowOff>
    </xdr:from>
    <xdr:ext cx="304800" cy="626724"/>
    <xdr:sp macro="" textlink="">
      <xdr:nvSpPr>
        <xdr:cNvPr id="27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1346</xdr:row>
      <xdr:rowOff>939453</xdr:rowOff>
    </xdr:from>
    <xdr:ext cx="304800" cy="626724"/>
    <xdr:sp macro="" textlink="">
      <xdr:nvSpPr>
        <xdr:cNvPr id="27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1346</xdr:row>
      <xdr:rowOff>939453</xdr:rowOff>
    </xdr:from>
    <xdr:ext cx="304800" cy="626724"/>
    <xdr:sp macro="" textlink="">
      <xdr:nvSpPr>
        <xdr:cNvPr id="27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1347</xdr:row>
      <xdr:rowOff>939453</xdr:rowOff>
    </xdr:from>
    <xdr:ext cx="304800" cy="626724"/>
    <xdr:sp macro="" textlink="">
      <xdr:nvSpPr>
        <xdr:cNvPr id="27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1347</xdr:row>
      <xdr:rowOff>939453</xdr:rowOff>
    </xdr:from>
    <xdr:ext cx="304800" cy="626724"/>
    <xdr:sp macro="" textlink="">
      <xdr:nvSpPr>
        <xdr:cNvPr id="27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1348</xdr:row>
      <xdr:rowOff>939453</xdr:rowOff>
    </xdr:from>
    <xdr:ext cx="304800" cy="626724"/>
    <xdr:sp macro="" textlink="">
      <xdr:nvSpPr>
        <xdr:cNvPr id="27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1348</xdr:row>
      <xdr:rowOff>939453</xdr:rowOff>
    </xdr:from>
    <xdr:ext cx="304800" cy="626724"/>
    <xdr:sp macro="" textlink="">
      <xdr:nvSpPr>
        <xdr:cNvPr id="27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1349</xdr:row>
      <xdr:rowOff>939453</xdr:rowOff>
    </xdr:from>
    <xdr:ext cx="304800" cy="626724"/>
    <xdr:sp macro="" textlink="">
      <xdr:nvSpPr>
        <xdr:cNvPr id="27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1349</xdr:row>
      <xdr:rowOff>939453</xdr:rowOff>
    </xdr:from>
    <xdr:ext cx="304800" cy="626724"/>
    <xdr:sp macro="" textlink="">
      <xdr:nvSpPr>
        <xdr:cNvPr id="27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1350</xdr:row>
      <xdr:rowOff>939453</xdr:rowOff>
    </xdr:from>
    <xdr:ext cx="304800" cy="626724"/>
    <xdr:sp macro="" textlink="">
      <xdr:nvSpPr>
        <xdr:cNvPr id="27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1350</xdr:row>
      <xdr:rowOff>939453</xdr:rowOff>
    </xdr:from>
    <xdr:ext cx="304800" cy="626724"/>
    <xdr:sp macro="" textlink="">
      <xdr:nvSpPr>
        <xdr:cNvPr id="27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1351</xdr:row>
      <xdr:rowOff>939453</xdr:rowOff>
    </xdr:from>
    <xdr:ext cx="304800" cy="626724"/>
    <xdr:sp macro="" textlink="">
      <xdr:nvSpPr>
        <xdr:cNvPr id="27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1351</xdr:row>
      <xdr:rowOff>939453</xdr:rowOff>
    </xdr:from>
    <xdr:ext cx="304800" cy="626724"/>
    <xdr:sp macro="" textlink="">
      <xdr:nvSpPr>
        <xdr:cNvPr id="27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1352</xdr:row>
      <xdr:rowOff>939453</xdr:rowOff>
    </xdr:from>
    <xdr:ext cx="304800" cy="626724"/>
    <xdr:sp macro="" textlink="">
      <xdr:nvSpPr>
        <xdr:cNvPr id="27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1352</xdr:row>
      <xdr:rowOff>939453</xdr:rowOff>
    </xdr:from>
    <xdr:ext cx="304800" cy="626724"/>
    <xdr:sp macro="" textlink="">
      <xdr:nvSpPr>
        <xdr:cNvPr id="27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1353</xdr:row>
      <xdr:rowOff>939453</xdr:rowOff>
    </xdr:from>
    <xdr:ext cx="304800" cy="626724"/>
    <xdr:sp macro="" textlink="">
      <xdr:nvSpPr>
        <xdr:cNvPr id="27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1353</xdr:row>
      <xdr:rowOff>939453</xdr:rowOff>
    </xdr:from>
    <xdr:ext cx="304800" cy="626724"/>
    <xdr:sp macro="" textlink="">
      <xdr:nvSpPr>
        <xdr:cNvPr id="27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1354</xdr:row>
      <xdr:rowOff>939453</xdr:rowOff>
    </xdr:from>
    <xdr:ext cx="304800" cy="626724"/>
    <xdr:sp macro="" textlink="">
      <xdr:nvSpPr>
        <xdr:cNvPr id="27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1354</xdr:row>
      <xdr:rowOff>939453</xdr:rowOff>
    </xdr:from>
    <xdr:ext cx="304800" cy="626724"/>
    <xdr:sp macro="" textlink="">
      <xdr:nvSpPr>
        <xdr:cNvPr id="27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1355</xdr:row>
      <xdr:rowOff>939453</xdr:rowOff>
    </xdr:from>
    <xdr:ext cx="304800" cy="626724"/>
    <xdr:sp macro="" textlink="">
      <xdr:nvSpPr>
        <xdr:cNvPr id="27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1355</xdr:row>
      <xdr:rowOff>939453</xdr:rowOff>
    </xdr:from>
    <xdr:ext cx="304800" cy="626724"/>
    <xdr:sp macro="" textlink="">
      <xdr:nvSpPr>
        <xdr:cNvPr id="27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1356</xdr:row>
      <xdr:rowOff>939453</xdr:rowOff>
    </xdr:from>
    <xdr:ext cx="304800" cy="626724"/>
    <xdr:sp macro="" textlink="">
      <xdr:nvSpPr>
        <xdr:cNvPr id="27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1356</xdr:row>
      <xdr:rowOff>939453</xdr:rowOff>
    </xdr:from>
    <xdr:ext cx="304800" cy="626724"/>
    <xdr:sp macro="" textlink="">
      <xdr:nvSpPr>
        <xdr:cNvPr id="27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1357</xdr:row>
      <xdr:rowOff>939453</xdr:rowOff>
    </xdr:from>
    <xdr:ext cx="304800" cy="626724"/>
    <xdr:sp macro="" textlink="">
      <xdr:nvSpPr>
        <xdr:cNvPr id="27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1357</xdr:row>
      <xdr:rowOff>939453</xdr:rowOff>
    </xdr:from>
    <xdr:ext cx="304800" cy="626724"/>
    <xdr:sp macro="" textlink="">
      <xdr:nvSpPr>
        <xdr:cNvPr id="27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1358</xdr:row>
      <xdr:rowOff>939453</xdr:rowOff>
    </xdr:from>
    <xdr:ext cx="304800" cy="626724"/>
    <xdr:sp macro="" textlink="">
      <xdr:nvSpPr>
        <xdr:cNvPr id="27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1358</xdr:row>
      <xdr:rowOff>939453</xdr:rowOff>
    </xdr:from>
    <xdr:ext cx="304800" cy="626724"/>
    <xdr:sp macro="" textlink="">
      <xdr:nvSpPr>
        <xdr:cNvPr id="27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1359</xdr:row>
      <xdr:rowOff>939453</xdr:rowOff>
    </xdr:from>
    <xdr:ext cx="304800" cy="626724"/>
    <xdr:sp macro="" textlink="">
      <xdr:nvSpPr>
        <xdr:cNvPr id="27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1359</xdr:row>
      <xdr:rowOff>939453</xdr:rowOff>
    </xdr:from>
    <xdr:ext cx="304800" cy="626724"/>
    <xdr:sp macro="" textlink="">
      <xdr:nvSpPr>
        <xdr:cNvPr id="27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1360</xdr:row>
      <xdr:rowOff>939453</xdr:rowOff>
    </xdr:from>
    <xdr:ext cx="304800" cy="626724"/>
    <xdr:sp macro="" textlink="">
      <xdr:nvSpPr>
        <xdr:cNvPr id="27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1360</xdr:row>
      <xdr:rowOff>939453</xdr:rowOff>
    </xdr:from>
    <xdr:ext cx="304800" cy="626724"/>
    <xdr:sp macro="" textlink="">
      <xdr:nvSpPr>
        <xdr:cNvPr id="27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1361</xdr:row>
      <xdr:rowOff>939453</xdr:rowOff>
    </xdr:from>
    <xdr:ext cx="304800" cy="626724"/>
    <xdr:sp macro="" textlink="">
      <xdr:nvSpPr>
        <xdr:cNvPr id="27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1361</xdr:row>
      <xdr:rowOff>939453</xdr:rowOff>
    </xdr:from>
    <xdr:ext cx="304800" cy="626724"/>
    <xdr:sp macro="" textlink="">
      <xdr:nvSpPr>
        <xdr:cNvPr id="27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1362</xdr:row>
      <xdr:rowOff>939453</xdr:rowOff>
    </xdr:from>
    <xdr:ext cx="304800" cy="626724"/>
    <xdr:sp macro="" textlink="">
      <xdr:nvSpPr>
        <xdr:cNvPr id="27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1362</xdr:row>
      <xdr:rowOff>939453</xdr:rowOff>
    </xdr:from>
    <xdr:ext cx="304800" cy="626724"/>
    <xdr:sp macro="" textlink="">
      <xdr:nvSpPr>
        <xdr:cNvPr id="27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1363</xdr:row>
      <xdr:rowOff>939453</xdr:rowOff>
    </xdr:from>
    <xdr:ext cx="304800" cy="626724"/>
    <xdr:sp macro="" textlink="">
      <xdr:nvSpPr>
        <xdr:cNvPr id="27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1363</xdr:row>
      <xdr:rowOff>939453</xdr:rowOff>
    </xdr:from>
    <xdr:ext cx="304800" cy="626724"/>
    <xdr:sp macro="" textlink="">
      <xdr:nvSpPr>
        <xdr:cNvPr id="27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1364</xdr:row>
      <xdr:rowOff>939453</xdr:rowOff>
    </xdr:from>
    <xdr:ext cx="304800" cy="626724"/>
    <xdr:sp macro="" textlink="">
      <xdr:nvSpPr>
        <xdr:cNvPr id="27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1364</xdr:row>
      <xdr:rowOff>939453</xdr:rowOff>
    </xdr:from>
    <xdr:ext cx="304800" cy="626724"/>
    <xdr:sp macro="" textlink="">
      <xdr:nvSpPr>
        <xdr:cNvPr id="27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1365</xdr:row>
      <xdr:rowOff>939453</xdr:rowOff>
    </xdr:from>
    <xdr:ext cx="304800" cy="626724"/>
    <xdr:sp macro="" textlink="">
      <xdr:nvSpPr>
        <xdr:cNvPr id="27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1365</xdr:row>
      <xdr:rowOff>939453</xdr:rowOff>
    </xdr:from>
    <xdr:ext cx="304800" cy="626724"/>
    <xdr:sp macro="" textlink="">
      <xdr:nvSpPr>
        <xdr:cNvPr id="27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1366</xdr:row>
      <xdr:rowOff>939453</xdr:rowOff>
    </xdr:from>
    <xdr:ext cx="304800" cy="626724"/>
    <xdr:sp macro="" textlink="">
      <xdr:nvSpPr>
        <xdr:cNvPr id="27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1366</xdr:row>
      <xdr:rowOff>939453</xdr:rowOff>
    </xdr:from>
    <xdr:ext cx="304800" cy="626724"/>
    <xdr:sp macro="" textlink="">
      <xdr:nvSpPr>
        <xdr:cNvPr id="27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1367</xdr:row>
      <xdr:rowOff>939453</xdr:rowOff>
    </xdr:from>
    <xdr:ext cx="304800" cy="626724"/>
    <xdr:sp macro="" textlink="">
      <xdr:nvSpPr>
        <xdr:cNvPr id="27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1367</xdr:row>
      <xdr:rowOff>939453</xdr:rowOff>
    </xdr:from>
    <xdr:ext cx="304800" cy="626724"/>
    <xdr:sp macro="" textlink="">
      <xdr:nvSpPr>
        <xdr:cNvPr id="27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1368</xdr:row>
      <xdr:rowOff>939453</xdr:rowOff>
    </xdr:from>
    <xdr:ext cx="304800" cy="626724"/>
    <xdr:sp macro="" textlink="">
      <xdr:nvSpPr>
        <xdr:cNvPr id="27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1368</xdr:row>
      <xdr:rowOff>939453</xdr:rowOff>
    </xdr:from>
    <xdr:ext cx="304800" cy="626724"/>
    <xdr:sp macro="" textlink="">
      <xdr:nvSpPr>
        <xdr:cNvPr id="27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1369</xdr:row>
      <xdr:rowOff>939453</xdr:rowOff>
    </xdr:from>
    <xdr:ext cx="304800" cy="626724"/>
    <xdr:sp macro="" textlink="">
      <xdr:nvSpPr>
        <xdr:cNvPr id="27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1369</xdr:row>
      <xdr:rowOff>939453</xdr:rowOff>
    </xdr:from>
    <xdr:ext cx="304800" cy="626724"/>
    <xdr:sp macro="" textlink="">
      <xdr:nvSpPr>
        <xdr:cNvPr id="27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1370</xdr:row>
      <xdr:rowOff>939453</xdr:rowOff>
    </xdr:from>
    <xdr:ext cx="304800" cy="626724"/>
    <xdr:sp macro="" textlink="">
      <xdr:nvSpPr>
        <xdr:cNvPr id="27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1370</xdr:row>
      <xdr:rowOff>939453</xdr:rowOff>
    </xdr:from>
    <xdr:ext cx="304800" cy="626724"/>
    <xdr:sp macro="" textlink="">
      <xdr:nvSpPr>
        <xdr:cNvPr id="27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1371</xdr:row>
      <xdr:rowOff>939453</xdr:rowOff>
    </xdr:from>
    <xdr:ext cx="304800" cy="626724"/>
    <xdr:sp macro="" textlink="">
      <xdr:nvSpPr>
        <xdr:cNvPr id="27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1371</xdr:row>
      <xdr:rowOff>939453</xdr:rowOff>
    </xdr:from>
    <xdr:ext cx="304800" cy="626724"/>
    <xdr:sp macro="" textlink="">
      <xdr:nvSpPr>
        <xdr:cNvPr id="27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1372</xdr:row>
      <xdr:rowOff>939453</xdr:rowOff>
    </xdr:from>
    <xdr:ext cx="304800" cy="626724"/>
    <xdr:sp macro="" textlink="">
      <xdr:nvSpPr>
        <xdr:cNvPr id="27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1372</xdr:row>
      <xdr:rowOff>939453</xdr:rowOff>
    </xdr:from>
    <xdr:ext cx="304800" cy="626724"/>
    <xdr:sp macro="" textlink="">
      <xdr:nvSpPr>
        <xdr:cNvPr id="27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1373</xdr:row>
      <xdr:rowOff>939453</xdr:rowOff>
    </xdr:from>
    <xdr:ext cx="304800" cy="626724"/>
    <xdr:sp macro="" textlink="">
      <xdr:nvSpPr>
        <xdr:cNvPr id="27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1373</xdr:row>
      <xdr:rowOff>939453</xdr:rowOff>
    </xdr:from>
    <xdr:ext cx="304800" cy="626724"/>
    <xdr:sp macro="" textlink="">
      <xdr:nvSpPr>
        <xdr:cNvPr id="27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1374</xdr:row>
      <xdr:rowOff>939453</xdr:rowOff>
    </xdr:from>
    <xdr:ext cx="304800" cy="626724"/>
    <xdr:sp macro="" textlink="">
      <xdr:nvSpPr>
        <xdr:cNvPr id="27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1374</xdr:row>
      <xdr:rowOff>939453</xdr:rowOff>
    </xdr:from>
    <xdr:ext cx="304800" cy="626724"/>
    <xdr:sp macro="" textlink="">
      <xdr:nvSpPr>
        <xdr:cNvPr id="27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1375</xdr:row>
      <xdr:rowOff>939453</xdr:rowOff>
    </xdr:from>
    <xdr:ext cx="304800" cy="626724"/>
    <xdr:sp macro="" textlink="">
      <xdr:nvSpPr>
        <xdr:cNvPr id="27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1375</xdr:row>
      <xdr:rowOff>939453</xdr:rowOff>
    </xdr:from>
    <xdr:ext cx="304800" cy="626724"/>
    <xdr:sp macro="" textlink="">
      <xdr:nvSpPr>
        <xdr:cNvPr id="27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1376</xdr:row>
      <xdr:rowOff>939453</xdr:rowOff>
    </xdr:from>
    <xdr:ext cx="304800" cy="626724"/>
    <xdr:sp macro="" textlink="">
      <xdr:nvSpPr>
        <xdr:cNvPr id="27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1376</xdr:row>
      <xdr:rowOff>939453</xdr:rowOff>
    </xdr:from>
    <xdr:ext cx="304800" cy="626724"/>
    <xdr:sp macro="" textlink="">
      <xdr:nvSpPr>
        <xdr:cNvPr id="27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1377</xdr:row>
      <xdr:rowOff>939453</xdr:rowOff>
    </xdr:from>
    <xdr:ext cx="304800" cy="626724"/>
    <xdr:sp macro="" textlink="">
      <xdr:nvSpPr>
        <xdr:cNvPr id="27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1377</xdr:row>
      <xdr:rowOff>939453</xdr:rowOff>
    </xdr:from>
    <xdr:ext cx="304800" cy="626724"/>
    <xdr:sp macro="" textlink="">
      <xdr:nvSpPr>
        <xdr:cNvPr id="27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1378</xdr:row>
      <xdr:rowOff>939453</xdr:rowOff>
    </xdr:from>
    <xdr:ext cx="304800" cy="626724"/>
    <xdr:sp macro="" textlink="">
      <xdr:nvSpPr>
        <xdr:cNvPr id="27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1378</xdr:row>
      <xdr:rowOff>939453</xdr:rowOff>
    </xdr:from>
    <xdr:ext cx="304800" cy="626724"/>
    <xdr:sp macro="" textlink="">
      <xdr:nvSpPr>
        <xdr:cNvPr id="27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1379</xdr:row>
      <xdr:rowOff>939453</xdr:rowOff>
    </xdr:from>
    <xdr:ext cx="304800" cy="626724"/>
    <xdr:sp macro="" textlink="">
      <xdr:nvSpPr>
        <xdr:cNvPr id="27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1379</xdr:row>
      <xdr:rowOff>939453</xdr:rowOff>
    </xdr:from>
    <xdr:ext cx="304800" cy="626724"/>
    <xdr:sp macro="" textlink="">
      <xdr:nvSpPr>
        <xdr:cNvPr id="27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1380</xdr:row>
      <xdr:rowOff>939453</xdr:rowOff>
    </xdr:from>
    <xdr:ext cx="304800" cy="626724"/>
    <xdr:sp macro="" textlink="">
      <xdr:nvSpPr>
        <xdr:cNvPr id="27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1380</xdr:row>
      <xdr:rowOff>939453</xdr:rowOff>
    </xdr:from>
    <xdr:ext cx="304800" cy="626724"/>
    <xdr:sp macro="" textlink="">
      <xdr:nvSpPr>
        <xdr:cNvPr id="27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1381</xdr:row>
      <xdr:rowOff>939453</xdr:rowOff>
    </xdr:from>
    <xdr:ext cx="304800" cy="626724"/>
    <xdr:sp macro="" textlink="">
      <xdr:nvSpPr>
        <xdr:cNvPr id="28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1381</xdr:row>
      <xdr:rowOff>939453</xdr:rowOff>
    </xdr:from>
    <xdr:ext cx="304800" cy="626724"/>
    <xdr:sp macro="" textlink="">
      <xdr:nvSpPr>
        <xdr:cNvPr id="28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1382</xdr:row>
      <xdr:rowOff>939453</xdr:rowOff>
    </xdr:from>
    <xdr:ext cx="304800" cy="626724"/>
    <xdr:sp macro="" textlink="">
      <xdr:nvSpPr>
        <xdr:cNvPr id="28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1382</xdr:row>
      <xdr:rowOff>939453</xdr:rowOff>
    </xdr:from>
    <xdr:ext cx="304800" cy="626724"/>
    <xdr:sp macro="" textlink="">
      <xdr:nvSpPr>
        <xdr:cNvPr id="28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1383</xdr:row>
      <xdr:rowOff>939453</xdr:rowOff>
    </xdr:from>
    <xdr:ext cx="304800" cy="626724"/>
    <xdr:sp macro="" textlink="">
      <xdr:nvSpPr>
        <xdr:cNvPr id="28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1383</xdr:row>
      <xdr:rowOff>939453</xdr:rowOff>
    </xdr:from>
    <xdr:ext cx="304800" cy="626724"/>
    <xdr:sp macro="" textlink="">
      <xdr:nvSpPr>
        <xdr:cNvPr id="28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1384</xdr:row>
      <xdr:rowOff>939453</xdr:rowOff>
    </xdr:from>
    <xdr:ext cx="304800" cy="626724"/>
    <xdr:sp macro="" textlink="">
      <xdr:nvSpPr>
        <xdr:cNvPr id="28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1384</xdr:row>
      <xdr:rowOff>939453</xdr:rowOff>
    </xdr:from>
    <xdr:ext cx="304800" cy="626724"/>
    <xdr:sp macro="" textlink="">
      <xdr:nvSpPr>
        <xdr:cNvPr id="28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1385</xdr:row>
      <xdr:rowOff>939453</xdr:rowOff>
    </xdr:from>
    <xdr:ext cx="304800" cy="626724"/>
    <xdr:sp macro="" textlink="">
      <xdr:nvSpPr>
        <xdr:cNvPr id="28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1385</xdr:row>
      <xdr:rowOff>939453</xdr:rowOff>
    </xdr:from>
    <xdr:ext cx="304800" cy="626724"/>
    <xdr:sp macro="" textlink="">
      <xdr:nvSpPr>
        <xdr:cNvPr id="28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1386</xdr:row>
      <xdr:rowOff>939453</xdr:rowOff>
    </xdr:from>
    <xdr:ext cx="304800" cy="626724"/>
    <xdr:sp macro="" textlink="">
      <xdr:nvSpPr>
        <xdr:cNvPr id="28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1386</xdr:row>
      <xdr:rowOff>939453</xdr:rowOff>
    </xdr:from>
    <xdr:ext cx="304800" cy="626724"/>
    <xdr:sp macro="" textlink="">
      <xdr:nvSpPr>
        <xdr:cNvPr id="28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1387</xdr:row>
      <xdr:rowOff>939453</xdr:rowOff>
    </xdr:from>
    <xdr:ext cx="304800" cy="626724"/>
    <xdr:sp macro="" textlink="">
      <xdr:nvSpPr>
        <xdr:cNvPr id="28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1387</xdr:row>
      <xdr:rowOff>939453</xdr:rowOff>
    </xdr:from>
    <xdr:ext cx="304800" cy="626724"/>
    <xdr:sp macro="" textlink="">
      <xdr:nvSpPr>
        <xdr:cNvPr id="28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1388</xdr:row>
      <xdr:rowOff>939453</xdr:rowOff>
    </xdr:from>
    <xdr:ext cx="304800" cy="626724"/>
    <xdr:sp macro="" textlink="">
      <xdr:nvSpPr>
        <xdr:cNvPr id="28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1388</xdr:row>
      <xdr:rowOff>939453</xdr:rowOff>
    </xdr:from>
    <xdr:ext cx="304800" cy="626724"/>
    <xdr:sp macro="" textlink="">
      <xdr:nvSpPr>
        <xdr:cNvPr id="28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1389</xdr:row>
      <xdr:rowOff>939453</xdr:rowOff>
    </xdr:from>
    <xdr:ext cx="304800" cy="626724"/>
    <xdr:sp macro="" textlink="">
      <xdr:nvSpPr>
        <xdr:cNvPr id="28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1389</xdr:row>
      <xdr:rowOff>939453</xdr:rowOff>
    </xdr:from>
    <xdr:ext cx="304800" cy="626724"/>
    <xdr:sp macro="" textlink="">
      <xdr:nvSpPr>
        <xdr:cNvPr id="28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1390</xdr:row>
      <xdr:rowOff>939453</xdr:rowOff>
    </xdr:from>
    <xdr:ext cx="304800" cy="626724"/>
    <xdr:sp macro="" textlink="">
      <xdr:nvSpPr>
        <xdr:cNvPr id="28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1390</xdr:row>
      <xdr:rowOff>939453</xdr:rowOff>
    </xdr:from>
    <xdr:ext cx="304800" cy="626724"/>
    <xdr:sp macro="" textlink="">
      <xdr:nvSpPr>
        <xdr:cNvPr id="28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1391</xdr:row>
      <xdr:rowOff>939453</xdr:rowOff>
    </xdr:from>
    <xdr:ext cx="304800" cy="626724"/>
    <xdr:sp macro="" textlink="">
      <xdr:nvSpPr>
        <xdr:cNvPr id="28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1391</xdr:row>
      <xdr:rowOff>939453</xdr:rowOff>
    </xdr:from>
    <xdr:ext cx="304800" cy="626724"/>
    <xdr:sp macro="" textlink="">
      <xdr:nvSpPr>
        <xdr:cNvPr id="28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1392</xdr:row>
      <xdr:rowOff>939453</xdr:rowOff>
    </xdr:from>
    <xdr:ext cx="304800" cy="626724"/>
    <xdr:sp macro="" textlink="">
      <xdr:nvSpPr>
        <xdr:cNvPr id="28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1392</xdr:row>
      <xdr:rowOff>939453</xdr:rowOff>
    </xdr:from>
    <xdr:ext cx="304800" cy="626724"/>
    <xdr:sp macro="" textlink="">
      <xdr:nvSpPr>
        <xdr:cNvPr id="28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1393</xdr:row>
      <xdr:rowOff>939453</xdr:rowOff>
    </xdr:from>
    <xdr:ext cx="304800" cy="626724"/>
    <xdr:sp macro="" textlink="">
      <xdr:nvSpPr>
        <xdr:cNvPr id="28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1393</xdr:row>
      <xdr:rowOff>939453</xdr:rowOff>
    </xdr:from>
    <xdr:ext cx="304800" cy="626724"/>
    <xdr:sp macro="" textlink="">
      <xdr:nvSpPr>
        <xdr:cNvPr id="28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1394</xdr:row>
      <xdr:rowOff>939453</xdr:rowOff>
    </xdr:from>
    <xdr:ext cx="304800" cy="626724"/>
    <xdr:sp macro="" textlink="">
      <xdr:nvSpPr>
        <xdr:cNvPr id="28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1394</xdr:row>
      <xdr:rowOff>939453</xdr:rowOff>
    </xdr:from>
    <xdr:ext cx="304800" cy="626724"/>
    <xdr:sp macro="" textlink="">
      <xdr:nvSpPr>
        <xdr:cNvPr id="28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1395</xdr:row>
      <xdr:rowOff>939453</xdr:rowOff>
    </xdr:from>
    <xdr:ext cx="304800" cy="626724"/>
    <xdr:sp macro="" textlink="">
      <xdr:nvSpPr>
        <xdr:cNvPr id="28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1395</xdr:row>
      <xdr:rowOff>939453</xdr:rowOff>
    </xdr:from>
    <xdr:ext cx="304800" cy="626724"/>
    <xdr:sp macro="" textlink="">
      <xdr:nvSpPr>
        <xdr:cNvPr id="28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1396</xdr:row>
      <xdr:rowOff>939453</xdr:rowOff>
    </xdr:from>
    <xdr:ext cx="304800" cy="626724"/>
    <xdr:sp macro="" textlink="">
      <xdr:nvSpPr>
        <xdr:cNvPr id="28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1396</xdr:row>
      <xdr:rowOff>939453</xdr:rowOff>
    </xdr:from>
    <xdr:ext cx="304800" cy="626724"/>
    <xdr:sp macro="" textlink="">
      <xdr:nvSpPr>
        <xdr:cNvPr id="28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1397</xdr:row>
      <xdr:rowOff>939453</xdr:rowOff>
    </xdr:from>
    <xdr:ext cx="304800" cy="626724"/>
    <xdr:sp macro="" textlink="">
      <xdr:nvSpPr>
        <xdr:cNvPr id="28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1397</xdr:row>
      <xdr:rowOff>939453</xdr:rowOff>
    </xdr:from>
    <xdr:ext cx="304800" cy="626724"/>
    <xdr:sp macro="" textlink="">
      <xdr:nvSpPr>
        <xdr:cNvPr id="28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1398</xdr:row>
      <xdr:rowOff>939453</xdr:rowOff>
    </xdr:from>
    <xdr:ext cx="304800" cy="626724"/>
    <xdr:sp macro="" textlink="">
      <xdr:nvSpPr>
        <xdr:cNvPr id="28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1398</xdr:row>
      <xdr:rowOff>939453</xdr:rowOff>
    </xdr:from>
    <xdr:ext cx="304800" cy="626724"/>
    <xdr:sp macro="" textlink="">
      <xdr:nvSpPr>
        <xdr:cNvPr id="28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1399</xdr:row>
      <xdr:rowOff>939453</xdr:rowOff>
    </xdr:from>
    <xdr:ext cx="304800" cy="626724"/>
    <xdr:sp macro="" textlink="">
      <xdr:nvSpPr>
        <xdr:cNvPr id="28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1399</xdr:row>
      <xdr:rowOff>939453</xdr:rowOff>
    </xdr:from>
    <xdr:ext cx="304800" cy="626724"/>
    <xdr:sp macro="" textlink="">
      <xdr:nvSpPr>
        <xdr:cNvPr id="28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1400</xdr:row>
      <xdr:rowOff>939453</xdr:rowOff>
    </xdr:from>
    <xdr:ext cx="304800" cy="626724"/>
    <xdr:sp macro="" textlink="">
      <xdr:nvSpPr>
        <xdr:cNvPr id="28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1400</xdr:row>
      <xdr:rowOff>939453</xdr:rowOff>
    </xdr:from>
    <xdr:ext cx="304800" cy="626724"/>
    <xdr:sp macro="" textlink="">
      <xdr:nvSpPr>
        <xdr:cNvPr id="28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1401</xdr:row>
      <xdr:rowOff>939453</xdr:rowOff>
    </xdr:from>
    <xdr:ext cx="304800" cy="626724"/>
    <xdr:sp macro="" textlink="">
      <xdr:nvSpPr>
        <xdr:cNvPr id="28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1401</xdr:row>
      <xdr:rowOff>939453</xdr:rowOff>
    </xdr:from>
    <xdr:ext cx="304800" cy="626724"/>
    <xdr:sp macro="" textlink="">
      <xdr:nvSpPr>
        <xdr:cNvPr id="28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1402</xdr:row>
      <xdr:rowOff>939453</xdr:rowOff>
    </xdr:from>
    <xdr:ext cx="304800" cy="626724"/>
    <xdr:sp macro="" textlink="">
      <xdr:nvSpPr>
        <xdr:cNvPr id="28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1402</xdr:row>
      <xdr:rowOff>939453</xdr:rowOff>
    </xdr:from>
    <xdr:ext cx="304800" cy="626724"/>
    <xdr:sp macro="" textlink="">
      <xdr:nvSpPr>
        <xdr:cNvPr id="28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1403</xdr:row>
      <xdr:rowOff>939453</xdr:rowOff>
    </xdr:from>
    <xdr:ext cx="304800" cy="626724"/>
    <xdr:sp macro="" textlink="">
      <xdr:nvSpPr>
        <xdr:cNvPr id="28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1403</xdr:row>
      <xdr:rowOff>939453</xdr:rowOff>
    </xdr:from>
    <xdr:ext cx="304800" cy="626724"/>
    <xdr:sp macro="" textlink="">
      <xdr:nvSpPr>
        <xdr:cNvPr id="28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1404</xdr:row>
      <xdr:rowOff>939453</xdr:rowOff>
    </xdr:from>
    <xdr:ext cx="304800" cy="626724"/>
    <xdr:sp macro="" textlink="">
      <xdr:nvSpPr>
        <xdr:cNvPr id="28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1404</xdr:row>
      <xdr:rowOff>939453</xdr:rowOff>
    </xdr:from>
    <xdr:ext cx="304800" cy="626724"/>
    <xdr:sp macro="" textlink="">
      <xdr:nvSpPr>
        <xdr:cNvPr id="28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1405</xdr:row>
      <xdr:rowOff>939453</xdr:rowOff>
    </xdr:from>
    <xdr:ext cx="304800" cy="626724"/>
    <xdr:sp macro="" textlink="">
      <xdr:nvSpPr>
        <xdr:cNvPr id="28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1405</xdr:row>
      <xdr:rowOff>939453</xdr:rowOff>
    </xdr:from>
    <xdr:ext cx="304800" cy="626724"/>
    <xdr:sp macro="" textlink="">
      <xdr:nvSpPr>
        <xdr:cNvPr id="28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1406</xdr:row>
      <xdr:rowOff>939453</xdr:rowOff>
    </xdr:from>
    <xdr:ext cx="304800" cy="626724"/>
    <xdr:sp macro="" textlink="">
      <xdr:nvSpPr>
        <xdr:cNvPr id="28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1406</xdr:row>
      <xdr:rowOff>939453</xdr:rowOff>
    </xdr:from>
    <xdr:ext cx="304800" cy="626724"/>
    <xdr:sp macro="" textlink="">
      <xdr:nvSpPr>
        <xdr:cNvPr id="28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1407</xdr:row>
      <xdr:rowOff>939453</xdr:rowOff>
    </xdr:from>
    <xdr:ext cx="304800" cy="626724"/>
    <xdr:sp macro="" textlink="">
      <xdr:nvSpPr>
        <xdr:cNvPr id="28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1407</xdr:row>
      <xdr:rowOff>939453</xdr:rowOff>
    </xdr:from>
    <xdr:ext cx="304800" cy="626724"/>
    <xdr:sp macro="" textlink="">
      <xdr:nvSpPr>
        <xdr:cNvPr id="28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1408</xdr:row>
      <xdr:rowOff>939453</xdr:rowOff>
    </xdr:from>
    <xdr:ext cx="304800" cy="626724"/>
    <xdr:sp macro="" textlink="">
      <xdr:nvSpPr>
        <xdr:cNvPr id="28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1408</xdr:row>
      <xdr:rowOff>939453</xdr:rowOff>
    </xdr:from>
    <xdr:ext cx="304800" cy="626724"/>
    <xdr:sp macro="" textlink="">
      <xdr:nvSpPr>
        <xdr:cNvPr id="28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1409</xdr:row>
      <xdr:rowOff>939453</xdr:rowOff>
    </xdr:from>
    <xdr:ext cx="304800" cy="626724"/>
    <xdr:sp macro="" textlink="">
      <xdr:nvSpPr>
        <xdr:cNvPr id="28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1409</xdr:row>
      <xdr:rowOff>939453</xdr:rowOff>
    </xdr:from>
    <xdr:ext cx="304800" cy="626724"/>
    <xdr:sp macro="" textlink="">
      <xdr:nvSpPr>
        <xdr:cNvPr id="28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1410</xdr:row>
      <xdr:rowOff>939453</xdr:rowOff>
    </xdr:from>
    <xdr:ext cx="304800" cy="626724"/>
    <xdr:sp macro="" textlink="">
      <xdr:nvSpPr>
        <xdr:cNvPr id="28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1410</xdr:row>
      <xdr:rowOff>939453</xdr:rowOff>
    </xdr:from>
    <xdr:ext cx="304800" cy="626724"/>
    <xdr:sp macro="" textlink="">
      <xdr:nvSpPr>
        <xdr:cNvPr id="28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1411</xdr:row>
      <xdr:rowOff>939453</xdr:rowOff>
    </xdr:from>
    <xdr:ext cx="304800" cy="626724"/>
    <xdr:sp macro="" textlink="">
      <xdr:nvSpPr>
        <xdr:cNvPr id="28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1411</xdr:row>
      <xdr:rowOff>939453</xdr:rowOff>
    </xdr:from>
    <xdr:ext cx="304800" cy="626724"/>
    <xdr:sp macro="" textlink="">
      <xdr:nvSpPr>
        <xdr:cNvPr id="28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1412</xdr:row>
      <xdr:rowOff>939453</xdr:rowOff>
    </xdr:from>
    <xdr:ext cx="304800" cy="626724"/>
    <xdr:sp macro="" textlink="">
      <xdr:nvSpPr>
        <xdr:cNvPr id="28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1412</xdr:row>
      <xdr:rowOff>939453</xdr:rowOff>
    </xdr:from>
    <xdr:ext cx="304800" cy="626724"/>
    <xdr:sp macro="" textlink="">
      <xdr:nvSpPr>
        <xdr:cNvPr id="28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1413</xdr:row>
      <xdr:rowOff>939453</xdr:rowOff>
    </xdr:from>
    <xdr:ext cx="304800" cy="626724"/>
    <xdr:sp macro="" textlink="">
      <xdr:nvSpPr>
        <xdr:cNvPr id="28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1413</xdr:row>
      <xdr:rowOff>939453</xdr:rowOff>
    </xdr:from>
    <xdr:ext cx="304800" cy="626724"/>
    <xdr:sp macro="" textlink="">
      <xdr:nvSpPr>
        <xdr:cNvPr id="28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1414</xdr:row>
      <xdr:rowOff>939453</xdr:rowOff>
    </xdr:from>
    <xdr:ext cx="304800" cy="626724"/>
    <xdr:sp macro="" textlink="">
      <xdr:nvSpPr>
        <xdr:cNvPr id="28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1414</xdr:row>
      <xdr:rowOff>939453</xdr:rowOff>
    </xdr:from>
    <xdr:ext cx="304800" cy="626724"/>
    <xdr:sp macro="" textlink="">
      <xdr:nvSpPr>
        <xdr:cNvPr id="28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1415</xdr:row>
      <xdr:rowOff>939453</xdr:rowOff>
    </xdr:from>
    <xdr:ext cx="304800" cy="626724"/>
    <xdr:sp macro="" textlink="">
      <xdr:nvSpPr>
        <xdr:cNvPr id="28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1415</xdr:row>
      <xdr:rowOff>939453</xdr:rowOff>
    </xdr:from>
    <xdr:ext cx="304800" cy="626724"/>
    <xdr:sp macro="" textlink="">
      <xdr:nvSpPr>
        <xdr:cNvPr id="28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1416</xdr:row>
      <xdr:rowOff>939453</xdr:rowOff>
    </xdr:from>
    <xdr:ext cx="304800" cy="626724"/>
    <xdr:sp macro="" textlink="">
      <xdr:nvSpPr>
        <xdr:cNvPr id="28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1416</xdr:row>
      <xdr:rowOff>939453</xdr:rowOff>
    </xdr:from>
    <xdr:ext cx="304800" cy="626724"/>
    <xdr:sp macro="" textlink="">
      <xdr:nvSpPr>
        <xdr:cNvPr id="28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1417</xdr:row>
      <xdr:rowOff>939453</xdr:rowOff>
    </xdr:from>
    <xdr:ext cx="304800" cy="626724"/>
    <xdr:sp macro="" textlink="">
      <xdr:nvSpPr>
        <xdr:cNvPr id="28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1417</xdr:row>
      <xdr:rowOff>939453</xdr:rowOff>
    </xdr:from>
    <xdr:ext cx="304800" cy="626724"/>
    <xdr:sp macro="" textlink="">
      <xdr:nvSpPr>
        <xdr:cNvPr id="28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1418</xdr:row>
      <xdr:rowOff>939453</xdr:rowOff>
    </xdr:from>
    <xdr:ext cx="304800" cy="626724"/>
    <xdr:sp macro="" textlink="">
      <xdr:nvSpPr>
        <xdr:cNvPr id="28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1418</xdr:row>
      <xdr:rowOff>939453</xdr:rowOff>
    </xdr:from>
    <xdr:ext cx="304800" cy="626724"/>
    <xdr:sp macro="" textlink="">
      <xdr:nvSpPr>
        <xdr:cNvPr id="28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1419</xdr:row>
      <xdr:rowOff>939453</xdr:rowOff>
    </xdr:from>
    <xdr:ext cx="304800" cy="626724"/>
    <xdr:sp macro="" textlink="">
      <xdr:nvSpPr>
        <xdr:cNvPr id="28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1419</xdr:row>
      <xdr:rowOff>939453</xdr:rowOff>
    </xdr:from>
    <xdr:ext cx="304800" cy="626724"/>
    <xdr:sp macro="" textlink="">
      <xdr:nvSpPr>
        <xdr:cNvPr id="28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1420</xdr:row>
      <xdr:rowOff>939453</xdr:rowOff>
    </xdr:from>
    <xdr:ext cx="304800" cy="626724"/>
    <xdr:sp macro="" textlink="">
      <xdr:nvSpPr>
        <xdr:cNvPr id="28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1420</xdr:row>
      <xdr:rowOff>939453</xdr:rowOff>
    </xdr:from>
    <xdr:ext cx="304800" cy="626724"/>
    <xdr:sp macro="" textlink="">
      <xdr:nvSpPr>
        <xdr:cNvPr id="28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1421</xdr:row>
      <xdr:rowOff>939453</xdr:rowOff>
    </xdr:from>
    <xdr:ext cx="304800" cy="626724"/>
    <xdr:sp macro="" textlink="">
      <xdr:nvSpPr>
        <xdr:cNvPr id="28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1421</xdr:row>
      <xdr:rowOff>939453</xdr:rowOff>
    </xdr:from>
    <xdr:ext cx="304800" cy="626724"/>
    <xdr:sp macro="" textlink="">
      <xdr:nvSpPr>
        <xdr:cNvPr id="28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1422</xdr:row>
      <xdr:rowOff>939453</xdr:rowOff>
    </xdr:from>
    <xdr:ext cx="304800" cy="626724"/>
    <xdr:sp macro="" textlink="">
      <xdr:nvSpPr>
        <xdr:cNvPr id="28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1422</xdr:row>
      <xdr:rowOff>939453</xdr:rowOff>
    </xdr:from>
    <xdr:ext cx="304800" cy="626724"/>
    <xdr:sp macro="" textlink="">
      <xdr:nvSpPr>
        <xdr:cNvPr id="28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1423</xdr:row>
      <xdr:rowOff>939453</xdr:rowOff>
    </xdr:from>
    <xdr:ext cx="304800" cy="626724"/>
    <xdr:sp macro="" textlink="">
      <xdr:nvSpPr>
        <xdr:cNvPr id="28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1423</xdr:row>
      <xdr:rowOff>939453</xdr:rowOff>
    </xdr:from>
    <xdr:ext cx="304800" cy="626724"/>
    <xdr:sp macro="" textlink="">
      <xdr:nvSpPr>
        <xdr:cNvPr id="28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1424</xdr:row>
      <xdr:rowOff>939453</xdr:rowOff>
    </xdr:from>
    <xdr:ext cx="304800" cy="626724"/>
    <xdr:sp macro="" textlink="">
      <xdr:nvSpPr>
        <xdr:cNvPr id="28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1424</xdr:row>
      <xdr:rowOff>939453</xdr:rowOff>
    </xdr:from>
    <xdr:ext cx="304800" cy="626724"/>
    <xdr:sp macro="" textlink="">
      <xdr:nvSpPr>
        <xdr:cNvPr id="28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1425</xdr:row>
      <xdr:rowOff>939453</xdr:rowOff>
    </xdr:from>
    <xdr:ext cx="304800" cy="626724"/>
    <xdr:sp macro="" textlink="">
      <xdr:nvSpPr>
        <xdr:cNvPr id="28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1425</xdr:row>
      <xdr:rowOff>939453</xdr:rowOff>
    </xdr:from>
    <xdr:ext cx="304800" cy="626724"/>
    <xdr:sp macro="" textlink="">
      <xdr:nvSpPr>
        <xdr:cNvPr id="28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1426</xdr:row>
      <xdr:rowOff>939453</xdr:rowOff>
    </xdr:from>
    <xdr:ext cx="304800" cy="626724"/>
    <xdr:sp macro="" textlink="">
      <xdr:nvSpPr>
        <xdr:cNvPr id="28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1426</xdr:row>
      <xdr:rowOff>939453</xdr:rowOff>
    </xdr:from>
    <xdr:ext cx="304800" cy="626724"/>
    <xdr:sp macro="" textlink="">
      <xdr:nvSpPr>
        <xdr:cNvPr id="28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1427</xdr:row>
      <xdr:rowOff>939453</xdr:rowOff>
    </xdr:from>
    <xdr:ext cx="304800" cy="626724"/>
    <xdr:sp macro="" textlink="">
      <xdr:nvSpPr>
        <xdr:cNvPr id="28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1427</xdr:row>
      <xdr:rowOff>939453</xdr:rowOff>
    </xdr:from>
    <xdr:ext cx="304800" cy="626724"/>
    <xdr:sp macro="" textlink="">
      <xdr:nvSpPr>
        <xdr:cNvPr id="28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1428</xdr:row>
      <xdr:rowOff>939453</xdr:rowOff>
    </xdr:from>
    <xdr:ext cx="304800" cy="626724"/>
    <xdr:sp macro="" textlink="">
      <xdr:nvSpPr>
        <xdr:cNvPr id="28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1428</xdr:row>
      <xdr:rowOff>939453</xdr:rowOff>
    </xdr:from>
    <xdr:ext cx="304800" cy="626724"/>
    <xdr:sp macro="" textlink="">
      <xdr:nvSpPr>
        <xdr:cNvPr id="28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1429</xdr:row>
      <xdr:rowOff>939453</xdr:rowOff>
    </xdr:from>
    <xdr:ext cx="304800" cy="626724"/>
    <xdr:sp macro="" textlink="">
      <xdr:nvSpPr>
        <xdr:cNvPr id="28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1429</xdr:row>
      <xdr:rowOff>939453</xdr:rowOff>
    </xdr:from>
    <xdr:ext cx="304800" cy="626724"/>
    <xdr:sp macro="" textlink="">
      <xdr:nvSpPr>
        <xdr:cNvPr id="28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1430</xdr:row>
      <xdr:rowOff>939453</xdr:rowOff>
    </xdr:from>
    <xdr:ext cx="304800" cy="626724"/>
    <xdr:sp macro="" textlink="">
      <xdr:nvSpPr>
        <xdr:cNvPr id="28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1430</xdr:row>
      <xdr:rowOff>939453</xdr:rowOff>
    </xdr:from>
    <xdr:ext cx="304800" cy="626724"/>
    <xdr:sp macro="" textlink="">
      <xdr:nvSpPr>
        <xdr:cNvPr id="28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1431</xdr:row>
      <xdr:rowOff>939453</xdr:rowOff>
    </xdr:from>
    <xdr:ext cx="304800" cy="626724"/>
    <xdr:sp macro="" textlink="">
      <xdr:nvSpPr>
        <xdr:cNvPr id="29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1431</xdr:row>
      <xdr:rowOff>939453</xdr:rowOff>
    </xdr:from>
    <xdr:ext cx="304800" cy="626724"/>
    <xdr:sp macro="" textlink="">
      <xdr:nvSpPr>
        <xdr:cNvPr id="29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1432</xdr:row>
      <xdr:rowOff>939453</xdr:rowOff>
    </xdr:from>
    <xdr:ext cx="304800" cy="626724"/>
    <xdr:sp macro="" textlink="">
      <xdr:nvSpPr>
        <xdr:cNvPr id="29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1432</xdr:row>
      <xdr:rowOff>939453</xdr:rowOff>
    </xdr:from>
    <xdr:ext cx="304800" cy="626724"/>
    <xdr:sp macro="" textlink="">
      <xdr:nvSpPr>
        <xdr:cNvPr id="29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1433</xdr:row>
      <xdr:rowOff>939453</xdr:rowOff>
    </xdr:from>
    <xdr:ext cx="304800" cy="626724"/>
    <xdr:sp macro="" textlink="">
      <xdr:nvSpPr>
        <xdr:cNvPr id="29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1433</xdr:row>
      <xdr:rowOff>939453</xdr:rowOff>
    </xdr:from>
    <xdr:ext cx="304800" cy="626724"/>
    <xdr:sp macro="" textlink="">
      <xdr:nvSpPr>
        <xdr:cNvPr id="29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1434</xdr:row>
      <xdr:rowOff>939453</xdr:rowOff>
    </xdr:from>
    <xdr:ext cx="304800" cy="626724"/>
    <xdr:sp macro="" textlink="">
      <xdr:nvSpPr>
        <xdr:cNvPr id="29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1434</xdr:row>
      <xdr:rowOff>939453</xdr:rowOff>
    </xdr:from>
    <xdr:ext cx="304800" cy="626724"/>
    <xdr:sp macro="" textlink="">
      <xdr:nvSpPr>
        <xdr:cNvPr id="29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1435</xdr:row>
      <xdr:rowOff>939453</xdr:rowOff>
    </xdr:from>
    <xdr:ext cx="304800" cy="626724"/>
    <xdr:sp macro="" textlink="">
      <xdr:nvSpPr>
        <xdr:cNvPr id="29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1435</xdr:row>
      <xdr:rowOff>939453</xdr:rowOff>
    </xdr:from>
    <xdr:ext cx="304800" cy="626724"/>
    <xdr:sp macro="" textlink="">
      <xdr:nvSpPr>
        <xdr:cNvPr id="29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1436</xdr:row>
      <xdr:rowOff>939453</xdr:rowOff>
    </xdr:from>
    <xdr:ext cx="304800" cy="626724"/>
    <xdr:sp macro="" textlink="">
      <xdr:nvSpPr>
        <xdr:cNvPr id="29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1436</xdr:row>
      <xdr:rowOff>939453</xdr:rowOff>
    </xdr:from>
    <xdr:ext cx="304800" cy="626724"/>
    <xdr:sp macro="" textlink="">
      <xdr:nvSpPr>
        <xdr:cNvPr id="29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1437</xdr:row>
      <xdr:rowOff>939453</xdr:rowOff>
    </xdr:from>
    <xdr:ext cx="304800" cy="626724"/>
    <xdr:sp macro="" textlink="">
      <xdr:nvSpPr>
        <xdr:cNvPr id="29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1437</xdr:row>
      <xdr:rowOff>939453</xdr:rowOff>
    </xdr:from>
    <xdr:ext cx="304800" cy="626724"/>
    <xdr:sp macro="" textlink="">
      <xdr:nvSpPr>
        <xdr:cNvPr id="29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1438</xdr:row>
      <xdr:rowOff>939453</xdr:rowOff>
    </xdr:from>
    <xdr:ext cx="304800" cy="626724"/>
    <xdr:sp macro="" textlink="">
      <xdr:nvSpPr>
        <xdr:cNvPr id="29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1438</xdr:row>
      <xdr:rowOff>939453</xdr:rowOff>
    </xdr:from>
    <xdr:ext cx="304800" cy="626724"/>
    <xdr:sp macro="" textlink="">
      <xdr:nvSpPr>
        <xdr:cNvPr id="29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1439</xdr:row>
      <xdr:rowOff>939453</xdr:rowOff>
    </xdr:from>
    <xdr:ext cx="304800" cy="626724"/>
    <xdr:sp macro="" textlink="">
      <xdr:nvSpPr>
        <xdr:cNvPr id="29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1439</xdr:row>
      <xdr:rowOff>939453</xdr:rowOff>
    </xdr:from>
    <xdr:ext cx="304800" cy="626724"/>
    <xdr:sp macro="" textlink="">
      <xdr:nvSpPr>
        <xdr:cNvPr id="29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1440</xdr:row>
      <xdr:rowOff>939453</xdr:rowOff>
    </xdr:from>
    <xdr:ext cx="304800" cy="626724"/>
    <xdr:sp macro="" textlink="">
      <xdr:nvSpPr>
        <xdr:cNvPr id="29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1440</xdr:row>
      <xdr:rowOff>939453</xdr:rowOff>
    </xdr:from>
    <xdr:ext cx="304800" cy="626724"/>
    <xdr:sp macro="" textlink="">
      <xdr:nvSpPr>
        <xdr:cNvPr id="29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1441</xdr:row>
      <xdr:rowOff>939453</xdr:rowOff>
    </xdr:from>
    <xdr:ext cx="304800" cy="626724"/>
    <xdr:sp macro="" textlink="">
      <xdr:nvSpPr>
        <xdr:cNvPr id="29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1441</xdr:row>
      <xdr:rowOff>939453</xdr:rowOff>
    </xdr:from>
    <xdr:ext cx="304800" cy="626724"/>
    <xdr:sp macro="" textlink="">
      <xdr:nvSpPr>
        <xdr:cNvPr id="29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1442</xdr:row>
      <xdr:rowOff>939453</xdr:rowOff>
    </xdr:from>
    <xdr:ext cx="304800" cy="626724"/>
    <xdr:sp macro="" textlink="">
      <xdr:nvSpPr>
        <xdr:cNvPr id="29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1442</xdr:row>
      <xdr:rowOff>939453</xdr:rowOff>
    </xdr:from>
    <xdr:ext cx="304800" cy="626724"/>
    <xdr:sp macro="" textlink="">
      <xdr:nvSpPr>
        <xdr:cNvPr id="29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1443</xdr:row>
      <xdr:rowOff>939453</xdr:rowOff>
    </xdr:from>
    <xdr:ext cx="304800" cy="626724"/>
    <xdr:sp macro="" textlink="">
      <xdr:nvSpPr>
        <xdr:cNvPr id="29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1443</xdr:row>
      <xdr:rowOff>939453</xdr:rowOff>
    </xdr:from>
    <xdr:ext cx="304800" cy="626724"/>
    <xdr:sp macro="" textlink="">
      <xdr:nvSpPr>
        <xdr:cNvPr id="29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1444</xdr:row>
      <xdr:rowOff>939453</xdr:rowOff>
    </xdr:from>
    <xdr:ext cx="304800" cy="626724"/>
    <xdr:sp macro="" textlink="">
      <xdr:nvSpPr>
        <xdr:cNvPr id="29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1444</xdr:row>
      <xdr:rowOff>939453</xdr:rowOff>
    </xdr:from>
    <xdr:ext cx="304800" cy="626724"/>
    <xdr:sp macro="" textlink="">
      <xdr:nvSpPr>
        <xdr:cNvPr id="29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1445</xdr:row>
      <xdr:rowOff>939453</xdr:rowOff>
    </xdr:from>
    <xdr:ext cx="304800" cy="626724"/>
    <xdr:sp macro="" textlink="">
      <xdr:nvSpPr>
        <xdr:cNvPr id="29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1445</xdr:row>
      <xdr:rowOff>939453</xdr:rowOff>
    </xdr:from>
    <xdr:ext cx="304800" cy="626724"/>
    <xdr:sp macro="" textlink="">
      <xdr:nvSpPr>
        <xdr:cNvPr id="29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1446</xdr:row>
      <xdr:rowOff>939453</xdr:rowOff>
    </xdr:from>
    <xdr:ext cx="304800" cy="626724"/>
    <xdr:sp macro="" textlink="">
      <xdr:nvSpPr>
        <xdr:cNvPr id="29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1446</xdr:row>
      <xdr:rowOff>939453</xdr:rowOff>
    </xdr:from>
    <xdr:ext cx="304800" cy="626724"/>
    <xdr:sp macro="" textlink="">
      <xdr:nvSpPr>
        <xdr:cNvPr id="29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1447</xdr:row>
      <xdr:rowOff>939453</xdr:rowOff>
    </xdr:from>
    <xdr:ext cx="304800" cy="626724"/>
    <xdr:sp macro="" textlink="">
      <xdr:nvSpPr>
        <xdr:cNvPr id="29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1447</xdr:row>
      <xdr:rowOff>939453</xdr:rowOff>
    </xdr:from>
    <xdr:ext cx="304800" cy="626724"/>
    <xdr:sp macro="" textlink="">
      <xdr:nvSpPr>
        <xdr:cNvPr id="29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1448</xdr:row>
      <xdr:rowOff>939453</xdr:rowOff>
    </xdr:from>
    <xdr:ext cx="304800" cy="626724"/>
    <xdr:sp macro="" textlink="">
      <xdr:nvSpPr>
        <xdr:cNvPr id="29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1448</xdr:row>
      <xdr:rowOff>939453</xdr:rowOff>
    </xdr:from>
    <xdr:ext cx="304800" cy="626724"/>
    <xdr:sp macro="" textlink="">
      <xdr:nvSpPr>
        <xdr:cNvPr id="29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1449</xdr:row>
      <xdr:rowOff>939453</xdr:rowOff>
    </xdr:from>
    <xdr:ext cx="304800" cy="626724"/>
    <xdr:sp macro="" textlink="">
      <xdr:nvSpPr>
        <xdr:cNvPr id="29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1449</xdr:row>
      <xdr:rowOff>939453</xdr:rowOff>
    </xdr:from>
    <xdr:ext cx="304800" cy="626724"/>
    <xdr:sp macro="" textlink="">
      <xdr:nvSpPr>
        <xdr:cNvPr id="29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1450</xdr:row>
      <xdr:rowOff>939453</xdr:rowOff>
    </xdr:from>
    <xdr:ext cx="304800" cy="626724"/>
    <xdr:sp macro="" textlink="">
      <xdr:nvSpPr>
        <xdr:cNvPr id="29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1450</xdr:row>
      <xdr:rowOff>939453</xdr:rowOff>
    </xdr:from>
    <xdr:ext cx="304800" cy="626724"/>
    <xdr:sp macro="" textlink="">
      <xdr:nvSpPr>
        <xdr:cNvPr id="29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1451</xdr:row>
      <xdr:rowOff>939453</xdr:rowOff>
    </xdr:from>
    <xdr:ext cx="304800" cy="626724"/>
    <xdr:sp macro="" textlink="">
      <xdr:nvSpPr>
        <xdr:cNvPr id="29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1451</xdr:row>
      <xdr:rowOff>939453</xdr:rowOff>
    </xdr:from>
    <xdr:ext cx="304800" cy="626724"/>
    <xdr:sp macro="" textlink="">
      <xdr:nvSpPr>
        <xdr:cNvPr id="29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1452</xdr:row>
      <xdr:rowOff>939453</xdr:rowOff>
    </xdr:from>
    <xdr:ext cx="304800" cy="626724"/>
    <xdr:sp macro="" textlink="">
      <xdr:nvSpPr>
        <xdr:cNvPr id="29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1452</xdr:row>
      <xdr:rowOff>939453</xdr:rowOff>
    </xdr:from>
    <xdr:ext cx="304800" cy="626724"/>
    <xdr:sp macro="" textlink="">
      <xdr:nvSpPr>
        <xdr:cNvPr id="29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1453</xdr:row>
      <xdr:rowOff>939453</xdr:rowOff>
    </xdr:from>
    <xdr:ext cx="304800" cy="626724"/>
    <xdr:sp macro="" textlink="">
      <xdr:nvSpPr>
        <xdr:cNvPr id="29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1453</xdr:row>
      <xdr:rowOff>939453</xdr:rowOff>
    </xdr:from>
    <xdr:ext cx="304800" cy="626724"/>
    <xdr:sp macro="" textlink="">
      <xdr:nvSpPr>
        <xdr:cNvPr id="29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1454</xdr:row>
      <xdr:rowOff>939453</xdr:rowOff>
    </xdr:from>
    <xdr:ext cx="304800" cy="626724"/>
    <xdr:sp macro="" textlink="">
      <xdr:nvSpPr>
        <xdr:cNvPr id="29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1454</xdr:row>
      <xdr:rowOff>939453</xdr:rowOff>
    </xdr:from>
    <xdr:ext cx="304800" cy="626724"/>
    <xdr:sp macro="" textlink="">
      <xdr:nvSpPr>
        <xdr:cNvPr id="29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1455</xdr:row>
      <xdr:rowOff>939453</xdr:rowOff>
    </xdr:from>
    <xdr:ext cx="304800" cy="626724"/>
    <xdr:sp macro="" textlink="">
      <xdr:nvSpPr>
        <xdr:cNvPr id="29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1455</xdr:row>
      <xdr:rowOff>939453</xdr:rowOff>
    </xdr:from>
    <xdr:ext cx="304800" cy="626724"/>
    <xdr:sp macro="" textlink="">
      <xdr:nvSpPr>
        <xdr:cNvPr id="29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1456</xdr:row>
      <xdr:rowOff>939453</xdr:rowOff>
    </xdr:from>
    <xdr:ext cx="304800" cy="626724"/>
    <xdr:sp macro="" textlink="">
      <xdr:nvSpPr>
        <xdr:cNvPr id="29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1456</xdr:row>
      <xdr:rowOff>939453</xdr:rowOff>
    </xdr:from>
    <xdr:ext cx="304800" cy="626724"/>
    <xdr:sp macro="" textlink="">
      <xdr:nvSpPr>
        <xdr:cNvPr id="29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1457</xdr:row>
      <xdr:rowOff>939453</xdr:rowOff>
    </xdr:from>
    <xdr:ext cx="304800" cy="626724"/>
    <xdr:sp macro="" textlink="">
      <xdr:nvSpPr>
        <xdr:cNvPr id="29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1457</xdr:row>
      <xdr:rowOff>939453</xdr:rowOff>
    </xdr:from>
    <xdr:ext cx="304800" cy="626724"/>
    <xdr:sp macro="" textlink="">
      <xdr:nvSpPr>
        <xdr:cNvPr id="29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1458</xdr:row>
      <xdr:rowOff>939453</xdr:rowOff>
    </xdr:from>
    <xdr:ext cx="304800" cy="626724"/>
    <xdr:sp macro="" textlink="">
      <xdr:nvSpPr>
        <xdr:cNvPr id="29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1458</xdr:row>
      <xdr:rowOff>939453</xdr:rowOff>
    </xdr:from>
    <xdr:ext cx="304800" cy="626724"/>
    <xdr:sp macro="" textlink="">
      <xdr:nvSpPr>
        <xdr:cNvPr id="29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1459</xdr:row>
      <xdr:rowOff>939453</xdr:rowOff>
    </xdr:from>
    <xdr:ext cx="304800" cy="626724"/>
    <xdr:sp macro="" textlink="">
      <xdr:nvSpPr>
        <xdr:cNvPr id="29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1459</xdr:row>
      <xdr:rowOff>939453</xdr:rowOff>
    </xdr:from>
    <xdr:ext cx="304800" cy="626724"/>
    <xdr:sp macro="" textlink="">
      <xdr:nvSpPr>
        <xdr:cNvPr id="29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1460</xdr:row>
      <xdr:rowOff>939453</xdr:rowOff>
    </xdr:from>
    <xdr:ext cx="304800" cy="626724"/>
    <xdr:sp macro="" textlink="">
      <xdr:nvSpPr>
        <xdr:cNvPr id="29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1460</xdr:row>
      <xdr:rowOff>939453</xdr:rowOff>
    </xdr:from>
    <xdr:ext cx="304800" cy="626724"/>
    <xdr:sp macro="" textlink="">
      <xdr:nvSpPr>
        <xdr:cNvPr id="29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1461</xdr:row>
      <xdr:rowOff>939453</xdr:rowOff>
    </xdr:from>
    <xdr:ext cx="304800" cy="626724"/>
    <xdr:sp macro="" textlink="">
      <xdr:nvSpPr>
        <xdr:cNvPr id="29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1461</xdr:row>
      <xdr:rowOff>939453</xdr:rowOff>
    </xdr:from>
    <xdr:ext cx="304800" cy="626724"/>
    <xdr:sp macro="" textlink="">
      <xdr:nvSpPr>
        <xdr:cNvPr id="29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1462</xdr:row>
      <xdr:rowOff>939453</xdr:rowOff>
    </xdr:from>
    <xdr:ext cx="304800" cy="626724"/>
    <xdr:sp macro="" textlink="">
      <xdr:nvSpPr>
        <xdr:cNvPr id="29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1462</xdr:row>
      <xdr:rowOff>939453</xdr:rowOff>
    </xdr:from>
    <xdr:ext cx="304800" cy="626724"/>
    <xdr:sp macro="" textlink="">
      <xdr:nvSpPr>
        <xdr:cNvPr id="29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1463</xdr:row>
      <xdr:rowOff>939453</xdr:rowOff>
    </xdr:from>
    <xdr:ext cx="304800" cy="626724"/>
    <xdr:sp macro="" textlink="">
      <xdr:nvSpPr>
        <xdr:cNvPr id="29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1463</xdr:row>
      <xdr:rowOff>939453</xdr:rowOff>
    </xdr:from>
    <xdr:ext cx="304800" cy="626724"/>
    <xdr:sp macro="" textlink="">
      <xdr:nvSpPr>
        <xdr:cNvPr id="29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1464</xdr:row>
      <xdr:rowOff>939453</xdr:rowOff>
    </xdr:from>
    <xdr:ext cx="304800" cy="626724"/>
    <xdr:sp macro="" textlink="">
      <xdr:nvSpPr>
        <xdr:cNvPr id="29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1464</xdr:row>
      <xdr:rowOff>939453</xdr:rowOff>
    </xdr:from>
    <xdr:ext cx="304800" cy="626724"/>
    <xdr:sp macro="" textlink="">
      <xdr:nvSpPr>
        <xdr:cNvPr id="29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1465</xdr:row>
      <xdr:rowOff>939453</xdr:rowOff>
    </xdr:from>
    <xdr:ext cx="304800" cy="626724"/>
    <xdr:sp macro="" textlink="">
      <xdr:nvSpPr>
        <xdr:cNvPr id="29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1465</xdr:row>
      <xdr:rowOff>939453</xdr:rowOff>
    </xdr:from>
    <xdr:ext cx="304800" cy="626724"/>
    <xdr:sp macro="" textlink="">
      <xdr:nvSpPr>
        <xdr:cNvPr id="29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1466</xdr:row>
      <xdr:rowOff>939453</xdr:rowOff>
    </xdr:from>
    <xdr:ext cx="304800" cy="626724"/>
    <xdr:sp macro="" textlink="">
      <xdr:nvSpPr>
        <xdr:cNvPr id="29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1466</xdr:row>
      <xdr:rowOff>939453</xdr:rowOff>
    </xdr:from>
    <xdr:ext cx="304800" cy="626724"/>
    <xdr:sp macro="" textlink="">
      <xdr:nvSpPr>
        <xdr:cNvPr id="29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1467</xdr:row>
      <xdr:rowOff>939453</xdr:rowOff>
    </xdr:from>
    <xdr:ext cx="304800" cy="626724"/>
    <xdr:sp macro="" textlink="">
      <xdr:nvSpPr>
        <xdr:cNvPr id="29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1467</xdr:row>
      <xdr:rowOff>939453</xdr:rowOff>
    </xdr:from>
    <xdr:ext cx="304800" cy="626724"/>
    <xdr:sp macro="" textlink="">
      <xdr:nvSpPr>
        <xdr:cNvPr id="29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1468</xdr:row>
      <xdr:rowOff>939453</xdr:rowOff>
    </xdr:from>
    <xdr:ext cx="304800" cy="626724"/>
    <xdr:sp macro="" textlink="">
      <xdr:nvSpPr>
        <xdr:cNvPr id="29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1468</xdr:row>
      <xdr:rowOff>939453</xdr:rowOff>
    </xdr:from>
    <xdr:ext cx="304800" cy="626724"/>
    <xdr:sp macro="" textlink="">
      <xdr:nvSpPr>
        <xdr:cNvPr id="29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1469</xdr:row>
      <xdr:rowOff>939453</xdr:rowOff>
    </xdr:from>
    <xdr:ext cx="304800" cy="626724"/>
    <xdr:sp macro="" textlink="">
      <xdr:nvSpPr>
        <xdr:cNvPr id="29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1469</xdr:row>
      <xdr:rowOff>939453</xdr:rowOff>
    </xdr:from>
    <xdr:ext cx="304800" cy="626724"/>
    <xdr:sp macro="" textlink="">
      <xdr:nvSpPr>
        <xdr:cNvPr id="29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1470</xdr:row>
      <xdr:rowOff>939453</xdr:rowOff>
    </xdr:from>
    <xdr:ext cx="304800" cy="626724"/>
    <xdr:sp macro="" textlink="">
      <xdr:nvSpPr>
        <xdr:cNvPr id="29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1470</xdr:row>
      <xdr:rowOff>939453</xdr:rowOff>
    </xdr:from>
    <xdr:ext cx="304800" cy="626724"/>
    <xdr:sp macro="" textlink="">
      <xdr:nvSpPr>
        <xdr:cNvPr id="29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1471</xdr:row>
      <xdr:rowOff>939453</xdr:rowOff>
    </xdr:from>
    <xdr:ext cx="304800" cy="626724"/>
    <xdr:sp macro="" textlink="">
      <xdr:nvSpPr>
        <xdr:cNvPr id="29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1471</xdr:row>
      <xdr:rowOff>939453</xdr:rowOff>
    </xdr:from>
    <xdr:ext cx="304800" cy="626724"/>
    <xdr:sp macro="" textlink="">
      <xdr:nvSpPr>
        <xdr:cNvPr id="29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1472</xdr:row>
      <xdr:rowOff>939453</xdr:rowOff>
    </xdr:from>
    <xdr:ext cx="304800" cy="626724"/>
    <xdr:sp macro="" textlink="">
      <xdr:nvSpPr>
        <xdr:cNvPr id="29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1472</xdr:row>
      <xdr:rowOff>939453</xdr:rowOff>
    </xdr:from>
    <xdr:ext cx="304800" cy="626724"/>
    <xdr:sp macro="" textlink="">
      <xdr:nvSpPr>
        <xdr:cNvPr id="29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1473</xdr:row>
      <xdr:rowOff>939453</xdr:rowOff>
    </xdr:from>
    <xdr:ext cx="304800" cy="626724"/>
    <xdr:sp macro="" textlink="">
      <xdr:nvSpPr>
        <xdr:cNvPr id="29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1473</xdr:row>
      <xdr:rowOff>939453</xdr:rowOff>
    </xdr:from>
    <xdr:ext cx="304800" cy="626724"/>
    <xdr:sp macro="" textlink="">
      <xdr:nvSpPr>
        <xdr:cNvPr id="29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1474</xdr:row>
      <xdr:rowOff>939453</xdr:rowOff>
    </xdr:from>
    <xdr:ext cx="304800" cy="626724"/>
    <xdr:sp macro="" textlink="">
      <xdr:nvSpPr>
        <xdr:cNvPr id="29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1474</xdr:row>
      <xdr:rowOff>939453</xdr:rowOff>
    </xdr:from>
    <xdr:ext cx="304800" cy="626724"/>
    <xdr:sp macro="" textlink="">
      <xdr:nvSpPr>
        <xdr:cNvPr id="29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1475</xdr:row>
      <xdr:rowOff>939453</xdr:rowOff>
    </xdr:from>
    <xdr:ext cx="304800" cy="626724"/>
    <xdr:sp macro="" textlink="">
      <xdr:nvSpPr>
        <xdr:cNvPr id="29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1475</xdr:row>
      <xdr:rowOff>939453</xdr:rowOff>
    </xdr:from>
    <xdr:ext cx="304800" cy="626724"/>
    <xdr:sp macro="" textlink="">
      <xdr:nvSpPr>
        <xdr:cNvPr id="29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1476</xdr:row>
      <xdr:rowOff>939453</xdr:rowOff>
    </xdr:from>
    <xdr:ext cx="304800" cy="626724"/>
    <xdr:sp macro="" textlink="">
      <xdr:nvSpPr>
        <xdr:cNvPr id="29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1476</xdr:row>
      <xdr:rowOff>939453</xdr:rowOff>
    </xdr:from>
    <xdr:ext cx="304800" cy="626724"/>
    <xdr:sp macro="" textlink="">
      <xdr:nvSpPr>
        <xdr:cNvPr id="29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1477</xdr:row>
      <xdr:rowOff>939453</xdr:rowOff>
    </xdr:from>
    <xdr:ext cx="304800" cy="626724"/>
    <xdr:sp macro="" textlink="">
      <xdr:nvSpPr>
        <xdr:cNvPr id="29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1477</xdr:row>
      <xdr:rowOff>939453</xdr:rowOff>
    </xdr:from>
    <xdr:ext cx="304800" cy="626724"/>
    <xdr:sp macro="" textlink="">
      <xdr:nvSpPr>
        <xdr:cNvPr id="29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1478</xdr:row>
      <xdr:rowOff>939453</xdr:rowOff>
    </xdr:from>
    <xdr:ext cx="304800" cy="626724"/>
    <xdr:sp macro="" textlink="">
      <xdr:nvSpPr>
        <xdr:cNvPr id="29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1478</xdr:row>
      <xdr:rowOff>939453</xdr:rowOff>
    </xdr:from>
    <xdr:ext cx="304800" cy="626724"/>
    <xdr:sp macro="" textlink="">
      <xdr:nvSpPr>
        <xdr:cNvPr id="29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1479</xdr:row>
      <xdr:rowOff>939453</xdr:rowOff>
    </xdr:from>
    <xdr:ext cx="304800" cy="626724"/>
    <xdr:sp macro="" textlink="">
      <xdr:nvSpPr>
        <xdr:cNvPr id="29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1479</xdr:row>
      <xdr:rowOff>939453</xdr:rowOff>
    </xdr:from>
    <xdr:ext cx="304800" cy="626724"/>
    <xdr:sp macro="" textlink="">
      <xdr:nvSpPr>
        <xdr:cNvPr id="29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1480</xdr:row>
      <xdr:rowOff>939453</xdr:rowOff>
    </xdr:from>
    <xdr:ext cx="304800" cy="626724"/>
    <xdr:sp macro="" textlink="">
      <xdr:nvSpPr>
        <xdr:cNvPr id="29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1480</xdr:row>
      <xdr:rowOff>939453</xdr:rowOff>
    </xdr:from>
    <xdr:ext cx="304800" cy="626724"/>
    <xdr:sp macro="" textlink="">
      <xdr:nvSpPr>
        <xdr:cNvPr id="29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1481</xdr:row>
      <xdr:rowOff>939453</xdr:rowOff>
    </xdr:from>
    <xdr:ext cx="304800" cy="626724"/>
    <xdr:sp macro="" textlink="">
      <xdr:nvSpPr>
        <xdr:cNvPr id="30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1481</xdr:row>
      <xdr:rowOff>939453</xdr:rowOff>
    </xdr:from>
    <xdr:ext cx="304800" cy="626724"/>
    <xdr:sp macro="" textlink="">
      <xdr:nvSpPr>
        <xdr:cNvPr id="30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1482</xdr:row>
      <xdr:rowOff>939453</xdr:rowOff>
    </xdr:from>
    <xdr:ext cx="304800" cy="626724"/>
    <xdr:sp macro="" textlink="">
      <xdr:nvSpPr>
        <xdr:cNvPr id="30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1482</xdr:row>
      <xdr:rowOff>939453</xdr:rowOff>
    </xdr:from>
    <xdr:ext cx="304800" cy="626724"/>
    <xdr:sp macro="" textlink="">
      <xdr:nvSpPr>
        <xdr:cNvPr id="30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1483</xdr:row>
      <xdr:rowOff>939453</xdr:rowOff>
    </xdr:from>
    <xdr:ext cx="304800" cy="626724"/>
    <xdr:sp macro="" textlink="">
      <xdr:nvSpPr>
        <xdr:cNvPr id="30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1483</xdr:row>
      <xdr:rowOff>939453</xdr:rowOff>
    </xdr:from>
    <xdr:ext cx="304800" cy="626724"/>
    <xdr:sp macro="" textlink="">
      <xdr:nvSpPr>
        <xdr:cNvPr id="30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1484</xdr:row>
      <xdr:rowOff>939453</xdr:rowOff>
    </xdr:from>
    <xdr:ext cx="304800" cy="626724"/>
    <xdr:sp macro="" textlink="">
      <xdr:nvSpPr>
        <xdr:cNvPr id="30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1484</xdr:row>
      <xdr:rowOff>939453</xdr:rowOff>
    </xdr:from>
    <xdr:ext cx="304800" cy="626724"/>
    <xdr:sp macro="" textlink="">
      <xdr:nvSpPr>
        <xdr:cNvPr id="30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1485</xdr:row>
      <xdr:rowOff>939453</xdr:rowOff>
    </xdr:from>
    <xdr:ext cx="304800" cy="626724"/>
    <xdr:sp macro="" textlink="">
      <xdr:nvSpPr>
        <xdr:cNvPr id="30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1485</xdr:row>
      <xdr:rowOff>939453</xdr:rowOff>
    </xdr:from>
    <xdr:ext cx="304800" cy="626724"/>
    <xdr:sp macro="" textlink="">
      <xdr:nvSpPr>
        <xdr:cNvPr id="30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1486</xdr:row>
      <xdr:rowOff>939453</xdr:rowOff>
    </xdr:from>
    <xdr:ext cx="304800" cy="626724"/>
    <xdr:sp macro="" textlink="">
      <xdr:nvSpPr>
        <xdr:cNvPr id="30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1486</xdr:row>
      <xdr:rowOff>939453</xdr:rowOff>
    </xdr:from>
    <xdr:ext cx="304800" cy="626724"/>
    <xdr:sp macro="" textlink="">
      <xdr:nvSpPr>
        <xdr:cNvPr id="30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1487</xdr:row>
      <xdr:rowOff>939453</xdr:rowOff>
    </xdr:from>
    <xdr:ext cx="304800" cy="626724"/>
    <xdr:sp macro="" textlink="">
      <xdr:nvSpPr>
        <xdr:cNvPr id="30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1487</xdr:row>
      <xdr:rowOff>939453</xdr:rowOff>
    </xdr:from>
    <xdr:ext cx="304800" cy="626724"/>
    <xdr:sp macro="" textlink="">
      <xdr:nvSpPr>
        <xdr:cNvPr id="30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1488</xdr:row>
      <xdr:rowOff>939453</xdr:rowOff>
    </xdr:from>
    <xdr:ext cx="304800" cy="626724"/>
    <xdr:sp macro="" textlink="">
      <xdr:nvSpPr>
        <xdr:cNvPr id="30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1488</xdr:row>
      <xdr:rowOff>939453</xdr:rowOff>
    </xdr:from>
    <xdr:ext cx="304800" cy="626724"/>
    <xdr:sp macro="" textlink="">
      <xdr:nvSpPr>
        <xdr:cNvPr id="30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1489</xdr:row>
      <xdr:rowOff>939453</xdr:rowOff>
    </xdr:from>
    <xdr:ext cx="304800" cy="626724"/>
    <xdr:sp macro="" textlink="">
      <xdr:nvSpPr>
        <xdr:cNvPr id="30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1489</xdr:row>
      <xdr:rowOff>939453</xdr:rowOff>
    </xdr:from>
    <xdr:ext cx="304800" cy="626724"/>
    <xdr:sp macro="" textlink="">
      <xdr:nvSpPr>
        <xdr:cNvPr id="30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1490</xdr:row>
      <xdr:rowOff>939453</xdr:rowOff>
    </xdr:from>
    <xdr:ext cx="304800" cy="626724"/>
    <xdr:sp macro="" textlink="">
      <xdr:nvSpPr>
        <xdr:cNvPr id="30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1490</xdr:row>
      <xdr:rowOff>939453</xdr:rowOff>
    </xdr:from>
    <xdr:ext cx="304800" cy="626724"/>
    <xdr:sp macro="" textlink="">
      <xdr:nvSpPr>
        <xdr:cNvPr id="30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1491</xdr:row>
      <xdr:rowOff>939453</xdr:rowOff>
    </xdr:from>
    <xdr:ext cx="304800" cy="626724"/>
    <xdr:sp macro="" textlink="">
      <xdr:nvSpPr>
        <xdr:cNvPr id="30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1491</xdr:row>
      <xdr:rowOff>939453</xdr:rowOff>
    </xdr:from>
    <xdr:ext cx="304800" cy="626724"/>
    <xdr:sp macro="" textlink="">
      <xdr:nvSpPr>
        <xdr:cNvPr id="30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1492</xdr:row>
      <xdr:rowOff>939453</xdr:rowOff>
    </xdr:from>
    <xdr:ext cx="304800" cy="626724"/>
    <xdr:sp macro="" textlink="">
      <xdr:nvSpPr>
        <xdr:cNvPr id="30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1492</xdr:row>
      <xdr:rowOff>939453</xdr:rowOff>
    </xdr:from>
    <xdr:ext cx="304800" cy="626724"/>
    <xdr:sp macro="" textlink="">
      <xdr:nvSpPr>
        <xdr:cNvPr id="30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1493</xdr:row>
      <xdr:rowOff>939453</xdr:rowOff>
    </xdr:from>
    <xdr:ext cx="304800" cy="626724"/>
    <xdr:sp macro="" textlink="">
      <xdr:nvSpPr>
        <xdr:cNvPr id="30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1493</xdr:row>
      <xdr:rowOff>939453</xdr:rowOff>
    </xdr:from>
    <xdr:ext cx="304800" cy="626724"/>
    <xdr:sp macro="" textlink="">
      <xdr:nvSpPr>
        <xdr:cNvPr id="30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1494</xdr:row>
      <xdr:rowOff>939453</xdr:rowOff>
    </xdr:from>
    <xdr:ext cx="304800" cy="626724"/>
    <xdr:sp macro="" textlink="">
      <xdr:nvSpPr>
        <xdr:cNvPr id="30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1494</xdr:row>
      <xdr:rowOff>939453</xdr:rowOff>
    </xdr:from>
    <xdr:ext cx="304800" cy="626724"/>
    <xdr:sp macro="" textlink="">
      <xdr:nvSpPr>
        <xdr:cNvPr id="30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1495</xdr:row>
      <xdr:rowOff>939453</xdr:rowOff>
    </xdr:from>
    <xdr:ext cx="304800" cy="626724"/>
    <xdr:sp macro="" textlink="">
      <xdr:nvSpPr>
        <xdr:cNvPr id="30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1495</xdr:row>
      <xdr:rowOff>939453</xdr:rowOff>
    </xdr:from>
    <xdr:ext cx="304800" cy="626724"/>
    <xdr:sp macro="" textlink="">
      <xdr:nvSpPr>
        <xdr:cNvPr id="30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1496</xdr:row>
      <xdr:rowOff>939453</xdr:rowOff>
    </xdr:from>
    <xdr:ext cx="304800" cy="626724"/>
    <xdr:sp macro="" textlink="">
      <xdr:nvSpPr>
        <xdr:cNvPr id="30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1496</xdr:row>
      <xdr:rowOff>939453</xdr:rowOff>
    </xdr:from>
    <xdr:ext cx="304800" cy="626724"/>
    <xdr:sp macro="" textlink="">
      <xdr:nvSpPr>
        <xdr:cNvPr id="30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1497</xdr:row>
      <xdr:rowOff>939453</xdr:rowOff>
    </xdr:from>
    <xdr:ext cx="304800" cy="626724"/>
    <xdr:sp macro="" textlink="">
      <xdr:nvSpPr>
        <xdr:cNvPr id="30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1497</xdr:row>
      <xdr:rowOff>939453</xdr:rowOff>
    </xdr:from>
    <xdr:ext cx="304800" cy="626724"/>
    <xdr:sp macro="" textlink="">
      <xdr:nvSpPr>
        <xdr:cNvPr id="30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1498</xdr:row>
      <xdr:rowOff>939453</xdr:rowOff>
    </xdr:from>
    <xdr:ext cx="304800" cy="626724"/>
    <xdr:sp macro="" textlink="">
      <xdr:nvSpPr>
        <xdr:cNvPr id="30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1498</xdr:row>
      <xdr:rowOff>939453</xdr:rowOff>
    </xdr:from>
    <xdr:ext cx="304800" cy="626724"/>
    <xdr:sp macro="" textlink="">
      <xdr:nvSpPr>
        <xdr:cNvPr id="30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1499</xdr:row>
      <xdr:rowOff>939453</xdr:rowOff>
    </xdr:from>
    <xdr:ext cx="304800" cy="626724"/>
    <xdr:sp macro="" textlink="">
      <xdr:nvSpPr>
        <xdr:cNvPr id="30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1499</xdr:row>
      <xdr:rowOff>939453</xdr:rowOff>
    </xdr:from>
    <xdr:ext cx="304800" cy="626724"/>
    <xdr:sp macro="" textlink="">
      <xdr:nvSpPr>
        <xdr:cNvPr id="30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1500</xdr:row>
      <xdr:rowOff>939453</xdr:rowOff>
    </xdr:from>
    <xdr:ext cx="304800" cy="626724"/>
    <xdr:sp macro="" textlink="">
      <xdr:nvSpPr>
        <xdr:cNvPr id="30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1500</xdr:row>
      <xdr:rowOff>939453</xdr:rowOff>
    </xdr:from>
    <xdr:ext cx="304800" cy="626724"/>
    <xdr:sp macro="" textlink="">
      <xdr:nvSpPr>
        <xdr:cNvPr id="30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1501</xdr:row>
      <xdr:rowOff>939453</xdr:rowOff>
    </xdr:from>
    <xdr:ext cx="304800" cy="626724"/>
    <xdr:sp macro="" textlink="">
      <xdr:nvSpPr>
        <xdr:cNvPr id="30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1501</xdr:row>
      <xdr:rowOff>939453</xdr:rowOff>
    </xdr:from>
    <xdr:ext cx="304800" cy="626724"/>
    <xdr:sp macro="" textlink="">
      <xdr:nvSpPr>
        <xdr:cNvPr id="30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1502</xdr:row>
      <xdr:rowOff>939453</xdr:rowOff>
    </xdr:from>
    <xdr:ext cx="304800" cy="626724"/>
    <xdr:sp macro="" textlink="">
      <xdr:nvSpPr>
        <xdr:cNvPr id="30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1502</xdr:row>
      <xdr:rowOff>939453</xdr:rowOff>
    </xdr:from>
    <xdr:ext cx="304800" cy="626724"/>
    <xdr:sp macro="" textlink="">
      <xdr:nvSpPr>
        <xdr:cNvPr id="30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1503</xdr:row>
      <xdr:rowOff>939453</xdr:rowOff>
    </xdr:from>
    <xdr:ext cx="304800" cy="626724"/>
    <xdr:sp macro="" textlink="">
      <xdr:nvSpPr>
        <xdr:cNvPr id="30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1503</xdr:row>
      <xdr:rowOff>939453</xdr:rowOff>
    </xdr:from>
    <xdr:ext cx="304800" cy="626724"/>
    <xdr:sp macro="" textlink="">
      <xdr:nvSpPr>
        <xdr:cNvPr id="30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1504</xdr:row>
      <xdr:rowOff>939453</xdr:rowOff>
    </xdr:from>
    <xdr:ext cx="304800" cy="626724"/>
    <xdr:sp macro="" textlink="">
      <xdr:nvSpPr>
        <xdr:cNvPr id="30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1504</xdr:row>
      <xdr:rowOff>939453</xdr:rowOff>
    </xdr:from>
    <xdr:ext cx="304800" cy="626724"/>
    <xdr:sp macro="" textlink="">
      <xdr:nvSpPr>
        <xdr:cNvPr id="30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1505</xdr:row>
      <xdr:rowOff>939453</xdr:rowOff>
    </xdr:from>
    <xdr:ext cx="304800" cy="626724"/>
    <xdr:sp macro="" textlink="">
      <xdr:nvSpPr>
        <xdr:cNvPr id="30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1505</xdr:row>
      <xdr:rowOff>939453</xdr:rowOff>
    </xdr:from>
    <xdr:ext cx="304800" cy="626724"/>
    <xdr:sp macro="" textlink="">
      <xdr:nvSpPr>
        <xdr:cNvPr id="30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1506</xdr:row>
      <xdr:rowOff>939453</xdr:rowOff>
    </xdr:from>
    <xdr:ext cx="304800" cy="626724"/>
    <xdr:sp macro="" textlink="">
      <xdr:nvSpPr>
        <xdr:cNvPr id="30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1506</xdr:row>
      <xdr:rowOff>939453</xdr:rowOff>
    </xdr:from>
    <xdr:ext cx="304800" cy="626724"/>
    <xdr:sp macro="" textlink="">
      <xdr:nvSpPr>
        <xdr:cNvPr id="30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1507</xdr:row>
      <xdr:rowOff>939453</xdr:rowOff>
    </xdr:from>
    <xdr:ext cx="304800" cy="626724"/>
    <xdr:sp macro="" textlink="">
      <xdr:nvSpPr>
        <xdr:cNvPr id="30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1507</xdr:row>
      <xdr:rowOff>939453</xdr:rowOff>
    </xdr:from>
    <xdr:ext cx="304800" cy="626724"/>
    <xdr:sp macro="" textlink="">
      <xdr:nvSpPr>
        <xdr:cNvPr id="30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1508</xdr:row>
      <xdr:rowOff>939453</xdr:rowOff>
    </xdr:from>
    <xdr:ext cx="304800" cy="626724"/>
    <xdr:sp macro="" textlink="">
      <xdr:nvSpPr>
        <xdr:cNvPr id="30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1508</xdr:row>
      <xdr:rowOff>939453</xdr:rowOff>
    </xdr:from>
    <xdr:ext cx="304800" cy="626724"/>
    <xdr:sp macro="" textlink="">
      <xdr:nvSpPr>
        <xdr:cNvPr id="30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1509</xdr:row>
      <xdr:rowOff>939453</xdr:rowOff>
    </xdr:from>
    <xdr:ext cx="304800" cy="626724"/>
    <xdr:sp macro="" textlink="">
      <xdr:nvSpPr>
        <xdr:cNvPr id="30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1509</xdr:row>
      <xdr:rowOff>939453</xdr:rowOff>
    </xdr:from>
    <xdr:ext cx="304800" cy="626724"/>
    <xdr:sp macro="" textlink="">
      <xdr:nvSpPr>
        <xdr:cNvPr id="30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1510</xdr:row>
      <xdr:rowOff>939453</xdr:rowOff>
    </xdr:from>
    <xdr:ext cx="304800" cy="626724"/>
    <xdr:sp macro="" textlink="">
      <xdr:nvSpPr>
        <xdr:cNvPr id="30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1510</xdr:row>
      <xdr:rowOff>939453</xdr:rowOff>
    </xdr:from>
    <xdr:ext cx="304800" cy="626724"/>
    <xdr:sp macro="" textlink="">
      <xdr:nvSpPr>
        <xdr:cNvPr id="30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1511</xdr:row>
      <xdr:rowOff>939453</xdr:rowOff>
    </xdr:from>
    <xdr:ext cx="304800" cy="626724"/>
    <xdr:sp macro="" textlink="">
      <xdr:nvSpPr>
        <xdr:cNvPr id="30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1511</xdr:row>
      <xdr:rowOff>939453</xdr:rowOff>
    </xdr:from>
    <xdr:ext cx="304800" cy="626724"/>
    <xdr:sp macro="" textlink="">
      <xdr:nvSpPr>
        <xdr:cNvPr id="30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1512</xdr:row>
      <xdr:rowOff>939453</xdr:rowOff>
    </xdr:from>
    <xdr:ext cx="304800" cy="626724"/>
    <xdr:sp macro="" textlink="">
      <xdr:nvSpPr>
        <xdr:cNvPr id="30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1512</xdr:row>
      <xdr:rowOff>939453</xdr:rowOff>
    </xdr:from>
    <xdr:ext cx="304800" cy="626724"/>
    <xdr:sp macro="" textlink="">
      <xdr:nvSpPr>
        <xdr:cNvPr id="30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1513</xdr:row>
      <xdr:rowOff>939453</xdr:rowOff>
    </xdr:from>
    <xdr:ext cx="304800" cy="626724"/>
    <xdr:sp macro="" textlink="">
      <xdr:nvSpPr>
        <xdr:cNvPr id="30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1513</xdr:row>
      <xdr:rowOff>939453</xdr:rowOff>
    </xdr:from>
    <xdr:ext cx="304800" cy="626724"/>
    <xdr:sp macro="" textlink="">
      <xdr:nvSpPr>
        <xdr:cNvPr id="30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1514</xdr:row>
      <xdr:rowOff>939453</xdr:rowOff>
    </xdr:from>
    <xdr:ext cx="304800" cy="626724"/>
    <xdr:sp macro="" textlink="">
      <xdr:nvSpPr>
        <xdr:cNvPr id="30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1514</xdr:row>
      <xdr:rowOff>939453</xdr:rowOff>
    </xdr:from>
    <xdr:ext cx="304800" cy="626724"/>
    <xdr:sp macro="" textlink="">
      <xdr:nvSpPr>
        <xdr:cNvPr id="30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1515</xdr:row>
      <xdr:rowOff>939453</xdr:rowOff>
    </xdr:from>
    <xdr:ext cx="304800" cy="626724"/>
    <xdr:sp macro="" textlink="">
      <xdr:nvSpPr>
        <xdr:cNvPr id="30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1515</xdr:row>
      <xdr:rowOff>939453</xdr:rowOff>
    </xdr:from>
    <xdr:ext cx="304800" cy="626724"/>
    <xdr:sp macro="" textlink="">
      <xdr:nvSpPr>
        <xdr:cNvPr id="30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1516</xdr:row>
      <xdr:rowOff>939453</xdr:rowOff>
    </xdr:from>
    <xdr:ext cx="304800" cy="626724"/>
    <xdr:sp macro="" textlink="">
      <xdr:nvSpPr>
        <xdr:cNvPr id="30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1516</xdr:row>
      <xdr:rowOff>939453</xdr:rowOff>
    </xdr:from>
    <xdr:ext cx="304800" cy="626724"/>
    <xdr:sp macro="" textlink="">
      <xdr:nvSpPr>
        <xdr:cNvPr id="30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1517</xdr:row>
      <xdr:rowOff>939453</xdr:rowOff>
    </xdr:from>
    <xdr:ext cx="304800" cy="626724"/>
    <xdr:sp macro="" textlink="">
      <xdr:nvSpPr>
        <xdr:cNvPr id="30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1517</xdr:row>
      <xdr:rowOff>939453</xdr:rowOff>
    </xdr:from>
    <xdr:ext cx="304800" cy="626724"/>
    <xdr:sp macro="" textlink="">
      <xdr:nvSpPr>
        <xdr:cNvPr id="30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1518</xdr:row>
      <xdr:rowOff>939453</xdr:rowOff>
    </xdr:from>
    <xdr:ext cx="304800" cy="626724"/>
    <xdr:sp macro="" textlink="">
      <xdr:nvSpPr>
        <xdr:cNvPr id="30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1518</xdr:row>
      <xdr:rowOff>939453</xdr:rowOff>
    </xdr:from>
    <xdr:ext cx="304800" cy="626724"/>
    <xdr:sp macro="" textlink="">
      <xdr:nvSpPr>
        <xdr:cNvPr id="30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1519</xdr:row>
      <xdr:rowOff>939453</xdr:rowOff>
    </xdr:from>
    <xdr:ext cx="304800" cy="626724"/>
    <xdr:sp macro="" textlink="">
      <xdr:nvSpPr>
        <xdr:cNvPr id="30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1519</xdr:row>
      <xdr:rowOff>939453</xdr:rowOff>
    </xdr:from>
    <xdr:ext cx="304800" cy="626724"/>
    <xdr:sp macro="" textlink="">
      <xdr:nvSpPr>
        <xdr:cNvPr id="30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1520</xdr:row>
      <xdr:rowOff>939453</xdr:rowOff>
    </xdr:from>
    <xdr:ext cx="304800" cy="626724"/>
    <xdr:sp macro="" textlink="">
      <xdr:nvSpPr>
        <xdr:cNvPr id="30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1520</xdr:row>
      <xdr:rowOff>939453</xdr:rowOff>
    </xdr:from>
    <xdr:ext cx="304800" cy="626724"/>
    <xdr:sp macro="" textlink="">
      <xdr:nvSpPr>
        <xdr:cNvPr id="30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1521</xdr:row>
      <xdr:rowOff>939453</xdr:rowOff>
    </xdr:from>
    <xdr:ext cx="304800" cy="626724"/>
    <xdr:sp macro="" textlink="">
      <xdr:nvSpPr>
        <xdr:cNvPr id="30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1521</xdr:row>
      <xdr:rowOff>939453</xdr:rowOff>
    </xdr:from>
    <xdr:ext cx="304800" cy="626724"/>
    <xdr:sp macro="" textlink="">
      <xdr:nvSpPr>
        <xdr:cNvPr id="30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1522</xdr:row>
      <xdr:rowOff>939453</xdr:rowOff>
    </xdr:from>
    <xdr:ext cx="304800" cy="626724"/>
    <xdr:sp macro="" textlink="">
      <xdr:nvSpPr>
        <xdr:cNvPr id="30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1522</xdr:row>
      <xdr:rowOff>939453</xdr:rowOff>
    </xdr:from>
    <xdr:ext cx="304800" cy="626724"/>
    <xdr:sp macro="" textlink="">
      <xdr:nvSpPr>
        <xdr:cNvPr id="30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1523</xdr:row>
      <xdr:rowOff>939453</xdr:rowOff>
    </xdr:from>
    <xdr:ext cx="304800" cy="626724"/>
    <xdr:sp macro="" textlink="">
      <xdr:nvSpPr>
        <xdr:cNvPr id="30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1523</xdr:row>
      <xdr:rowOff>939453</xdr:rowOff>
    </xdr:from>
    <xdr:ext cx="304800" cy="626724"/>
    <xdr:sp macro="" textlink="">
      <xdr:nvSpPr>
        <xdr:cNvPr id="30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1524</xdr:row>
      <xdr:rowOff>939453</xdr:rowOff>
    </xdr:from>
    <xdr:ext cx="304800" cy="626724"/>
    <xdr:sp macro="" textlink="">
      <xdr:nvSpPr>
        <xdr:cNvPr id="30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1524</xdr:row>
      <xdr:rowOff>939453</xdr:rowOff>
    </xdr:from>
    <xdr:ext cx="304800" cy="626724"/>
    <xdr:sp macro="" textlink="">
      <xdr:nvSpPr>
        <xdr:cNvPr id="30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1525</xdr:row>
      <xdr:rowOff>939453</xdr:rowOff>
    </xdr:from>
    <xdr:ext cx="304800" cy="626724"/>
    <xdr:sp macro="" textlink="">
      <xdr:nvSpPr>
        <xdr:cNvPr id="30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1525</xdr:row>
      <xdr:rowOff>939453</xdr:rowOff>
    </xdr:from>
    <xdr:ext cx="304800" cy="626724"/>
    <xdr:sp macro="" textlink="">
      <xdr:nvSpPr>
        <xdr:cNvPr id="30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1526</xdr:row>
      <xdr:rowOff>939453</xdr:rowOff>
    </xdr:from>
    <xdr:ext cx="304800" cy="626724"/>
    <xdr:sp macro="" textlink="">
      <xdr:nvSpPr>
        <xdr:cNvPr id="30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1526</xdr:row>
      <xdr:rowOff>939453</xdr:rowOff>
    </xdr:from>
    <xdr:ext cx="304800" cy="626724"/>
    <xdr:sp macro="" textlink="">
      <xdr:nvSpPr>
        <xdr:cNvPr id="30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1527</xdr:row>
      <xdr:rowOff>939453</xdr:rowOff>
    </xdr:from>
    <xdr:ext cx="304800" cy="626724"/>
    <xdr:sp macro="" textlink="">
      <xdr:nvSpPr>
        <xdr:cNvPr id="30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1527</xdr:row>
      <xdr:rowOff>939453</xdr:rowOff>
    </xdr:from>
    <xdr:ext cx="304800" cy="626724"/>
    <xdr:sp macro="" textlink="">
      <xdr:nvSpPr>
        <xdr:cNvPr id="30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1528</xdr:row>
      <xdr:rowOff>939453</xdr:rowOff>
    </xdr:from>
    <xdr:ext cx="304800" cy="626724"/>
    <xdr:sp macro="" textlink="">
      <xdr:nvSpPr>
        <xdr:cNvPr id="30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1528</xdr:row>
      <xdr:rowOff>939453</xdr:rowOff>
    </xdr:from>
    <xdr:ext cx="304800" cy="626724"/>
    <xdr:sp macro="" textlink="">
      <xdr:nvSpPr>
        <xdr:cNvPr id="30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1529</xdr:row>
      <xdr:rowOff>939453</xdr:rowOff>
    </xdr:from>
    <xdr:ext cx="304800" cy="626724"/>
    <xdr:sp macro="" textlink="">
      <xdr:nvSpPr>
        <xdr:cNvPr id="30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1529</xdr:row>
      <xdr:rowOff>939453</xdr:rowOff>
    </xdr:from>
    <xdr:ext cx="304800" cy="626724"/>
    <xdr:sp macro="" textlink="">
      <xdr:nvSpPr>
        <xdr:cNvPr id="30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1530</xdr:row>
      <xdr:rowOff>939453</xdr:rowOff>
    </xdr:from>
    <xdr:ext cx="304800" cy="626724"/>
    <xdr:sp macro="" textlink="">
      <xdr:nvSpPr>
        <xdr:cNvPr id="30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1530</xdr:row>
      <xdr:rowOff>939453</xdr:rowOff>
    </xdr:from>
    <xdr:ext cx="304800" cy="626724"/>
    <xdr:sp macro="" textlink="">
      <xdr:nvSpPr>
        <xdr:cNvPr id="30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1531</xdr:row>
      <xdr:rowOff>939453</xdr:rowOff>
    </xdr:from>
    <xdr:ext cx="304800" cy="626724"/>
    <xdr:sp macro="" textlink="">
      <xdr:nvSpPr>
        <xdr:cNvPr id="31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1531</xdr:row>
      <xdr:rowOff>939453</xdr:rowOff>
    </xdr:from>
    <xdr:ext cx="304800" cy="626724"/>
    <xdr:sp macro="" textlink="">
      <xdr:nvSpPr>
        <xdr:cNvPr id="31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1532</xdr:row>
      <xdr:rowOff>939453</xdr:rowOff>
    </xdr:from>
    <xdr:ext cx="304800" cy="626724"/>
    <xdr:sp macro="" textlink="">
      <xdr:nvSpPr>
        <xdr:cNvPr id="31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1532</xdr:row>
      <xdr:rowOff>939453</xdr:rowOff>
    </xdr:from>
    <xdr:ext cx="304800" cy="626724"/>
    <xdr:sp macro="" textlink="">
      <xdr:nvSpPr>
        <xdr:cNvPr id="31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1533</xdr:row>
      <xdr:rowOff>939453</xdr:rowOff>
    </xdr:from>
    <xdr:ext cx="304800" cy="626724"/>
    <xdr:sp macro="" textlink="">
      <xdr:nvSpPr>
        <xdr:cNvPr id="31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1533</xdr:row>
      <xdr:rowOff>939453</xdr:rowOff>
    </xdr:from>
    <xdr:ext cx="304800" cy="626724"/>
    <xdr:sp macro="" textlink="">
      <xdr:nvSpPr>
        <xdr:cNvPr id="31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1534</xdr:row>
      <xdr:rowOff>939453</xdr:rowOff>
    </xdr:from>
    <xdr:ext cx="304800" cy="626724"/>
    <xdr:sp macro="" textlink="">
      <xdr:nvSpPr>
        <xdr:cNvPr id="31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1534</xdr:row>
      <xdr:rowOff>939453</xdr:rowOff>
    </xdr:from>
    <xdr:ext cx="304800" cy="626724"/>
    <xdr:sp macro="" textlink="">
      <xdr:nvSpPr>
        <xdr:cNvPr id="31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1535</xdr:row>
      <xdr:rowOff>939453</xdr:rowOff>
    </xdr:from>
    <xdr:ext cx="304800" cy="626724"/>
    <xdr:sp macro="" textlink="">
      <xdr:nvSpPr>
        <xdr:cNvPr id="31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1535</xdr:row>
      <xdr:rowOff>939453</xdr:rowOff>
    </xdr:from>
    <xdr:ext cx="304800" cy="626724"/>
    <xdr:sp macro="" textlink="">
      <xdr:nvSpPr>
        <xdr:cNvPr id="31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1536</xdr:row>
      <xdr:rowOff>939453</xdr:rowOff>
    </xdr:from>
    <xdr:ext cx="304800" cy="626724"/>
    <xdr:sp macro="" textlink="">
      <xdr:nvSpPr>
        <xdr:cNvPr id="31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1536</xdr:row>
      <xdr:rowOff>939453</xdr:rowOff>
    </xdr:from>
    <xdr:ext cx="304800" cy="626724"/>
    <xdr:sp macro="" textlink="">
      <xdr:nvSpPr>
        <xdr:cNvPr id="31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1537</xdr:row>
      <xdr:rowOff>939453</xdr:rowOff>
    </xdr:from>
    <xdr:ext cx="304800" cy="626724"/>
    <xdr:sp macro="" textlink="">
      <xdr:nvSpPr>
        <xdr:cNvPr id="31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1537</xdr:row>
      <xdr:rowOff>939453</xdr:rowOff>
    </xdr:from>
    <xdr:ext cx="304800" cy="626724"/>
    <xdr:sp macro="" textlink="">
      <xdr:nvSpPr>
        <xdr:cNvPr id="31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1538</xdr:row>
      <xdr:rowOff>939453</xdr:rowOff>
    </xdr:from>
    <xdr:ext cx="304800" cy="626724"/>
    <xdr:sp macro="" textlink="">
      <xdr:nvSpPr>
        <xdr:cNvPr id="31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1538</xdr:row>
      <xdr:rowOff>939453</xdr:rowOff>
    </xdr:from>
    <xdr:ext cx="304800" cy="626724"/>
    <xdr:sp macro="" textlink="">
      <xdr:nvSpPr>
        <xdr:cNvPr id="31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1539</xdr:row>
      <xdr:rowOff>939453</xdr:rowOff>
    </xdr:from>
    <xdr:ext cx="304800" cy="626724"/>
    <xdr:sp macro="" textlink="">
      <xdr:nvSpPr>
        <xdr:cNvPr id="31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1539</xdr:row>
      <xdr:rowOff>939453</xdr:rowOff>
    </xdr:from>
    <xdr:ext cx="304800" cy="626724"/>
    <xdr:sp macro="" textlink="">
      <xdr:nvSpPr>
        <xdr:cNvPr id="31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1540</xdr:row>
      <xdr:rowOff>939453</xdr:rowOff>
    </xdr:from>
    <xdr:ext cx="304800" cy="626724"/>
    <xdr:sp macro="" textlink="">
      <xdr:nvSpPr>
        <xdr:cNvPr id="31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1540</xdr:row>
      <xdr:rowOff>939453</xdr:rowOff>
    </xdr:from>
    <xdr:ext cx="304800" cy="626724"/>
    <xdr:sp macro="" textlink="">
      <xdr:nvSpPr>
        <xdr:cNvPr id="31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1541</xdr:row>
      <xdr:rowOff>939453</xdr:rowOff>
    </xdr:from>
    <xdr:ext cx="304800" cy="626724"/>
    <xdr:sp macro="" textlink="">
      <xdr:nvSpPr>
        <xdr:cNvPr id="31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1541</xdr:row>
      <xdr:rowOff>939453</xdr:rowOff>
    </xdr:from>
    <xdr:ext cx="304800" cy="626724"/>
    <xdr:sp macro="" textlink="">
      <xdr:nvSpPr>
        <xdr:cNvPr id="31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1542</xdr:row>
      <xdr:rowOff>939453</xdr:rowOff>
    </xdr:from>
    <xdr:ext cx="304800" cy="626724"/>
    <xdr:sp macro="" textlink="">
      <xdr:nvSpPr>
        <xdr:cNvPr id="31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1542</xdr:row>
      <xdr:rowOff>939453</xdr:rowOff>
    </xdr:from>
    <xdr:ext cx="304800" cy="626724"/>
    <xdr:sp macro="" textlink="">
      <xdr:nvSpPr>
        <xdr:cNvPr id="31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1543</xdr:row>
      <xdr:rowOff>939453</xdr:rowOff>
    </xdr:from>
    <xdr:ext cx="304800" cy="626724"/>
    <xdr:sp macro="" textlink="">
      <xdr:nvSpPr>
        <xdr:cNvPr id="31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1543</xdr:row>
      <xdr:rowOff>939453</xdr:rowOff>
    </xdr:from>
    <xdr:ext cx="304800" cy="626724"/>
    <xdr:sp macro="" textlink="">
      <xdr:nvSpPr>
        <xdr:cNvPr id="31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1544</xdr:row>
      <xdr:rowOff>939453</xdr:rowOff>
    </xdr:from>
    <xdr:ext cx="304800" cy="626724"/>
    <xdr:sp macro="" textlink="">
      <xdr:nvSpPr>
        <xdr:cNvPr id="31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1544</xdr:row>
      <xdr:rowOff>939453</xdr:rowOff>
    </xdr:from>
    <xdr:ext cx="304800" cy="626724"/>
    <xdr:sp macro="" textlink="">
      <xdr:nvSpPr>
        <xdr:cNvPr id="31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1545</xdr:row>
      <xdr:rowOff>939453</xdr:rowOff>
    </xdr:from>
    <xdr:ext cx="304800" cy="626724"/>
    <xdr:sp macro="" textlink="">
      <xdr:nvSpPr>
        <xdr:cNvPr id="31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1545</xdr:row>
      <xdr:rowOff>939453</xdr:rowOff>
    </xdr:from>
    <xdr:ext cx="304800" cy="626724"/>
    <xdr:sp macro="" textlink="">
      <xdr:nvSpPr>
        <xdr:cNvPr id="31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1546</xdr:row>
      <xdr:rowOff>939453</xdr:rowOff>
    </xdr:from>
    <xdr:ext cx="304800" cy="626724"/>
    <xdr:sp macro="" textlink="">
      <xdr:nvSpPr>
        <xdr:cNvPr id="31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1546</xdr:row>
      <xdr:rowOff>939453</xdr:rowOff>
    </xdr:from>
    <xdr:ext cx="304800" cy="626724"/>
    <xdr:sp macro="" textlink="">
      <xdr:nvSpPr>
        <xdr:cNvPr id="31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1547</xdr:row>
      <xdr:rowOff>939453</xdr:rowOff>
    </xdr:from>
    <xdr:ext cx="304800" cy="626724"/>
    <xdr:sp macro="" textlink="">
      <xdr:nvSpPr>
        <xdr:cNvPr id="31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1547</xdr:row>
      <xdr:rowOff>939453</xdr:rowOff>
    </xdr:from>
    <xdr:ext cx="304800" cy="626724"/>
    <xdr:sp macro="" textlink="">
      <xdr:nvSpPr>
        <xdr:cNvPr id="31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1548</xdr:row>
      <xdr:rowOff>939453</xdr:rowOff>
    </xdr:from>
    <xdr:ext cx="304800" cy="626724"/>
    <xdr:sp macro="" textlink="">
      <xdr:nvSpPr>
        <xdr:cNvPr id="31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1548</xdr:row>
      <xdr:rowOff>939453</xdr:rowOff>
    </xdr:from>
    <xdr:ext cx="304800" cy="626724"/>
    <xdr:sp macro="" textlink="">
      <xdr:nvSpPr>
        <xdr:cNvPr id="31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1549</xdr:row>
      <xdr:rowOff>939453</xdr:rowOff>
    </xdr:from>
    <xdr:ext cx="304800" cy="626724"/>
    <xdr:sp macro="" textlink="">
      <xdr:nvSpPr>
        <xdr:cNvPr id="31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1549</xdr:row>
      <xdr:rowOff>939453</xdr:rowOff>
    </xdr:from>
    <xdr:ext cx="304800" cy="626724"/>
    <xdr:sp macro="" textlink="">
      <xdr:nvSpPr>
        <xdr:cNvPr id="31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1550</xdr:row>
      <xdr:rowOff>939453</xdr:rowOff>
    </xdr:from>
    <xdr:ext cx="304800" cy="626724"/>
    <xdr:sp macro="" textlink="">
      <xdr:nvSpPr>
        <xdr:cNvPr id="31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1550</xdr:row>
      <xdr:rowOff>939453</xdr:rowOff>
    </xdr:from>
    <xdr:ext cx="304800" cy="626724"/>
    <xdr:sp macro="" textlink="">
      <xdr:nvSpPr>
        <xdr:cNvPr id="31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1551</xdr:row>
      <xdr:rowOff>939453</xdr:rowOff>
    </xdr:from>
    <xdr:ext cx="304800" cy="626724"/>
    <xdr:sp macro="" textlink="">
      <xdr:nvSpPr>
        <xdr:cNvPr id="31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1551</xdr:row>
      <xdr:rowOff>939453</xdr:rowOff>
    </xdr:from>
    <xdr:ext cx="304800" cy="626724"/>
    <xdr:sp macro="" textlink="">
      <xdr:nvSpPr>
        <xdr:cNvPr id="31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1552</xdr:row>
      <xdr:rowOff>939453</xdr:rowOff>
    </xdr:from>
    <xdr:ext cx="304800" cy="626724"/>
    <xdr:sp macro="" textlink="">
      <xdr:nvSpPr>
        <xdr:cNvPr id="31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1552</xdr:row>
      <xdr:rowOff>939453</xdr:rowOff>
    </xdr:from>
    <xdr:ext cx="304800" cy="626724"/>
    <xdr:sp macro="" textlink="">
      <xdr:nvSpPr>
        <xdr:cNvPr id="31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1553</xdr:row>
      <xdr:rowOff>939453</xdr:rowOff>
    </xdr:from>
    <xdr:ext cx="304800" cy="626724"/>
    <xdr:sp macro="" textlink="">
      <xdr:nvSpPr>
        <xdr:cNvPr id="31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1553</xdr:row>
      <xdr:rowOff>939453</xdr:rowOff>
    </xdr:from>
    <xdr:ext cx="304800" cy="626724"/>
    <xdr:sp macro="" textlink="">
      <xdr:nvSpPr>
        <xdr:cNvPr id="31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1554</xdr:row>
      <xdr:rowOff>939453</xdr:rowOff>
    </xdr:from>
    <xdr:ext cx="304800" cy="626724"/>
    <xdr:sp macro="" textlink="">
      <xdr:nvSpPr>
        <xdr:cNvPr id="31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1554</xdr:row>
      <xdr:rowOff>939453</xdr:rowOff>
    </xdr:from>
    <xdr:ext cx="304800" cy="626724"/>
    <xdr:sp macro="" textlink="">
      <xdr:nvSpPr>
        <xdr:cNvPr id="31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1555</xdr:row>
      <xdr:rowOff>939453</xdr:rowOff>
    </xdr:from>
    <xdr:ext cx="304800" cy="626724"/>
    <xdr:sp macro="" textlink="">
      <xdr:nvSpPr>
        <xdr:cNvPr id="31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1555</xdr:row>
      <xdr:rowOff>939453</xdr:rowOff>
    </xdr:from>
    <xdr:ext cx="304800" cy="626724"/>
    <xdr:sp macro="" textlink="">
      <xdr:nvSpPr>
        <xdr:cNvPr id="31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1556</xdr:row>
      <xdr:rowOff>939453</xdr:rowOff>
    </xdr:from>
    <xdr:ext cx="304800" cy="626724"/>
    <xdr:sp macro="" textlink="">
      <xdr:nvSpPr>
        <xdr:cNvPr id="31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1556</xdr:row>
      <xdr:rowOff>939453</xdr:rowOff>
    </xdr:from>
    <xdr:ext cx="304800" cy="626724"/>
    <xdr:sp macro="" textlink="">
      <xdr:nvSpPr>
        <xdr:cNvPr id="31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1557</xdr:row>
      <xdr:rowOff>939453</xdr:rowOff>
    </xdr:from>
    <xdr:ext cx="304800" cy="626724"/>
    <xdr:sp macro="" textlink="">
      <xdr:nvSpPr>
        <xdr:cNvPr id="31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1557</xdr:row>
      <xdr:rowOff>939453</xdr:rowOff>
    </xdr:from>
    <xdr:ext cx="304800" cy="626724"/>
    <xdr:sp macro="" textlink="">
      <xdr:nvSpPr>
        <xdr:cNvPr id="31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1558</xdr:row>
      <xdr:rowOff>939453</xdr:rowOff>
    </xdr:from>
    <xdr:ext cx="304800" cy="626724"/>
    <xdr:sp macro="" textlink="">
      <xdr:nvSpPr>
        <xdr:cNvPr id="31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1558</xdr:row>
      <xdr:rowOff>939453</xdr:rowOff>
    </xdr:from>
    <xdr:ext cx="304800" cy="626724"/>
    <xdr:sp macro="" textlink="">
      <xdr:nvSpPr>
        <xdr:cNvPr id="31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1559</xdr:row>
      <xdr:rowOff>939453</xdr:rowOff>
    </xdr:from>
    <xdr:ext cx="304800" cy="626724"/>
    <xdr:sp macro="" textlink="">
      <xdr:nvSpPr>
        <xdr:cNvPr id="31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1559</xdr:row>
      <xdr:rowOff>939453</xdr:rowOff>
    </xdr:from>
    <xdr:ext cx="304800" cy="626724"/>
    <xdr:sp macro="" textlink="">
      <xdr:nvSpPr>
        <xdr:cNvPr id="31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1560</xdr:row>
      <xdr:rowOff>939453</xdr:rowOff>
    </xdr:from>
    <xdr:ext cx="304800" cy="626724"/>
    <xdr:sp macro="" textlink="">
      <xdr:nvSpPr>
        <xdr:cNvPr id="31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1560</xdr:row>
      <xdr:rowOff>939453</xdr:rowOff>
    </xdr:from>
    <xdr:ext cx="304800" cy="626724"/>
    <xdr:sp macro="" textlink="">
      <xdr:nvSpPr>
        <xdr:cNvPr id="31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1561</xdr:row>
      <xdr:rowOff>939453</xdr:rowOff>
    </xdr:from>
    <xdr:ext cx="304800" cy="626724"/>
    <xdr:sp macro="" textlink="">
      <xdr:nvSpPr>
        <xdr:cNvPr id="31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1561</xdr:row>
      <xdr:rowOff>939453</xdr:rowOff>
    </xdr:from>
    <xdr:ext cx="304800" cy="626724"/>
    <xdr:sp macro="" textlink="">
      <xdr:nvSpPr>
        <xdr:cNvPr id="31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1562</xdr:row>
      <xdr:rowOff>939453</xdr:rowOff>
    </xdr:from>
    <xdr:ext cx="304800" cy="626724"/>
    <xdr:sp macro="" textlink="">
      <xdr:nvSpPr>
        <xdr:cNvPr id="31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1562</xdr:row>
      <xdr:rowOff>939453</xdr:rowOff>
    </xdr:from>
    <xdr:ext cx="304800" cy="626724"/>
    <xdr:sp macro="" textlink="">
      <xdr:nvSpPr>
        <xdr:cNvPr id="31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1563</xdr:row>
      <xdr:rowOff>939453</xdr:rowOff>
    </xdr:from>
    <xdr:ext cx="304800" cy="626724"/>
    <xdr:sp macro="" textlink="">
      <xdr:nvSpPr>
        <xdr:cNvPr id="31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1563</xdr:row>
      <xdr:rowOff>939453</xdr:rowOff>
    </xdr:from>
    <xdr:ext cx="304800" cy="626724"/>
    <xdr:sp macro="" textlink="">
      <xdr:nvSpPr>
        <xdr:cNvPr id="31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1564</xdr:row>
      <xdr:rowOff>939453</xdr:rowOff>
    </xdr:from>
    <xdr:ext cx="304800" cy="626724"/>
    <xdr:sp macro="" textlink="">
      <xdr:nvSpPr>
        <xdr:cNvPr id="31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1564</xdr:row>
      <xdr:rowOff>939453</xdr:rowOff>
    </xdr:from>
    <xdr:ext cx="304800" cy="626724"/>
    <xdr:sp macro="" textlink="">
      <xdr:nvSpPr>
        <xdr:cNvPr id="31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1565</xdr:row>
      <xdr:rowOff>939453</xdr:rowOff>
    </xdr:from>
    <xdr:ext cx="304800" cy="626724"/>
    <xdr:sp macro="" textlink="">
      <xdr:nvSpPr>
        <xdr:cNvPr id="31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1565</xdr:row>
      <xdr:rowOff>939453</xdr:rowOff>
    </xdr:from>
    <xdr:ext cx="304800" cy="626724"/>
    <xdr:sp macro="" textlink="">
      <xdr:nvSpPr>
        <xdr:cNvPr id="31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1566</xdr:row>
      <xdr:rowOff>939453</xdr:rowOff>
    </xdr:from>
    <xdr:ext cx="304800" cy="626724"/>
    <xdr:sp macro="" textlink="">
      <xdr:nvSpPr>
        <xdr:cNvPr id="31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1566</xdr:row>
      <xdr:rowOff>939453</xdr:rowOff>
    </xdr:from>
    <xdr:ext cx="304800" cy="626724"/>
    <xdr:sp macro="" textlink="">
      <xdr:nvSpPr>
        <xdr:cNvPr id="31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1567</xdr:row>
      <xdr:rowOff>939453</xdr:rowOff>
    </xdr:from>
    <xdr:ext cx="304800" cy="626724"/>
    <xdr:sp macro="" textlink="">
      <xdr:nvSpPr>
        <xdr:cNvPr id="31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1567</xdr:row>
      <xdr:rowOff>939453</xdr:rowOff>
    </xdr:from>
    <xdr:ext cx="304800" cy="626724"/>
    <xdr:sp macro="" textlink="">
      <xdr:nvSpPr>
        <xdr:cNvPr id="31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1568</xdr:row>
      <xdr:rowOff>939453</xdr:rowOff>
    </xdr:from>
    <xdr:ext cx="304800" cy="626724"/>
    <xdr:sp macro="" textlink="">
      <xdr:nvSpPr>
        <xdr:cNvPr id="31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1568</xdr:row>
      <xdr:rowOff>939453</xdr:rowOff>
    </xdr:from>
    <xdr:ext cx="304800" cy="626724"/>
    <xdr:sp macro="" textlink="">
      <xdr:nvSpPr>
        <xdr:cNvPr id="31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1569</xdr:row>
      <xdr:rowOff>939453</xdr:rowOff>
    </xdr:from>
    <xdr:ext cx="304800" cy="626724"/>
    <xdr:sp macro="" textlink="">
      <xdr:nvSpPr>
        <xdr:cNvPr id="31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1569</xdr:row>
      <xdr:rowOff>939453</xdr:rowOff>
    </xdr:from>
    <xdr:ext cx="304800" cy="626724"/>
    <xdr:sp macro="" textlink="">
      <xdr:nvSpPr>
        <xdr:cNvPr id="31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1570</xdr:row>
      <xdr:rowOff>939453</xdr:rowOff>
    </xdr:from>
    <xdr:ext cx="304800" cy="626724"/>
    <xdr:sp macro="" textlink="">
      <xdr:nvSpPr>
        <xdr:cNvPr id="31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1570</xdr:row>
      <xdr:rowOff>939453</xdr:rowOff>
    </xdr:from>
    <xdr:ext cx="304800" cy="626724"/>
    <xdr:sp macro="" textlink="">
      <xdr:nvSpPr>
        <xdr:cNvPr id="31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1571</xdr:row>
      <xdr:rowOff>939453</xdr:rowOff>
    </xdr:from>
    <xdr:ext cx="304800" cy="626724"/>
    <xdr:sp macro="" textlink="">
      <xdr:nvSpPr>
        <xdr:cNvPr id="31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1571</xdr:row>
      <xdr:rowOff>939453</xdr:rowOff>
    </xdr:from>
    <xdr:ext cx="304800" cy="626724"/>
    <xdr:sp macro="" textlink="">
      <xdr:nvSpPr>
        <xdr:cNvPr id="31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1572</xdr:row>
      <xdr:rowOff>939453</xdr:rowOff>
    </xdr:from>
    <xdr:ext cx="304800" cy="626724"/>
    <xdr:sp macro="" textlink="">
      <xdr:nvSpPr>
        <xdr:cNvPr id="31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1572</xdr:row>
      <xdr:rowOff>939453</xdr:rowOff>
    </xdr:from>
    <xdr:ext cx="304800" cy="626724"/>
    <xdr:sp macro="" textlink="">
      <xdr:nvSpPr>
        <xdr:cNvPr id="31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1573</xdr:row>
      <xdr:rowOff>939453</xdr:rowOff>
    </xdr:from>
    <xdr:ext cx="304800" cy="626724"/>
    <xdr:sp macro="" textlink="">
      <xdr:nvSpPr>
        <xdr:cNvPr id="31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1573</xdr:row>
      <xdr:rowOff>939453</xdr:rowOff>
    </xdr:from>
    <xdr:ext cx="304800" cy="626724"/>
    <xdr:sp macro="" textlink="">
      <xdr:nvSpPr>
        <xdr:cNvPr id="31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1574</xdr:row>
      <xdr:rowOff>939453</xdr:rowOff>
    </xdr:from>
    <xdr:ext cx="304800" cy="626724"/>
    <xdr:sp macro="" textlink="">
      <xdr:nvSpPr>
        <xdr:cNvPr id="31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1574</xdr:row>
      <xdr:rowOff>939453</xdr:rowOff>
    </xdr:from>
    <xdr:ext cx="304800" cy="626724"/>
    <xdr:sp macro="" textlink="">
      <xdr:nvSpPr>
        <xdr:cNvPr id="31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1575</xdr:row>
      <xdr:rowOff>939453</xdr:rowOff>
    </xdr:from>
    <xdr:ext cx="304800" cy="626724"/>
    <xdr:sp macro="" textlink="">
      <xdr:nvSpPr>
        <xdr:cNvPr id="31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1575</xdr:row>
      <xdr:rowOff>939453</xdr:rowOff>
    </xdr:from>
    <xdr:ext cx="304800" cy="626724"/>
    <xdr:sp macro="" textlink="">
      <xdr:nvSpPr>
        <xdr:cNvPr id="31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1576</xdr:row>
      <xdr:rowOff>939453</xdr:rowOff>
    </xdr:from>
    <xdr:ext cx="304800" cy="626724"/>
    <xdr:sp macro="" textlink="">
      <xdr:nvSpPr>
        <xdr:cNvPr id="31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1576</xdr:row>
      <xdr:rowOff>939453</xdr:rowOff>
    </xdr:from>
    <xdr:ext cx="304800" cy="626724"/>
    <xdr:sp macro="" textlink="">
      <xdr:nvSpPr>
        <xdr:cNvPr id="31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1577</xdr:row>
      <xdr:rowOff>939453</xdr:rowOff>
    </xdr:from>
    <xdr:ext cx="304800" cy="626724"/>
    <xdr:sp macro="" textlink="">
      <xdr:nvSpPr>
        <xdr:cNvPr id="31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1577</xdr:row>
      <xdr:rowOff>939453</xdr:rowOff>
    </xdr:from>
    <xdr:ext cx="304800" cy="626724"/>
    <xdr:sp macro="" textlink="">
      <xdr:nvSpPr>
        <xdr:cNvPr id="31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1578</xdr:row>
      <xdr:rowOff>939453</xdr:rowOff>
    </xdr:from>
    <xdr:ext cx="304800" cy="626724"/>
    <xdr:sp macro="" textlink="">
      <xdr:nvSpPr>
        <xdr:cNvPr id="31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1578</xdr:row>
      <xdr:rowOff>939453</xdr:rowOff>
    </xdr:from>
    <xdr:ext cx="304800" cy="626724"/>
    <xdr:sp macro="" textlink="">
      <xdr:nvSpPr>
        <xdr:cNvPr id="31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1579</xdr:row>
      <xdr:rowOff>939453</xdr:rowOff>
    </xdr:from>
    <xdr:ext cx="304800" cy="626724"/>
    <xdr:sp macro="" textlink="">
      <xdr:nvSpPr>
        <xdr:cNvPr id="31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1579</xdr:row>
      <xdr:rowOff>939453</xdr:rowOff>
    </xdr:from>
    <xdr:ext cx="304800" cy="626724"/>
    <xdr:sp macro="" textlink="">
      <xdr:nvSpPr>
        <xdr:cNvPr id="31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1580</xdr:row>
      <xdr:rowOff>939453</xdr:rowOff>
    </xdr:from>
    <xdr:ext cx="304800" cy="626724"/>
    <xdr:sp macro="" textlink="">
      <xdr:nvSpPr>
        <xdr:cNvPr id="31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1580</xdr:row>
      <xdr:rowOff>939453</xdr:rowOff>
    </xdr:from>
    <xdr:ext cx="304800" cy="626724"/>
    <xdr:sp macro="" textlink="">
      <xdr:nvSpPr>
        <xdr:cNvPr id="31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1581</xdr:row>
      <xdr:rowOff>939453</xdr:rowOff>
    </xdr:from>
    <xdr:ext cx="304800" cy="626724"/>
    <xdr:sp macro="" textlink="">
      <xdr:nvSpPr>
        <xdr:cNvPr id="32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1581</xdr:row>
      <xdr:rowOff>939453</xdr:rowOff>
    </xdr:from>
    <xdr:ext cx="304800" cy="626724"/>
    <xdr:sp macro="" textlink="">
      <xdr:nvSpPr>
        <xdr:cNvPr id="32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1582</xdr:row>
      <xdr:rowOff>939453</xdr:rowOff>
    </xdr:from>
    <xdr:ext cx="304800" cy="626724"/>
    <xdr:sp macro="" textlink="">
      <xdr:nvSpPr>
        <xdr:cNvPr id="32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1582</xdr:row>
      <xdr:rowOff>939453</xdr:rowOff>
    </xdr:from>
    <xdr:ext cx="304800" cy="626724"/>
    <xdr:sp macro="" textlink="">
      <xdr:nvSpPr>
        <xdr:cNvPr id="32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1583</xdr:row>
      <xdr:rowOff>939453</xdr:rowOff>
    </xdr:from>
    <xdr:ext cx="304800" cy="626724"/>
    <xdr:sp macro="" textlink="">
      <xdr:nvSpPr>
        <xdr:cNvPr id="32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1583</xdr:row>
      <xdr:rowOff>939453</xdr:rowOff>
    </xdr:from>
    <xdr:ext cx="304800" cy="626724"/>
    <xdr:sp macro="" textlink="">
      <xdr:nvSpPr>
        <xdr:cNvPr id="32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1584</xdr:row>
      <xdr:rowOff>939453</xdr:rowOff>
    </xdr:from>
    <xdr:ext cx="304800" cy="626724"/>
    <xdr:sp macro="" textlink="">
      <xdr:nvSpPr>
        <xdr:cNvPr id="32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1584</xdr:row>
      <xdr:rowOff>939453</xdr:rowOff>
    </xdr:from>
    <xdr:ext cx="304800" cy="626724"/>
    <xdr:sp macro="" textlink="">
      <xdr:nvSpPr>
        <xdr:cNvPr id="32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1585</xdr:row>
      <xdr:rowOff>939453</xdr:rowOff>
    </xdr:from>
    <xdr:ext cx="304800" cy="626724"/>
    <xdr:sp macro="" textlink="">
      <xdr:nvSpPr>
        <xdr:cNvPr id="32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1585</xdr:row>
      <xdr:rowOff>939453</xdr:rowOff>
    </xdr:from>
    <xdr:ext cx="304800" cy="626724"/>
    <xdr:sp macro="" textlink="">
      <xdr:nvSpPr>
        <xdr:cNvPr id="32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1586</xdr:row>
      <xdr:rowOff>939453</xdr:rowOff>
    </xdr:from>
    <xdr:ext cx="304800" cy="626724"/>
    <xdr:sp macro="" textlink="">
      <xdr:nvSpPr>
        <xdr:cNvPr id="32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1586</xdr:row>
      <xdr:rowOff>939453</xdr:rowOff>
    </xdr:from>
    <xdr:ext cx="304800" cy="626724"/>
    <xdr:sp macro="" textlink="">
      <xdr:nvSpPr>
        <xdr:cNvPr id="32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1587</xdr:row>
      <xdr:rowOff>939453</xdr:rowOff>
    </xdr:from>
    <xdr:ext cx="304800" cy="626724"/>
    <xdr:sp macro="" textlink="">
      <xdr:nvSpPr>
        <xdr:cNvPr id="32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1587</xdr:row>
      <xdr:rowOff>939453</xdr:rowOff>
    </xdr:from>
    <xdr:ext cx="304800" cy="626724"/>
    <xdr:sp macro="" textlink="">
      <xdr:nvSpPr>
        <xdr:cNvPr id="32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1588</xdr:row>
      <xdr:rowOff>939453</xdr:rowOff>
    </xdr:from>
    <xdr:ext cx="304800" cy="626724"/>
    <xdr:sp macro="" textlink="">
      <xdr:nvSpPr>
        <xdr:cNvPr id="32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1588</xdr:row>
      <xdr:rowOff>939453</xdr:rowOff>
    </xdr:from>
    <xdr:ext cx="304800" cy="626724"/>
    <xdr:sp macro="" textlink="">
      <xdr:nvSpPr>
        <xdr:cNvPr id="32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1589</xdr:row>
      <xdr:rowOff>939453</xdr:rowOff>
    </xdr:from>
    <xdr:ext cx="304800" cy="626724"/>
    <xdr:sp macro="" textlink="">
      <xdr:nvSpPr>
        <xdr:cNvPr id="32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1589</xdr:row>
      <xdr:rowOff>939453</xdr:rowOff>
    </xdr:from>
    <xdr:ext cx="304800" cy="626724"/>
    <xdr:sp macro="" textlink="">
      <xdr:nvSpPr>
        <xdr:cNvPr id="32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1590</xdr:row>
      <xdr:rowOff>939453</xdr:rowOff>
    </xdr:from>
    <xdr:ext cx="304800" cy="626724"/>
    <xdr:sp macro="" textlink="">
      <xdr:nvSpPr>
        <xdr:cNvPr id="32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1590</xdr:row>
      <xdr:rowOff>939453</xdr:rowOff>
    </xdr:from>
    <xdr:ext cx="304800" cy="626724"/>
    <xdr:sp macro="" textlink="">
      <xdr:nvSpPr>
        <xdr:cNvPr id="32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1591</xdr:row>
      <xdr:rowOff>939453</xdr:rowOff>
    </xdr:from>
    <xdr:ext cx="304800" cy="626724"/>
    <xdr:sp macro="" textlink="">
      <xdr:nvSpPr>
        <xdr:cNvPr id="32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1591</xdr:row>
      <xdr:rowOff>939453</xdr:rowOff>
    </xdr:from>
    <xdr:ext cx="304800" cy="626724"/>
    <xdr:sp macro="" textlink="">
      <xdr:nvSpPr>
        <xdr:cNvPr id="32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1592</xdr:row>
      <xdr:rowOff>939453</xdr:rowOff>
    </xdr:from>
    <xdr:ext cx="304800" cy="626724"/>
    <xdr:sp macro="" textlink="">
      <xdr:nvSpPr>
        <xdr:cNvPr id="32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1592</xdr:row>
      <xdr:rowOff>939453</xdr:rowOff>
    </xdr:from>
    <xdr:ext cx="304800" cy="626724"/>
    <xdr:sp macro="" textlink="">
      <xdr:nvSpPr>
        <xdr:cNvPr id="32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1593</xdr:row>
      <xdr:rowOff>939453</xdr:rowOff>
    </xdr:from>
    <xdr:ext cx="304800" cy="626724"/>
    <xdr:sp macro="" textlink="">
      <xdr:nvSpPr>
        <xdr:cNvPr id="32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1593</xdr:row>
      <xdr:rowOff>939453</xdr:rowOff>
    </xdr:from>
    <xdr:ext cx="304800" cy="626724"/>
    <xdr:sp macro="" textlink="">
      <xdr:nvSpPr>
        <xdr:cNvPr id="32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1594</xdr:row>
      <xdr:rowOff>939453</xdr:rowOff>
    </xdr:from>
    <xdr:ext cx="304800" cy="626724"/>
    <xdr:sp macro="" textlink="">
      <xdr:nvSpPr>
        <xdr:cNvPr id="32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1594</xdr:row>
      <xdr:rowOff>939453</xdr:rowOff>
    </xdr:from>
    <xdr:ext cx="304800" cy="626724"/>
    <xdr:sp macro="" textlink="">
      <xdr:nvSpPr>
        <xdr:cNvPr id="32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1595</xdr:row>
      <xdr:rowOff>939453</xdr:rowOff>
    </xdr:from>
    <xdr:ext cx="304800" cy="626724"/>
    <xdr:sp macro="" textlink="">
      <xdr:nvSpPr>
        <xdr:cNvPr id="32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1595</xdr:row>
      <xdr:rowOff>939453</xdr:rowOff>
    </xdr:from>
    <xdr:ext cx="304800" cy="626724"/>
    <xdr:sp macro="" textlink="">
      <xdr:nvSpPr>
        <xdr:cNvPr id="32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1596</xdr:row>
      <xdr:rowOff>939453</xdr:rowOff>
    </xdr:from>
    <xdr:ext cx="304800" cy="626724"/>
    <xdr:sp macro="" textlink="">
      <xdr:nvSpPr>
        <xdr:cNvPr id="32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1596</xdr:row>
      <xdr:rowOff>939453</xdr:rowOff>
    </xdr:from>
    <xdr:ext cx="304800" cy="626724"/>
    <xdr:sp macro="" textlink="">
      <xdr:nvSpPr>
        <xdr:cNvPr id="32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1597</xdr:row>
      <xdr:rowOff>939453</xdr:rowOff>
    </xdr:from>
    <xdr:ext cx="304800" cy="626724"/>
    <xdr:sp macro="" textlink="">
      <xdr:nvSpPr>
        <xdr:cNvPr id="32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1597</xdr:row>
      <xdr:rowOff>939453</xdr:rowOff>
    </xdr:from>
    <xdr:ext cx="304800" cy="626724"/>
    <xdr:sp macro="" textlink="">
      <xdr:nvSpPr>
        <xdr:cNvPr id="32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1598</xdr:row>
      <xdr:rowOff>939453</xdr:rowOff>
    </xdr:from>
    <xdr:ext cx="304800" cy="626724"/>
    <xdr:sp macro="" textlink="">
      <xdr:nvSpPr>
        <xdr:cNvPr id="32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1598</xdr:row>
      <xdr:rowOff>939453</xdr:rowOff>
    </xdr:from>
    <xdr:ext cx="304800" cy="626724"/>
    <xdr:sp macro="" textlink="">
      <xdr:nvSpPr>
        <xdr:cNvPr id="32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1599</xdr:row>
      <xdr:rowOff>939453</xdr:rowOff>
    </xdr:from>
    <xdr:ext cx="304800" cy="626724"/>
    <xdr:sp macro="" textlink="">
      <xdr:nvSpPr>
        <xdr:cNvPr id="32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1599</xdr:row>
      <xdr:rowOff>939453</xdr:rowOff>
    </xdr:from>
    <xdr:ext cx="304800" cy="626724"/>
    <xdr:sp macro="" textlink="">
      <xdr:nvSpPr>
        <xdr:cNvPr id="32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1600</xdr:row>
      <xdr:rowOff>939453</xdr:rowOff>
    </xdr:from>
    <xdr:ext cx="304800" cy="626724"/>
    <xdr:sp macro="" textlink="">
      <xdr:nvSpPr>
        <xdr:cNvPr id="32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1600</xdr:row>
      <xdr:rowOff>939453</xdr:rowOff>
    </xdr:from>
    <xdr:ext cx="304800" cy="626724"/>
    <xdr:sp macro="" textlink="">
      <xdr:nvSpPr>
        <xdr:cNvPr id="32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1601</xdr:row>
      <xdr:rowOff>939453</xdr:rowOff>
    </xdr:from>
    <xdr:ext cx="304800" cy="626724"/>
    <xdr:sp macro="" textlink="">
      <xdr:nvSpPr>
        <xdr:cNvPr id="32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1601</xdr:row>
      <xdr:rowOff>939453</xdr:rowOff>
    </xdr:from>
    <xdr:ext cx="304800" cy="626724"/>
    <xdr:sp macro="" textlink="">
      <xdr:nvSpPr>
        <xdr:cNvPr id="32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1602</xdr:row>
      <xdr:rowOff>939453</xdr:rowOff>
    </xdr:from>
    <xdr:ext cx="304800" cy="626724"/>
    <xdr:sp macro="" textlink="">
      <xdr:nvSpPr>
        <xdr:cNvPr id="32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1602</xdr:row>
      <xdr:rowOff>939453</xdr:rowOff>
    </xdr:from>
    <xdr:ext cx="304800" cy="626724"/>
    <xdr:sp macro="" textlink="">
      <xdr:nvSpPr>
        <xdr:cNvPr id="32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1603</xdr:row>
      <xdr:rowOff>939453</xdr:rowOff>
    </xdr:from>
    <xdr:ext cx="304800" cy="626724"/>
    <xdr:sp macro="" textlink="">
      <xdr:nvSpPr>
        <xdr:cNvPr id="32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1603</xdr:row>
      <xdr:rowOff>939453</xdr:rowOff>
    </xdr:from>
    <xdr:ext cx="304800" cy="626724"/>
    <xdr:sp macro="" textlink="">
      <xdr:nvSpPr>
        <xdr:cNvPr id="32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1604</xdr:row>
      <xdr:rowOff>939453</xdr:rowOff>
    </xdr:from>
    <xdr:ext cx="304800" cy="626724"/>
    <xdr:sp macro="" textlink="">
      <xdr:nvSpPr>
        <xdr:cNvPr id="32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1604</xdr:row>
      <xdr:rowOff>939453</xdr:rowOff>
    </xdr:from>
    <xdr:ext cx="304800" cy="626724"/>
    <xdr:sp macro="" textlink="">
      <xdr:nvSpPr>
        <xdr:cNvPr id="32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1605</xdr:row>
      <xdr:rowOff>939453</xdr:rowOff>
    </xdr:from>
    <xdr:ext cx="304800" cy="626724"/>
    <xdr:sp macro="" textlink="">
      <xdr:nvSpPr>
        <xdr:cNvPr id="32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1605</xdr:row>
      <xdr:rowOff>939453</xdr:rowOff>
    </xdr:from>
    <xdr:ext cx="304800" cy="626724"/>
    <xdr:sp macro="" textlink="">
      <xdr:nvSpPr>
        <xdr:cNvPr id="32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1606</xdr:row>
      <xdr:rowOff>939453</xdr:rowOff>
    </xdr:from>
    <xdr:ext cx="304800" cy="626724"/>
    <xdr:sp macro="" textlink="">
      <xdr:nvSpPr>
        <xdr:cNvPr id="32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1606</xdr:row>
      <xdr:rowOff>939453</xdr:rowOff>
    </xdr:from>
    <xdr:ext cx="304800" cy="626724"/>
    <xdr:sp macro="" textlink="">
      <xdr:nvSpPr>
        <xdr:cNvPr id="32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1607</xdr:row>
      <xdr:rowOff>939453</xdr:rowOff>
    </xdr:from>
    <xdr:ext cx="304800" cy="626724"/>
    <xdr:sp macro="" textlink="">
      <xdr:nvSpPr>
        <xdr:cNvPr id="32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1607</xdr:row>
      <xdr:rowOff>939453</xdr:rowOff>
    </xdr:from>
    <xdr:ext cx="304800" cy="626724"/>
    <xdr:sp macro="" textlink="">
      <xdr:nvSpPr>
        <xdr:cNvPr id="32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1608</xdr:row>
      <xdr:rowOff>939453</xdr:rowOff>
    </xdr:from>
    <xdr:ext cx="304800" cy="626724"/>
    <xdr:sp macro="" textlink="">
      <xdr:nvSpPr>
        <xdr:cNvPr id="32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1608</xdr:row>
      <xdr:rowOff>939453</xdr:rowOff>
    </xdr:from>
    <xdr:ext cx="304800" cy="626724"/>
    <xdr:sp macro="" textlink="">
      <xdr:nvSpPr>
        <xdr:cNvPr id="32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1609</xdr:row>
      <xdr:rowOff>939453</xdr:rowOff>
    </xdr:from>
    <xdr:ext cx="304800" cy="626724"/>
    <xdr:sp macro="" textlink="">
      <xdr:nvSpPr>
        <xdr:cNvPr id="32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1609</xdr:row>
      <xdr:rowOff>939453</xdr:rowOff>
    </xdr:from>
    <xdr:ext cx="304800" cy="626724"/>
    <xdr:sp macro="" textlink="">
      <xdr:nvSpPr>
        <xdr:cNvPr id="32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1610</xdr:row>
      <xdr:rowOff>939453</xdr:rowOff>
    </xdr:from>
    <xdr:ext cx="304800" cy="626724"/>
    <xdr:sp macro="" textlink="">
      <xdr:nvSpPr>
        <xdr:cNvPr id="32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1610</xdr:row>
      <xdr:rowOff>939453</xdr:rowOff>
    </xdr:from>
    <xdr:ext cx="304800" cy="626724"/>
    <xdr:sp macro="" textlink="">
      <xdr:nvSpPr>
        <xdr:cNvPr id="32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1611</xdr:row>
      <xdr:rowOff>939453</xdr:rowOff>
    </xdr:from>
    <xdr:ext cx="304800" cy="626724"/>
    <xdr:sp macro="" textlink="">
      <xdr:nvSpPr>
        <xdr:cNvPr id="32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1611</xdr:row>
      <xdr:rowOff>939453</xdr:rowOff>
    </xdr:from>
    <xdr:ext cx="304800" cy="626724"/>
    <xdr:sp macro="" textlink="">
      <xdr:nvSpPr>
        <xdr:cNvPr id="32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1612</xdr:row>
      <xdr:rowOff>939453</xdr:rowOff>
    </xdr:from>
    <xdr:ext cx="304800" cy="626724"/>
    <xdr:sp macro="" textlink="">
      <xdr:nvSpPr>
        <xdr:cNvPr id="32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1612</xdr:row>
      <xdr:rowOff>939453</xdr:rowOff>
    </xdr:from>
    <xdr:ext cx="304800" cy="626724"/>
    <xdr:sp macro="" textlink="">
      <xdr:nvSpPr>
        <xdr:cNvPr id="32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1613</xdr:row>
      <xdr:rowOff>939453</xdr:rowOff>
    </xdr:from>
    <xdr:ext cx="304800" cy="626724"/>
    <xdr:sp macro="" textlink="">
      <xdr:nvSpPr>
        <xdr:cNvPr id="32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1613</xdr:row>
      <xdr:rowOff>939453</xdr:rowOff>
    </xdr:from>
    <xdr:ext cx="304800" cy="626724"/>
    <xdr:sp macro="" textlink="">
      <xdr:nvSpPr>
        <xdr:cNvPr id="32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1614</xdr:row>
      <xdr:rowOff>939453</xdr:rowOff>
    </xdr:from>
    <xdr:ext cx="304800" cy="626724"/>
    <xdr:sp macro="" textlink="">
      <xdr:nvSpPr>
        <xdr:cNvPr id="32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1614</xdr:row>
      <xdr:rowOff>939453</xdr:rowOff>
    </xdr:from>
    <xdr:ext cx="304800" cy="626724"/>
    <xdr:sp macro="" textlink="">
      <xdr:nvSpPr>
        <xdr:cNvPr id="32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1615</xdr:row>
      <xdr:rowOff>939453</xdr:rowOff>
    </xdr:from>
    <xdr:ext cx="304800" cy="626724"/>
    <xdr:sp macro="" textlink="">
      <xdr:nvSpPr>
        <xdr:cNvPr id="32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1615</xdr:row>
      <xdr:rowOff>939453</xdr:rowOff>
    </xdr:from>
    <xdr:ext cx="304800" cy="626724"/>
    <xdr:sp macro="" textlink="">
      <xdr:nvSpPr>
        <xdr:cNvPr id="32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1616</xdr:row>
      <xdr:rowOff>939453</xdr:rowOff>
    </xdr:from>
    <xdr:ext cx="304800" cy="626724"/>
    <xdr:sp macro="" textlink="">
      <xdr:nvSpPr>
        <xdr:cNvPr id="32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1616</xdr:row>
      <xdr:rowOff>939453</xdr:rowOff>
    </xdr:from>
    <xdr:ext cx="304800" cy="626724"/>
    <xdr:sp macro="" textlink="">
      <xdr:nvSpPr>
        <xdr:cNvPr id="32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1617</xdr:row>
      <xdr:rowOff>939453</xdr:rowOff>
    </xdr:from>
    <xdr:ext cx="304800" cy="626724"/>
    <xdr:sp macro="" textlink="">
      <xdr:nvSpPr>
        <xdr:cNvPr id="32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1617</xdr:row>
      <xdr:rowOff>939453</xdr:rowOff>
    </xdr:from>
    <xdr:ext cx="304800" cy="626724"/>
    <xdr:sp macro="" textlink="">
      <xdr:nvSpPr>
        <xdr:cNvPr id="32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1618</xdr:row>
      <xdr:rowOff>939453</xdr:rowOff>
    </xdr:from>
    <xdr:ext cx="304800" cy="626724"/>
    <xdr:sp macro="" textlink="">
      <xdr:nvSpPr>
        <xdr:cNvPr id="32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1618</xdr:row>
      <xdr:rowOff>939453</xdr:rowOff>
    </xdr:from>
    <xdr:ext cx="304800" cy="626724"/>
    <xdr:sp macro="" textlink="">
      <xdr:nvSpPr>
        <xdr:cNvPr id="32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1619</xdr:row>
      <xdr:rowOff>939453</xdr:rowOff>
    </xdr:from>
    <xdr:ext cx="304800" cy="626724"/>
    <xdr:sp macro="" textlink="">
      <xdr:nvSpPr>
        <xdr:cNvPr id="32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1619</xdr:row>
      <xdr:rowOff>939453</xdr:rowOff>
    </xdr:from>
    <xdr:ext cx="304800" cy="626724"/>
    <xdr:sp macro="" textlink="">
      <xdr:nvSpPr>
        <xdr:cNvPr id="32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1620</xdr:row>
      <xdr:rowOff>939453</xdr:rowOff>
    </xdr:from>
    <xdr:ext cx="304800" cy="626724"/>
    <xdr:sp macro="" textlink="">
      <xdr:nvSpPr>
        <xdr:cNvPr id="32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1620</xdr:row>
      <xdr:rowOff>939453</xdr:rowOff>
    </xdr:from>
    <xdr:ext cx="304800" cy="626724"/>
    <xdr:sp macro="" textlink="">
      <xdr:nvSpPr>
        <xdr:cNvPr id="32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1621</xdr:row>
      <xdr:rowOff>939453</xdr:rowOff>
    </xdr:from>
    <xdr:ext cx="304800" cy="626724"/>
    <xdr:sp macro="" textlink="">
      <xdr:nvSpPr>
        <xdr:cNvPr id="32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1621</xdr:row>
      <xdr:rowOff>939453</xdr:rowOff>
    </xdr:from>
    <xdr:ext cx="304800" cy="626724"/>
    <xdr:sp macro="" textlink="">
      <xdr:nvSpPr>
        <xdr:cNvPr id="32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1622</xdr:row>
      <xdr:rowOff>939453</xdr:rowOff>
    </xdr:from>
    <xdr:ext cx="304800" cy="626724"/>
    <xdr:sp macro="" textlink="">
      <xdr:nvSpPr>
        <xdr:cNvPr id="32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1622</xdr:row>
      <xdr:rowOff>939453</xdr:rowOff>
    </xdr:from>
    <xdr:ext cx="304800" cy="626724"/>
    <xdr:sp macro="" textlink="">
      <xdr:nvSpPr>
        <xdr:cNvPr id="32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1623</xdr:row>
      <xdr:rowOff>939453</xdr:rowOff>
    </xdr:from>
    <xdr:ext cx="304800" cy="626724"/>
    <xdr:sp macro="" textlink="">
      <xdr:nvSpPr>
        <xdr:cNvPr id="32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1623</xdr:row>
      <xdr:rowOff>939453</xdr:rowOff>
    </xdr:from>
    <xdr:ext cx="304800" cy="626724"/>
    <xdr:sp macro="" textlink="">
      <xdr:nvSpPr>
        <xdr:cNvPr id="32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1624</xdr:row>
      <xdr:rowOff>939453</xdr:rowOff>
    </xdr:from>
    <xdr:ext cx="304800" cy="626724"/>
    <xdr:sp macro="" textlink="">
      <xdr:nvSpPr>
        <xdr:cNvPr id="32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1624</xdr:row>
      <xdr:rowOff>939453</xdr:rowOff>
    </xdr:from>
    <xdr:ext cx="304800" cy="626724"/>
    <xdr:sp macro="" textlink="">
      <xdr:nvSpPr>
        <xdr:cNvPr id="32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1625</xdr:row>
      <xdr:rowOff>939453</xdr:rowOff>
    </xdr:from>
    <xdr:ext cx="304800" cy="626724"/>
    <xdr:sp macro="" textlink="">
      <xdr:nvSpPr>
        <xdr:cNvPr id="32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1625</xdr:row>
      <xdr:rowOff>939453</xdr:rowOff>
    </xdr:from>
    <xdr:ext cx="304800" cy="626724"/>
    <xdr:sp macro="" textlink="">
      <xdr:nvSpPr>
        <xdr:cNvPr id="32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1626</xdr:row>
      <xdr:rowOff>939453</xdr:rowOff>
    </xdr:from>
    <xdr:ext cx="304800" cy="626724"/>
    <xdr:sp macro="" textlink="">
      <xdr:nvSpPr>
        <xdr:cNvPr id="32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1626</xdr:row>
      <xdr:rowOff>939453</xdr:rowOff>
    </xdr:from>
    <xdr:ext cx="304800" cy="626724"/>
    <xdr:sp macro="" textlink="">
      <xdr:nvSpPr>
        <xdr:cNvPr id="32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1627</xdr:row>
      <xdr:rowOff>939453</xdr:rowOff>
    </xdr:from>
    <xdr:ext cx="304800" cy="626724"/>
    <xdr:sp macro="" textlink="">
      <xdr:nvSpPr>
        <xdr:cNvPr id="32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1627</xdr:row>
      <xdr:rowOff>939453</xdr:rowOff>
    </xdr:from>
    <xdr:ext cx="304800" cy="626724"/>
    <xdr:sp macro="" textlink="">
      <xdr:nvSpPr>
        <xdr:cNvPr id="32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1628</xdr:row>
      <xdr:rowOff>939453</xdr:rowOff>
    </xdr:from>
    <xdr:ext cx="304800" cy="626724"/>
    <xdr:sp macro="" textlink="">
      <xdr:nvSpPr>
        <xdr:cNvPr id="32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1628</xdr:row>
      <xdr:rowOff>939453</xdr:rowOff>
    </xdr:from>
    <xdr:ext cx="304800" cy="626724"/>
    <xdr:sp macro="" textlink="">
      <xdr:nvSpPr>
        <xdr:cNvPr id="32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1629</xdr:row>
      <xdr:rowOff>939453</xdr:rowOff>
    </xdr:from>
    <xdr:ext cx="304800" cy="626724"/>
    <xdr:sp macro="" textlink="">
      <xdr:nvSpPr>
        <xdr:cNvPr id="32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1629</xdr:row>
      <xdr:rowOff>939453</xdr:rowOff>
    </xdr:from>
    <xdr:ext cx="304800" cy="626724"/>
    <xdr:sp macro="" textlink="">
      <xdr:nvSpPr>
        <xdr:cNvPr id="329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1630</xdr:row>
      <xdr:rowOff>939453</xdr:rowOff>
    </xdr:from>
    <xdr:ext cx="304800" cy="626724"/>
    <xdr:sp macro="" textlink="">
      <xdr:nvSpPr>
        <xdr:cNvPr id="329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1630</xdr:row>
      <xdr:rowOff>939453</xdr:rowOff>
    </xdr:from>
    <xdr:ext cx="304800" cy="626724"/>
    <xdr:sp macro="" textlink="">
      <xdr:nvSpPr>
        <xdr:cNvPr id="329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1631</xdr:row>
      <xdr:rowOff>939453</xdr:rowOff>
    </xdr:from>
    <xdr:ext cx="304800" cy="626724"/>
    <xdr:sp macro="" textlink="">
      <xdr:nvSpPr>
        <xdr:cNvPr id="330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1631</xdr:row>
      <xdr:rowOff>939453</xdr:rowOff>
    </xdr:from>
    <xdr:ext cx="304800" cy="626724"/>
    <xdr:sp macro="" textlink="">
      <xdr:nvSpPr>
        <xdr:cNvPr id="330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1632</xdr:row>
      <xdr:rowOff>939453</xdr:rowOff>
    </xdr:from>
    <xdr:ext cx="304800" cy="626724"/>
    <xdr:sp macro="" textlink="">
      <xdr:nvSpPr>
        <xdr:cNvPr id="330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1632</xdr:row>
      <xdr:rowOff>939453</xdr:rowOff>
    </xdr:from>
    <xdr:ext cx="304800" cy="626724"/>
    <xdr:sp macro="" textlink="">
      <xdr:nvSpPr>
        <xdr:cNvPr id="330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1633</xdr:row>
      <xdr:rowOff>939453</xdr:rowOff>
    </xdr:from>
    <xdr:ext cx="304800" cy="626724"/>
    <xdr:sp macro="" textlink="">
      <xdr:nvSpPr>
        <xdr:cNvPr id="330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1633</xdr:row>
      <xdr:rowOff>939453</xdr:rowOff>
    </xdr:from>
    <xdr:ext cx="304800" cy="626724"/>
    <xdr:sp macro="" textlink="">
      <xdr:nvSpPr>
        <xdr:cNvPr id="330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1634</xdr:row>
      <xdr:rowOff>939453</xdr:rowOff>
    </xdr:from>
    <xdr:ext cx="304800" cy="626724"/>
    <xdr:sp macro="" textlink="">
      <xdr:nvSpPr>
        <xdr:cNvPr id="330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1634</xdr:row>
      <xdr:rowOff>939453</xdr:rowOff>
    </xdr:from>
    <xdr:ext cx="304800" cy="626724"/>
    <xdr:sp macro="" textlink="">
      <xdr:nvSpPr>
        <xdr:cNvPr id="330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1635</xdr:row>
      <xdr:rowOff>939453</xdr:rowOff>
    </xdr:from>
    <xdr:ext cx="304800" cy="626724"/>
    <xdr:sp macro="" textlink="">
      <xdr:nvSpPr>
        <xdr:cNvPr id="330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1635</xdr:row>
      <xdr:rowOff>939453</xdr:rowOff>
    </xdr:from>
    <xdr:ext cx="304800" cy="626724"/>
    <xdr:sp macro="" textlink="">
      <xdr:nvSpPr>
        <xdr:cNvPr id="330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1636</xdr:row>
      <xdr:rowOff>939453</xdr:rowOff>
    </xdr:from>
    <xdr:ext cx="304800" cy="626724"/>
    <xdr:sp macro="" textlink="">
      <xdr:nvSpPr>
        <xdr:cNvPr id="331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1636</xdr:row>
      <xdr:rowOff>939453</xdr:rowOff>
    </xdr:from>
    <xdr:ext cx="304800" cy="626724"/>
    <xdr:sp macro="" textlink="">
      <xdr:nvSpPr>
        <xdr:cNvPr id="331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1637</xdr:row>
      <xdr:rowOff>939453</xdr:rowOff>
    </xdr:from>
    <xdr:ext cx="304800" cy="626724"/>
    <xdr:sp macro="" textlink="">
      <xdr:nvSpPr>
        <xdr:cNvPr id="331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1637</xdr:row>
      <xdr:rowOff>939453</xdr:rowOff>
    </xdr:from>
    <xdr:ext cx="304800" cy="626724"/>
    <xdr:sp macro="" textlink="">
      <xdr:nvSpPr>
        <xdr:cNvPr id="331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1638</xdr:row>
      <xdr:rowOff>939453</xdr:rowOff>
    </xdr:from>
    <xdr:ext cx="304800" cy="626724"/>
    <xdr:sp macro="" textlink="">
      <xdr:nvSpPr>
        <xdr:cNvPr id="331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1638</xdr:row>
      <xdr:rowOff>939453</xdr:rowOff>
    </xdr:from>
    <xdr:ext cx="304800" cy="626724"/>
    <xdr:sp macro="" textlink="">
      <xdr:nvSpPr>
        <xdr:cNvPr id="331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1639</xdr:row>
      <xdr:rowOff>939453</xdr:rowOff>
    </xdr:from>
    <xdr:ext cx="304800" cy="626724"/>
    <xdr:sp macro="" textlink="">
      <xdr:nvSpPr>
        <xdr:cNvPr id="331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1639</xdr:row>
      <xdr:rowOff>939453</xdr:rowOff>
    </xdr:from>
    <xdr:ext cx="304800" cy="626724"/>
    <xdr:sp macro="" textlink="">
      <xdr:nvSpPr>
        <xdr:cNvPr id="331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1640</xdr:row>
      <xdr:rowOff>939453</xdr:rowOff>
    </xdr:from>
    <xdr:ext cx="304800" cy="626724"/>
    <xdr:sp macro="" textlink="">
      <xdr:nvSpPr>
        <xdr:cNvPr id="331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1640</xdr:row>
      <xdr:rowOff>939453</xdr:rowOff>
    </xdr:from>
    <xdr:ext cx="304800" cy="626724"/>
    <xdr:sp macro="" textlink="">
      <xdr:nvSpPr>
        <xdr:cNvPr id="331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1641</xdr:row>
      <xdr:rowOff>939453</xdr:rowOff>
    </xdr:from>
    <xdr:ext cx="304800" cy="626724"/>
    <xdr:sp macro="" textlink="">
      <xdr:nvSpPr>
        <xdr:cNvPr id="332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1641</xdr:row>
      <xdr:rowOff>939453</xdr:rowOff>
    </xdr:from>
    <xdr:ext cx="304800" cy="626724"/>
    <xdr:sp macro="" textlink="">
      <xdr:nvSpPr>
        <xdr:cNvPr id="332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1642</xdr:row>
      <xdr:rowOff>939453</xdr:rowOff>
    </xdr:from>
    <xdr:ext cx="304800" cy="626724"/>
    <xdr:sp macro="" textlink="">
      <xdr:nvSpPr>
        <xdr:cNvPr id="332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1642</xdr:row>
      <xdr:rowOff>939453</xdr:rowOff>
    </xdr:from>
    <xdr:ext cx="304800" cy="626724"/>
    <xdr:sp macro="" textlink="">
      <xdr:nvSpPr>
        <xdr:cNvPr id="332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1643</xdr:row>
      <xdr:rowOff>939453</xdr:rowOff>
    </xdr:from>
    <xdr:ext cx="304800" cy="626724"/>
    <xdr:sp macro="" textlink="">
      <xdr:nvSpPr>
        <xdr:cNvPr id="332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1643</xdr:row>
      <xdr:rowOff>939453</xdr:rowOff>
    </xdr:from>
    <xdr:ext cx="304800" cy="626724"/>
    <xdr:sp macro="" textlink="">
      <xdr:nvSpPr>
        <xdr:cNvPr id="332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1644</xdr:row>
      <xdr:rowOff>939453</xdr:rowOff>
    </xdr:from>
    <xdr:ext cx="304800" cy="626724"/>
    <xdr:sp macro="" textlink="">
      <xdr:nvSpPr>
        <xdr:cNvPr id="332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1644</xdr:row>
      <xdr:rowOff>939453</xdr:rowOff>
    </xdr:from>
    <xdr:ext cx="304800" cy="626724"/>
    <xdr:sp macro="" textlink="">
      <xdr:nvSpPr>
        <xdr:cNvPr id="332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1645</xdr:row>
      <xdr:rowOff>939453</xdr:rowOff>
    </xdr:from>
    <xdr:ext cx="304800" cy="626724"/>
    <xdr:sp macro="" textlink="">
      <xdr:nvSpPr>
        <xdr:cNvPr id="332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1645</xdr:row>
      <xdr:rowOff>939453</xdr:rowOff>
    </xdr:from>
    <xdr:ext cx="304800" cy="626724"/>
    <xdr:sp macro="" textlink="">
      <xdr:nvSpPr>
        <xdr:cNvPr id="332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1646</xdr:row>
      <xdr:rowOff>939453</xdr:rowOff>
    </xdr:from>
    <xdr:ext cx="304800" cy="626724"/>
    <xdr:sp macro="" textlink="">
      <xdr:nvSpPr>
        <xdr:cNvPr id="333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1646</xdr:row>
      <xdr:rowOff>939453</xdr:rowOff>
    </xdr:from>
    <xdr:ext cx="304800" cy="626724"/>
    <xdr:sp macro="" textlink="">
      <xdr:nvSpPr>
        <xdr:cNvPr id="333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1647</xdr:row>
      <xdr:rowOff>939453</xdr:rowOff>
    </xdr:from>
    <xdr:ext cx="304800" cy="626724"/>
    <xdr:sp macro="" textlink="">
      <xdr:nvSpPr>
        <xdr:cNvPr id="333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1647</xdr:row>
      <xdr:rowOff>939453</xdr:rowOff>
    </xdr:from>
    <xdr:ext cx="304800" cy="626724"/>
    <xdr:sp macro="" textlink="">
      <xdr:nvSpPr>
        <xdr:cNvPr id="333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1648</xdr:row>
      <xdr:rowOff>939453</xdr:rowOff>
    </xdr:from>
    <xdr:ext cx="304800" cy="626724"/>
    <xdr:sp macro="" textlink="">
      <xdr:nvSpPr>
        <xdr:cNvPr id="333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1648</xdr:row>
      <xdr:rowOff>939453</xdr:rowOff>
    </xdr:from>
    <xdr:ext cx="304800" cy="626724"/>
    <xdr:sp macro="" textlink="">
      <xdr:nvSpPr>
        <xdr:cNvPr id="333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1649</xdr:row>
      <xdr:rowOff>939453</xdr:rowOff>
    </xdr:from>
    <xdr:ext cx="304800" cy="626724"/>
    <xdr:sp macro="" textlink="">
      <xdr:nvSpPr>
        <xdr:cNvPr id="333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1649</xdr:row>
      <xdr:rowOff>939453</xdr:rowOff>
    </xdr:from>
    <xdr:ext cx="304800" cy="626724"/>
    <xdr:sp macro="" textlink="">
      <xdr:nvSpPr>
        <xdr:cNvPr id="333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1650</xdr:row>
      <xdr:rowOff>939453</xdr:rowOff>
    </xdr:from>
    <xdr:ext cx="304800" cy="626724"/>
    <xdr:sp macro="" textlink="">
      <xdr:nvSpPr>
        <xdr:cNvPr id="333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1650</xdr:row>
      <xdr:rowOff>939453</xdr:rowOff>
    </xdr:from>
    <xdr:ext cx="304800" cy="626724"/>
    <xdr:sp macro="" textlink="">
      <xdr:nvSpPr>
        <xdr:cNvPr id="333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1651</xdr:row>
      <xdr:rowOff>939453</xdr:rowOff>
    </xdr:from>
    <xdr:ext cx="304800" cy="626724"/>
    <xdr:sp macro="" textlink="">
      <xdr:nvSpPr>
        <xdr:cNvPr id="334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1651</xdr:row>
      <xdr:rowOff>939453</xdr:rowOff>
    </xdr:from>
    <xdr:ext cx="304800" cy="626724"/>
    <xdr:sp macro="" textlink="">
      <xdr:nvSpPr>
        <xdr:cNvPr id="334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1652</xdr:row>
      <xdr:rowOff>939453</xdr:rowOff>
    </xdr:from>
    <xdr:ext cx="304800" cy="626724"/>
    <xdr:sp macro="" textlink="">
      <xdr:nvSpPr>
        <xdr:cNvPr id="334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1652</xdr:row>
      <xdr:rowOff>939453</xdr:rowOff>
    </xdr:from>
    <xdr:ext cx="304800" cy="626724"/>
    <xdr:sp macro="" textlink="">
      <xdr:nvSpPr>
        <xdr:cNvPr id="334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1653</xdr:row>
      <xdr:rowOff>939453</xdr:rowOff>
    </xdr:from>
    <xdr:ext cx="304800" cy="626724"/>
    <xdr:sp macro="" textlink="">
      <xdr:nvSpPr>
        <xdr:cNvPr id="334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1653</xdr:row>
      <xdr:rowOff>939453</xdr:rowOff>
    </xdr:from>
    <xdr:ext cx="304800" cy="626724"/>
    <xdr:sp macro="" textlink="">
      <xdr:nvSpPr>
        <xdr:cNvPr id="334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1654</xdr:row>
      <xdr:rowOff>939453</xdr:rowOff>
    </xdr:from>
    <xdr:ext cx="304800" cy="626724"/>
    <xdr:sp macro="" textlink="">
      <xdr:nvSpPr>
        <xdr:cNvPr id="334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1654</xdr:row>
      <xdr:rowOff>939453</xdr:rowOff>
    </xdr:from>
    <xdr:ext cx="304800" cy="626724"/>
    <xdr:sp macro="" textlink="">
      <xdr:nvSpPr>
        <xdr:cNvPr id="334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1655</xdr:row>
      <xdr:rowOff>939453</xdr:rowOff>
    </xdr:from>
    <xdr:ext cx="304800" cy="626724"/>
    <xdr:sp macro="" textlink="">
      <xdr:nvSpPr>
        <xdr:cNvPr id="334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1655</xdr:row>
      <xdr:rowOff>939453</xdr:rowOff>
    </xdr:from>
    <xdr:ext cx="304800" cy="626724"/>
    <xdr:sp macro="" textlink="">
      <xdr:nvSpPr>
        <xdr:cNvPr id="334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1656</xdr:row>
      <xdr:rowOff>939453</xdr:rowOff>
    </xdr:from>
    <xdr:ext cx="304800" cy="626724"/>
    <xdr:sp macro="" textlink="">
      <xdr:nvSpPr>
        <xdr:cNvPr id="335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1656</xdr:row>
      <xdr:rowOff>939453</xdr:rowOff>
    </xdr:from>
    <xdr:ext cx="304800" cy="626724"/>
    <xdr:sp macro="" textlink="">
      <xdr:nvSpPr>
        <xdr:cNvPr id="335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1657</xdr:row>
      <xdr:rowOff>939453</xdr:rowOff>
    </xdr:from>
    <xdr:ext cx="304800" cy="626724"/>
    <xdr:sp macro="" textlink="">
      <xdr:nvSpPr>
        <xdr:cNvPr id="335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1657</xdr:row>
      <xdr:rowOff>939453</xdr:rowOff>
    </xdr:from>
    <xdr:ext cx="304800" cy="626724"/>
    <xdr:sp macro="" textlink="">
      <xdr:nvSpPr>
        <xdr:cNvPr id="335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1658</xdr:row>
      <xdr:rowOff>939453</xdr:rowOff>
    </xdr:from>
    <xdr:ext cx="304800" cy="626724"/>
    <xdr:sp macro="" textlink="">
      <xdr:nvSpPr>
        <xdr:cNvPr id="335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1658</xdr:row>
      <xdr:rowOff>939453</xdr:rowOff>
    </xdr:from>
    <xdr:ext cx="304800" cy="626724"/>
    <xdr:sp macro="" textlink="">
      <xdr:nvSpPr>
        <xdr:cNvPr id="335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1659</xdr:row>
      <xdr:rowOff>939453</xdr:rowOff>
    </xdr:from>
    <xdr:ext cx="304800" cy="626724"/>
    <xdr:sp macro="" textlink="">
      <xdr:nvSpPr>
        <xdr:cNvPr id="335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1659</xdr:row>
      <xdr:rowOff>939453</xdr:rowOff>
    </xdr:from>
    <xdr:ext cx="304800" cy="626724"/>
    <xdr:sp macro="" textlink="">
      <xdr:nvSpPr>
        <xdr:cNvPr id="335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1660</xdr:row>
      <xdr:rowOff>939453</xdr:rowOff>
    </xdr:from>
    <xdr:ext cx="304800" cy="626724"/>
    <xdr:sp macro="" textlink="">
      <xdr:nvSpPr>
        <xdr:cNvPr id="335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1660</xdr:row>
      <xdr:rowOff>939453</xdr:rowOff>
    </xdr:from>
    <xdr:ext cx="304800" cy="626724"/>
    <xdr:sp macro="" textlink="">
      <xdr:nvSpPr>
        <xdr:cNvPr id="335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1661</xdr:row>
      <xdr:rowOff>939453</xdr:rowOff>
    </xdr:from>
    <xdr:ext cx="304800" cy="626724"/>
    <xdr:sp macro="" textlink="">
      <xdr:nvSpPr>
        <xdr:cNvPr id="336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1661</xdr:row>
      <xdr:rowOff>939453</xdr:rowOff>
    </xdr:from>
    <xdr:ext cx="304800" cy="626724"/>
    <xdr:sp macro="" textlink="">
      <xdr:nvSpPr>
        <xdr:cNvPr id="336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1662</xdr:row>
      <xdr:rowOff>939453</xdr:rowOff>
    </xdr:from>
    <xdr:ext cx="304800" cy="626724"/>
    <xdr:sp macro="" textlink="">
      <xdr:nvSpPr>
        <xdr:cNvPr id="336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1662</xdr:row>
      <xdr:rowOff>939453</xdr:rowOff>
    </xdr:from>
    <xdr:ext cx="304800" cy="626724"/>
    <xdr:sp macro="" textlink="">
      <xdr:nvSpPr>
        <xdr:cNvPr id="336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1663</xdr:row>
      <xdr:rowOff>939453</xdr:rowOff>
    </xdr:from>
    <xdr:ext cx="304800" cy="626724"/>
    <xdr:sp macro="" textlink="">
      <xdr:nvSpPr>
        <xdr:cNvPr id="336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1663</xdr:row>
      <xdr:rowOff>939453</xdr:rowOff>
    </xdr:from>
    <xdr:ext cx="304800" cy="626724"/>
    <xdr:sp macro="" textlink="">
      <xdr:nvSpPr>
        <xdr:cNvPr id="336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1664</xdr:row>
      <xdr:rowOff>939453</xdr:rowOff>
    </xdr:from>
    <xdr:ext cx="304800" cy="626724"/>
    <xdr:sp macro="" textlink="">
      <xdr:nvSpPr>
        <xdr:cNvPr id="336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1664</xdr:row>
      <xdr:rowOff>939453</xdr:rowOff>
    </xdr:from>
    <xdr:ext cx="304800" cy="626724"/>
    <xdr:sp macro="" textlink="">
      <xdr:nvSpPr>
        <xdr:cNvPr id="336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1665</xdr:row>
      <xdr:rowOff>939453</xdr:rowOff>
    </xdr:from>
    <xdr:ext cx="304800" cy="626724"/>
    <xdr:sp macro="" textlink="">
      <xdr:nvSpPr>
        <xdr:cNvPr id="336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1665</xdr:row>
      <xdr:rowOff>939453</xdr:rowOff>
    </xdr:from>
    <xdr:ext cx="304800" cy="626724"/>
    <xdr:sp macro="" textlink="">
      <xdr:nvSpPr>
        <xdr:cNvPr id="336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1666</xdr:row>
      <xdr:rowOff>939453</xdr:rowOff>
    </xdr:from>
    <xdr:ext cx="304800" cy="626724"/>
    <xdr:sp macro="" textlink="">
      <xdr:nvSpPr>
        <xdr:cNvPr id="337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1666</xdr:row>
      <xdr:rowOff>939453</xdr:rowOff>
    </xdr:from>
    <xdr:ext cx="304800" cy="626724"/>
    <xdr:sp macro="" textlink="">
      <xdr:nvSpPr>
        <xdr:cNvPr id="337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1667</xdr:row>
      <xdr:rowOff>939453</xdr:rowOff>
    </xdr:from>
    <xdr:ext cx="304800" cy="626724"/>
    <xdr:sp macro="" textlink="">
      <xdr:nvSpPr>
        <xdr:cNvPr id="337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1667</xdr:row>
      <xdr:rowOff>939453</xdr:rowOff>
    </xdr:from>
    <xdr:ext cx="304800" cy="626724"/>
    <xdr:sp macro="" textlink="">
      <xdr:nvSpPr>
        <xdr:cNvPr id="337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1668</xdr:row>
      <xdr:rowOff>939453</xdr:rowOff>
    </xdr:from>
    <xdr:ext cx="304800" cy="626724"/>
    <xdr:sp macro="" textlink="">
      <xdr:nvSpPr>
        <xdr:cNvPr id="337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1668</xdr:row>
      <xdr:rowOff>939453</xdr:rowOff>
    </xdr:from>
    <xdr:ext cx="304800" cy="626724"/>
    <xdr:sp macro="" textlink="">
      <xdr:nvSpPr>
        <xdr:cNvPr id="337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1669</xdr:row>
      <xdr:rowOff>939453</xdr:rowOff>
    </xdr:from>
    <xdr:ext cx="304800" cy="626724"/>
    <xdr:sp macro="" textlink="">
      <xdr:nvSpPr>
        <xdr:cNvPr id="337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1669</xdr:row>
      <xdr:rowOff>939453</xdr:rowOff>
    </xdr:from>
    <xdr:ext cx="304800" cy="626724"/>
    <xdr:sp macro="" textlink="">
      <xdr:nvSpPr>
        <xdr:cNvPr id="337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1670</xdr:row>
      <xdr:rowOff>939453</xdr:rowOff>
    </xdr:from>
    <xdr:ext cx="304800" cy="626724"/>
    <xdr:sp macro="" textlink="">
      <xdr:nvSpPr>
        <xdr:cNvPr id="337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1670</xdr:row>
      <xdr:rowOff>939453</xdr:rowOff>
    </xdr:from>
    <xdr:ext cx="304800" cy="626724"/>
    <xdr:sp macro="" textlink="">
      <xdr:nvSpPr>
        <xdr:cNvPr id="337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1671</xdr:row>
      <xdr:rowOff>939453</xdr:rowOff>
    </xdr:from>
    <xdr:ext cx="304800" cy="626724"/>
    <xdr:sp macro="" textlink="">
      <xdr:nvSpPr>
        <xdr:cNvPr id="338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1671</xdr:row>
      <xdr:rowOff>939453</xdr:rowOff>
    </xdr:from>
    <xdr:ext cx="304800" cy="626724"/>
    <xdr:sp macro="" textlink="">
      <xdr:nvSpPr>
        <xdr:cNvPr id="338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1672</xdr:row>
      <xdr:rowOff>939453</xdr:rowOff>
    </xdr:from>
    <xdr:ext cx="304800" cy="626724"/>
    <xdr:sp macro="" textlink="">
      <xdr:nvSpPr>
        <xdr:cNvPr id="338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1672</xdr:row>
      <xdr:rowOff>939453</xdr:rowOff>
    </xdr:from>
    <xdr:ext cx="304800" cy="626724"/>
    <xdr:sp macro="" textlink="">
      <xdr:nvSpPr>
        <xdr:cNvPr id="338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1673</xdr:row>
      <xdr:rowOff>939453</xdr:rowOff>
    </xdr:from>
    <xdr:ext cx="304800" cy="626724"/>
    <xdr:sp macro="" textlink="">
      <xdr:nvSpPr>
        <xdr:cNvPr id="338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1673</xdr:row>
      <xdr:rowOff>939453</xdr:rowOff>
    </xdr:from>
    <xdr:ext cx="304800" cy="626724"/>
    <xdr:sp macro="" textlink="">
      <xdr:nvSpPr>
        <xdr:cNvPr id="338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1674</xdr:row>
      <xdr:rowOff>939453</xdr:rowOff>
    </xdr:from>
    <xdr:ext cx="304800" cy="626724"/>
    <xdr:sp macro="" textlink="">
      <xdr:nvSpPr>
        <xdr:cNvPr id="338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1674</xdr:row>
      <xdr:rowOff>939453</xdr:rowOff>
    </xdr:from>
    <xdr:ext cx="304800" cy="626724"/>
    <xdr:sp macro="" textlink="">
      <xdr:nvSpPr>
        <xdr:cNvPr id="3387"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1675</xdr:row>
      <xdr:rowOff>939453</xdr:rowOff>
    </xdr:from>
    <xdr:ext cx="304800" cy="626724"/>
    <xdr:sp macro="" textlink="">
      <xdr:nvSpPr>
        <xdr:cNvPr id="3388"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1675</xdr:row>
      <xdr:rowOff>939453</xdr:rowOff>
    </xdr:from>
    <xdr:ext cx="304800" cy="626724"/>
    <xdr:sp macro="" textlink="">
      <xdr:nvSpPr>
        <xdr:cNvPr id="3389"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1676</xdr:row>
      <xdr:rowOff>939453</xdr:rowOff>
    </xdr:from>
    <xdr:ext cx="304800" cy="626724"/>
    <xdr:sp macro="" textlink="">
      <xdr:nvSpPr>
        <xdr:cNvPr id="3390"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1676</xdr:row>
      <xdr:rowOff>939453</xdr:rowOff>
    </xdr:from>
    <xdr:ext cx="304800" cy="626724"/>
    <xdr:sp macro="" textlink="">
      <xdr:nvSpPr>
        <xdr:cNvPr id="3391"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1677</xdr:row>
      <xdr:rowOff>939453</xdr:rowOff>
    </xdr:from>
    <xdr:ext cx="304800" cy="626724"/>
    <xdr:sp macro="" textlink="">
      <xdr:nvSpPr>
        <xdr:cNvPr id="3392"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1677</xdr:row>
      <xdr:rowOff>939453</xdr:rowOff>
    </xdr:from>
    <xdr:ext cx="304800" cy="626724"/>
    <xdr:sp macro="" textlink="">
      <xdr:nvSpPr>
        <xdr:cNvPr id="3393"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1678</xdr:row>
      <xdr:rowOff>939453</xdr:rowOff>
    </xdr:from>
    <xdr:ext cx="304800" cy="626724"/>
    <xdr:sp macro="" textlink="">
      <xdr:nvSpPr>
        <xdr:cNvPr id="3394"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1678</xdr:row>
      <xdr:rowOff>939453</xdr:rowOff>
    </xdr:from>
    <xdr:ext cx="304800" cy="626724"/>
    <xdr:sp macro="" textlink="">
      <xdr:nvSpPr>
        <xdr:cNvPr id="3395"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2898882"/>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40014</xdr:colOff>
      <xdr:row>1679</xdr:row>
      <xdr:rowOff>939453</xdr:rowOff>
    </xdr:from>
    <xdr:ext cx="304800" cy="626724"/>
    <xdr:sp macro="" textlink="">
      <xdr:nvSpPr>
        <xdr:cNvPr id="3396" name="AutoShape 1" descr="https://mail.google.com/mail/ca/u/0/?ui=2&amp;ik=864f0ae915&amp;view=att&amp;th=13e6c022eefca757&amp;attid=0.0.1&amp;disp=emb&amp;zw&amp;atsh=1">
          <a:extLst>
            <a:ext uri="{FF2B5EF4-FFF2-40B4-BE49-F238E27FC236}">
              <a16:creationId xmlns:a16="http://schemas.microsoft.com/office/drawing/2014/main" id="{AD2A54BA-B047-45F4-B27A-99B29AD679B4}"/>
            </a:ext>
          </a:extLst>
        </xdr:cNvPr>
        <xdr:cNvSpPr>
          <a:spLocks noChangeAspect="1" noChangeArrowheads="1"/>
        </xdr:cNvSpPr>
      </xdr:nvSpPr>
      <xdr:spPr bwMode="auto">
        <a:xfrm>
          <a:off x="68415907" y="3864989"/>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365</xdr:row>
      <xdr:rowOff>0</xdr:rowOff>
    </xdr:from>
    <xdr:ext cx="304800" cy="595493"/>
    <xdr:sp macro="" textlink="">
      <xdr:nvSpPr>
        <xdr:cNvPr id="3397"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1019</xdr:row>
      <xdr:rowOff>0</xdr:rowOff>
    </xdr:from>
    <xdr:ext cx="304800" cy="595493"/>
    <xdr:sp macro="" textlink="">
      <xdr:nvSpPr>
        <xdr:cNvPr id="3398"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1111</xdr:row>
      <xdr:rowOff>17318</xdr:rowOff>
    </xdr:from>
    <xdr:ext cx="304800" cy="595493"/>
    <xdr:sp macro="" textlink="">
      <xdr:nvSpPr>
        <xdr:cNvPr id="3399"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1019</xdr:row>
      <xdr:rowOff>0</xdr:rowOff>
    </xdr:from>
    <xdr:ext cx="304800" cy="595493"/>
    <xdr:sp macro="" textlink="">
      <xdr:nvSpPr>
        <xdr:cNvPr id="3400"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3401"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02"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03"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1019</xdr:row>
      <xdr:rowOff>0</xdr:rowOff>
    </xdr:from>
    <xdr:ext cx="304800" cy="595493"/>
    <xdr:sp macro="" textlink="">
      <xdr:nvSpPr>
        <xdr:cNvPr id="3404"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1111</xdr:row>
      <xdr:rowOff>17318</xdr:rowOff>
    </xdr:from>
    <xdr:ext cx="304800" cy="595493"/>
    <xdr:sp macro="" textlink="">
      <xdr:nvSpPr>
        <xdr:cNvPr id="3405"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1019</xdr:row>
      <xdr:rowOff>0</xdr:rowOff>
    </xdr:from>
    <xdr:ext cx="304800" cy="595493"/>
    <xdr:sp macro="" textlink="">
      <xdr:nvSpPr>
        <xdr:cNvPr id="3406"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1191</xdr:row>
      <xdr:rowOff>0</xdr:rowOff>
    </xdr:from>
    <xdr:ext cx="304800" cy="595493"/>
    <xdr:sp macro="" textlink="">
      <xdr:nvSpPr>
        <xdr:cNvPr id="3407"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08"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09"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366</xdr:row>
      <xdr:rowOff>0</xdr:rowOff>
    </xdr:from>
    <xdr:ext cx="304800" cy="595493"/>
    <xdr:sp macro="" textlink="">
      <xdr:nvSpPr>
        <xdr:cNvPr id="3410"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1020</xdr:row>
      <xdr:rowOff>0</xdr:rowOff>
    </xdr:from>
    <xdr:ext cx="304800" cy="595493"/>
    <xdr:sp macro="" textlink="">
      <xdr:nvSpPr>
        <xdr:cNvPr id="3411"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1112</xdr:row>
      <xdr:rowOff>17318</xdr:rowOff>
    </xdr:from>
    <xdr:ext cx="304800" cy="595493"/>
    <xdr:sp macro="" textlink="">
      <xdr:nvSpPr>
        <xdr:cNvPr id="3412"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1020</xdr:row>
      <xdr:rowOff>0</xdr:rowOff>
    </xdr:from>
    <xdr:ext cx="304800" cy="595493"/>
    <xdr:sp macro="" textlink="">
      <xdr:nvSpPr>
        <xdr:cNvPr id="3413"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14"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15"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16"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1020</xdr:row>
      <xdr:rowOff>0</xdr:rowOff>
    </xdr:from>
    <xdr:ext cx="304800" cy="595493"/>
    <xdr:sp macro="" textlink="">
      <xdr:nvSpPr>
        <xdr:cNvPr id="3417"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1112</xdr:row>
      <xdr:rowOff>17318</xdr:rowOff>
    </xdr:from>
    <xdr:ext cx="304800" cy="595493"/>
    <xdr:sp macro="" textlink="">
      <xdr:nvSpPr>
        <xdr:cNvPr id="3418"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1020</xdr:row>
      <xdr:rowOff>0</xdr:rowOff>
    </xdr:from>
    <xdr:ext cx="304800" cy="595493"/>
    <xdr:sp macro="" textlink="">
      <xdr:nvSpPr>
        <xdr:cNvPr id="3419"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1192</xdr:row>
      <xdr:rowOff>0</xdr:rowOff>
    </xdr:from>
    <xdr:ext cx="304800" cy="595493"/>
    <xdr:sp macro="" textlink="">
      <xdr:nvSpPr>
        <xdr:cNvPr id="3420"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21"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22"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367</xdr:row>
      <xdr:rowOff>0</xdr:rowOff>
    </xdr:from>
    <xdr:ext cx="304800" cy="595493"/>
    <xdr:sp macro="" textlink="">
      <xdr:nvSpPr>
        <xdr:cNvPr id="3423"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24"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1113</xdr:row>
      <xdr:rowOff>17318</xdr:rowOff>
    </xdr:from>
    <xdr:ext cx="304800" cy="595493"/>
    <xdr:sp macro="" textlink="">
      <xdr:nvSpPr>
        <xdr:cNvPr id="3425"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26"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27"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28"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29"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30"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1113</xdr:row>
      <xdr:rowOff>17318</xdr:rowOff>
    </xdr:from>
    <xdr:ext cx="304800" cy="595493"/>
    <xdr:sp macro="" textlink="">
      <xdr:nvSpPr>
        <xdr:cNvPr id="3431"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32"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33"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34"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35"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367</xdr:row>
      <xdr:rowOff>0</xdr:rowOff>
    </xdr:from>
    <xdr:ext cx="304800" cy="595493"/>
    <xdr:sp macro="" textlink="">
      <xdr:nvSpPr>
        <xdr:cNvPr id="3436"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37"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1113</xdr:row>
      <xdr:rowOff>17318</xdr:rowOff>
    </xdr:from>
    <xdr:ext cx="304800" cy="595493"/>
    <xdr:sp macro="" textlink="">
      <xdr:nvSpPr>
        <xdr:cNvPr id="3438"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39"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40"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41"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42"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43"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1113</xdr:row>
      <xdr:rowOff>17318</xdr:rowOff>
    </xdr:from>
    <xdr:ext cx="304800" cy="595493"/>
    <xdr:sp macro="" textlink="">
      <xdr:nvSpPr>
        <xdr:cNvPr id="3444"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1021</xdr:row>
      <xdr:rowOff>0</xdr:rowOff>
    </xdr:from>
    <xdr:ext cx="304800" cy="595493"/>
    <xdr:sp macro="" textlink="">
      <xdr:nvSpPr>
        <xdr:cNvPr id="3445"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1193</xdr:row>
      <xdr:rowOff>0</xdr:rowOff>
    </xdr:from>
    <xdr:ext cx="304800" cy="595493"/>
    <xdr:sp macro="" textlink="">
      <xdr:nvSpPr>
        <xdr:cNvPr id="3446"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47"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48"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368</xdr:row>
      <xdr:rowOff>0</xdr:rowOff>
    </xdr:from>
    <xdr:ext cx="304800" cy="595493"/>
    <xdr:sp macro="" textlink="">
      <xdr:nvSpPr>
        <xdr:cNvPr id="3449"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1022</xdr:row>
      <xdr:rowOff>0</xdr:rowOff>
    </xdr:from>
    <xdr:ext cx="304800" cy="595493"/>
    <xdr:sp macro="" textlink="">
      <xdr:nvSpPr>
        <xdr:cNvPr id="3450"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1114</xdr:row>
      <xdr:rowOff>17318</xdr:rowOff>
    </xdr:from>
    <xdr:ext cx="304800" cy="595493"/>
    <xdr:sp macro="" textlink="">
      <xdr:nvSpPr>
        <xdr:cNvPr id="3451"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1022</xdr:row>
      <xdr:rowOff>0</xdr:rowOff>
    </xdr:from>
    <xdr:ext cx="304800" cy="595493"/>
    <xdr:sp macro="" textlink="">
      <xdr:nvSpPr>
        <xdr:cNvPr id="3452"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53"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54"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55"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1022</xdr:row>
      <xdr:rowOff>0</xdr:rowOff>
    </xdr:from>
    <xdr:ext cx="304800" cy="595493"/>
    <xdr:sp macro="" textlink="">
      <xdr:nvSpPr>
        <xdr:cNvPr id="3456"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1114</xdr:row>
      <xdr:rowOff>17318</xdr:rowOff>
    </xdr:from>
    <xdr:ext cx="304800" cy="595493"/>
    <xdr:sp macro="" textlink="">
      <xdr:nvSpPr>
        <xdr:cNvPr id="3457"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1022</xdr:row>
      <xdr:rowOff>0</xdr:rowOff>
    </xdr:from>
    <xdr:ext cx="304800" cy="595493"/>
    <xdr:sp macro="" textlink="">
      <xdr:nvSpPr>
        <xdr:cNvPr id="3458"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1194</xdr:row>
      <xdr:rowOff>0</xdr:rowOff>
    </xdr:from>
    <xdr:ext cx="304800" cy="595493"/>
    <xdr:sp macro="" textlink="">
      <xdr:nvSpPr>
        <xdr:cNvPr id="3459"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60"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61"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369</xdr:row>
      <xdr:rowOff>0</xdr:rowOff>
    </xdr:from>
    <xdr:ext cx="304800" cy="595493"/>
    <xdr:sp macro="" textlink="">
      <xdr:nvSpPr>
        <xdr:cNvPr id="3462"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1023</xdr:row>
      <xdr:rowOff>0</xdr:rowOff>
    </xdr:from>
    <xdr:ext cx="304800" cy="595493"/>
    <xdr:sp macro="" textlink="">
      <xdr:nvSpPr>
        <xdr:cNvPr id="3463"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1115</xdr:row>
      <xdr:rowOff>17318</xdr:rowOff>
    </xdr:from>
    <xdr:ext cx="304800" cy="595493"/>
    <xdr:sp macro="" textlink="">
      <xdr:nvSpPr>
        <xdr:cNvPr id="3464"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1023</xdr:row>
      <xdr:rowOff>0</xdr:rowOff>
    </xdr:from>
    <xdr:ext cx="304800" cy="595493"/>
    <xdr:sp macro="" textlink="">
      <xdr:nvSpPr>
        <xdr:cNvPr id="3465"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66"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67"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68"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1023</xdr:row>
      <xdr:rowOff>0</xdr:rowOff>
    </xdr:from>
    <xdr:ext cx="304800" cy="595493"/>
    <xdr:sp macro="" textlink="">
      <xdr:nvSpPr>
        <xdr:cNvPr id="3469"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1115</xdr:row>
      <xdr:rowOff>17318</xdr:rowOff>
    </xdr:from>
    <xdr:ext cx="304800" cy="595493"/>
    <xdr:sp macro="" textlink="">
      <xdr:nvSpPr>
        <xdr:cNvPr id="3470"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1023</xdr:row>
      <xdr:rowOff>0</xdr:rowOff>
    </xdr:from>
    <xdr:ext cx="304800" cy="595493"/>
    <xdr:sp macro="" textlink="">
      <xdr:nvSpPr>
        <xdr:cNvPr id="3471"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1195</xdr:row>
      <xdr:rowOff>0</xdr:rowOff>
    </xdr:from>
    <xdr:ext cx="304800" cy="595493"/>
    <xdr:sp macro="" textlink="">
      <xdr:nvSpPr>
        <xdr:cNvPr id="3472"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73"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74"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370</xdr:row>
      <xdr:rowOff>0</xdr:rowOff>
    </xdr:from>
    <xdr:ext cx="304800" cy="595493"/>
    <xdr:sp macro="" textlink="">
      <xdr:nvSpPr>
        <xdr:cNvPr id="3475"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1024</xdr:row>
      <xdr:rowOff>0</xdr:rowOff>
    </xdr:from>
    <xdr:ext cx="304800" cy="595493"/>
    <xdr:sp macro="" textlink="">
      <xdr:nvSpPr>
        <xdr:cNvPr id="3476"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1116</xdr:row>
      <xdr:rowOff>17318</xdr:rowOff>
    </xdr:from>
    <xdr:ext cx="304800" cy="595493"/>
    <xdr:sp macro="" textlink="">
      <xdr:nvSpPr>
        <xdr:cNvPr id="3477"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1024</xdr:row>
      <xdr:rowOff>0</xdr:rowOff>
    </xdr:from>
    <xdr:ext cx="304800" cy="595493"/>
    <xdr:sp macro="" textlink="">
      <xdr:nvSpPr>
        <xdr:cNvPr id="3478"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79"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1197</xdr:row>
      <xdr:rowOff>0</xdr:rowOff>
    </xdr:from>
    <xdr:ext cx="304800" cy="595493"/>
    <xdr:sp macro="" textlink="">
      <xdr:nvSpPr>
        <xdr:cNvPr id="3480"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1197</xdr:row>
      <xdr:rowOff>0</xdr:rowOff>
    </xdr:from>
    <xdr:ext cx="304800" cy="595493"/>
    <xdr:sp macro="" textlink="">
      <xdr:nvSpPr>
        <xdr:cNvPr id="3481"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1024</xdr:row>
      <xdr:rowOff>0</xdr:rowOff>
    </xdr:from>
    <xdr:ext cx="304800" cy="595493"/>
    <xdr:sp macro="" textlink="">
      <xdr:nvSpPr>
        <xdr:cNvPr id="3482"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1116</xdr:row>
      <xdr:rowOff>17318</xdr:rowOff>
    </xdr:from>
    <xdr:ext cx="304800" cy="595493"/>
    <xdr:sp macro="" textlink="">
      <xdr:nvSpPr>
        <xdr:cNvPr id="3483"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1024</xdr:row>
      <xdr:rowOff>0</xdr:rowOff>
    </xdr:from>
    <xdr:ext cx="304800" cy="595493"/>
    <xdr:sp macro="" textlink="">
      <xdr:nvSpPr>
        <xdr:cNvPr id="3484"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1196</xdr:row>
      <xdr:rowOff>0</xdr:rowOff>
    </xdr:from>
    <xdr:ext cx="304800" cy="595493"/>
    <xdr:sp macro="" textlink="">
      <xdr:nvSpPr>
        <xdr:cNvPr id="3485"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1197</xdr:row>
      <xdr:rowOff>0</xdr:rowOff>
    </xdr:from>
    <xdr:ext cx="304800" cy="595493"/>
    <xdr:sp macro="" textlink="">
      <xdr:nvSpPr>
        <xdr:cNvPr id="3486"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1197</xdr:row>
      <xdr:rowOff>0</xdr:rowOff>
    </xdr:from>
    <xdr:ext cx="304800" cy="595493"/>
    <xdr:sp macro="" textlink="">
      <xdr:nvSpPr>
        <xdr:cNvPr id="3487"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387</xdr:row>
      <xdr:rowOff>0</xdr:rowOff>
    </xdr:from>
    <xdr:ext cx="304800" cy="595493"/>
    <xdr:sp macro="" textlink="">
      <xdr:nvSpPr>
        <xdr:cNvPr id="3488"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1041</xdr:row>
      <xdr:rowOff>0</xdr:rowOff>
    </xdr:from>
    <xdr:ext cx="304800" cy="595493"/>
    <xdr:sp macro="" textlink="">
      <xdr:nvSpPr>
        <xdr:cNvPr id="3489"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1133</xdr:row>
      <xdr:rowOff>17318</xdr:rowOff>
    </xdr:from>
    <xdr:ext cx="304800" cy="595493"/>
    <xdr:sp macro="" textlink="">
      <xdr:nvSpPr>
        <xdr:cNvPr id="3490"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1041</xdr:row>
      <xdr:rowOff>0</xdr:rowOff>
    </xdr:from>
    <xdr:ext cx="304800" cy="595493"/>
    <xdr:sp macro="" textlink="">
      <xdr:nvSpPr>
        <xdr:cNvPr id="3491"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1213</xdr:row>
      <xdr:rowOff>0</xdr:rowOff>
    </xdr:from>
    <xdr:ext cx="304800" cy="595493"/>
    <xdr:sp macro="" textlink="">
      <xdr:nvSpPr>
        <xdr:cNvPr id="3492"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493"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494"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1041</xdr:row>
      <xdr:rowOff>0</xdr:rowOff>
    </xdr:from>
    <xdr:ext cx="304800" cy="595493"/>
    <xdr:sp macro="" textlink="">
      <xdr:nvSpPr>
        <xdr:cNvPr id="3495"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1133</xdr:row>
      <xdr:rowOff>17318</xdr:rowOff>
    </xdr:from>
    <xdr:ext cx="304800" cy="595493"/>
    <xdr:sp macro="" textlink="">
      <xdr:nvSpPr>
        <xdr:cNvPr id="3496"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1041</xdr:row>
      <xdr:rowOff>0</xdr:rowOff>
    </xdr:from>
    <xdr:ext cx="304800" cy="595493"/>
    <xdr:sp macro="" textlink="">
      <xdr:nvSpPr>
        <xdr:cNvPr id="3497"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1213</xdr:row>
      <xdr:rowOff>0</xdr:rowOff>
    </xdr:from>
    <xdr:ext cx="304800" cy="595493"/>
    <xdr:sp macro="" textlink="">
      <xdr:nvSpPr>
        <xdr:cNvPr id="3498"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499"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500"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388</xdr:row>
      <xdr:rowOff>0</xdr:rowOff>
    </xdr:from>
    <xdr:ext cx="304800" cy="595493"/>
    <xdr:sp macro="" textlink="">
      <xdr:nvSpPr>
        <xdr:cNvPr id="3501"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1042</xdr:row>
      <xdr:rowOff>0</xdr:rowOff>
    </xdr:from>
    <xdr:ext cx="304800" cy="595493"/>
    <xdr:sp macro="" textlink="">
      <xdr:nvSpPr>
        <xdr:cNvPr id="3502"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1134</xdr:row>
      <xdr:rowOff>17318</xdr:rowOff>
    </xdr:from>
    <xdr:ext cx="304800" cy="595493"/>
    <xdr:sp macro="" textlink="">
      <xdr:nvSpPr>
        <xdr:cNvPr id="3503"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1042</xdr:row>
      <xdr:rowOff>0</xdr:rowOff>
    </xdr:from>
    <xdr:ext cx="304800" cy="595493"/>
    <xdr:sp macro="" textlink="">
      <xdr:nvSpPr>
        <xdr:cNvPr id="3504"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505"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06"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07"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1042</xdr:row>
      <xdr:rowOff>0</xdr:rowOff>
    </xdr:from>
    <xdr:ext cx="304800" cy="595493"/>
    <xdr:sp macro="" textlink="">
      <xdr:nvSpPr>
        <xdr:cNvPr id="3508"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1134</xdr:row>
      <xdr:rowOff>17318</xdr:rowOff>
    </xdr:from>
    <xdr:ext cx="304800" cy="595493"/>
    <xdr:sp macro="" textlink="">
      <xdr:nvSpPr>
        <xdr:cNvPr id="3509"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1042</xdr:row>
      <xdr:rowOff>0</xdr:rowOff>
    </xdr:from>
    <xdr:ext cx="304800" cy="595493"/>
    <xdr:sp macro="" textlink="">
      <xdr:nvSpPr>
        <xdr:cNvPr id="3510"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1214</xdr:row>
      <xdr:rowOff>0</xdr:rowOff>
    </xdr:from>
    <xdr:ext cx="304800" cy="595493"/>
    <xdr:sp macro="" textlink="">
      <xdr:nvSpPr>
        <xdr:cNvPr id="3511"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12"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13"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389</xdr:row>
      <xdr:rowOff>0</xdr:rowOff>
    </xdr:from>
    <xdr:ext cx="304800" cy="595493"/>
    <xdr:sp macro="" textlink="">
      <xdr:nvSpPr>
        <xdr:cNvPr id="3514"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1043</xdr:row>
      <xdr:rowOff>0</xdr:rowOff>
    </xdr:from>
    <xdr:ext cx="304800" cy="595493"/>
    <xdr:sp macro="" textlink="">
      <xdr:nvSpPr>
        <xdr:cNvPr id="3515"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1135</xdr:row>
      <xdr:rowOff>17318</xdr:rowOff>
    </xdr:from>
    <xdr:ext cx="304800" cy="595493"/>
    <xdr:sp macro="" textlink="">
      <xdr:nvSpPr>
        <xdr:cNvPr id="3516"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1043</xdr:row>
      <xdr:rowOff>0</xdr:rowOff>
    </xdr:from>
    <xdr:ext cx="304800" cy="595493"/>
    <xdr:sp macro="" textlink="">
      <xdr:nvSpPr>
        <xdr:cNvPr id="3517"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18"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19"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20"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1043</xdr:row>
      <xdr:rowOff>0</xdr:rowOff>
    </xdr:from>
    <xdr:ext cx="304800" cy="595493"/>
    <xdr:sp macro="" textlink="">
      <xdr:nvSpPr>
        <xdr:cNvPr id="3521"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1135</xdr:row>
      <xdr:rowOff>17318</xdr:rowOff>
    </xdr:from>
    <xdr:ext cx="304800" cy="595493"/>
    <xdr:sp macro="" textlink="">
      <xdr:nvSpPr>
        <xdr:cNvPr id="3522"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1043</xdr:row>
      <xdr:rowOff>0</xdr:rowOff>
    </xdr:from>
    <xdr:ext cx="304800" cy="595493"/>
    <xdr:sp macro="" textlink="">
      <xdr:nvSpPr>
        <xdr:cNvPr id="3523"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1215</xdr:row>
      <xdr:rowOff>0</xdr:rowOff>
    </xdr:from>
    <xdr:ext cx="304800" cy="595493"/>
    <xdr:sp macro="" textlink="">
      <xdr:nvSpPr>
        <xdr:cNvPr id="3524"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25"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26"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390</xdr:row>
      <xdr:rowOff>0</xdr:rowOff>
    </xdr:from>
    <xdr:ext cx="304800" cy="595493"/>
    <xdr:sp macro="" textlink="">
      <xdr:nvSpPr>
        <xdr:cNvPr id="3527"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28"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1136</xdr:row>
      <xdr:rowOff>17318</xdr:rowOff>
    </xdr:from>
    <xdr:ext cx="304800" cy="595493"/>
    <xdr:sp macro="" textlink="">
      <xdr:nvSpPr>
        <xdr:cNvPr id="3529"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30"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31"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32"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33"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34"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1136</xdr:row>
      <xdr:rowOff>17318</xdr:rowOff>
    </xdr:from>
    <xdr:ext cx="304800" cy="595493"/>
    <xdr:sp macro="" textlink="">
      <xdr:nvSpPr>
        <xdr:cNvPr id="3535"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36"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37"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38"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39"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390</xdr:row>
      <xdr:rowOff>0</xdr:rowOff>
    </xdr:from>
    <xdr:ext cx="304800" cy="595493"/>
    <xdr:sp macro="" textlink="">
      <xdr:nvSpPr>
        <xdr:cNvPr id="3540"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41"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1136</xdr:row>
      <xdr:rowOff>17318</xdr:rowOff>
    </xdr:from>
    <xdr:ext cx="304800" cy="595493"/>
    <xdr:sp macro="" textlink="">
      <xdr:nvSpPr>
        <xdr:cNvPr id="3542"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43"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44"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45"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46"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47"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1136</xdr:row>
      <xdr:rowOff>17318</xdr:rowOff>
    </xdr:from>
    <xdr:ext cx="304800" cy="595493"/>
    <xdr:sp macro="" textlink="">
      <xdr:nvSpPr>
        <xdr:cNvPr id="3548"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1044</xdr:row>
      <xdr:rowOff>0</xdr:rowOff>
    </xdr:from>
    <xdr:ext cx="304800" cy="595493"/>
    <xdr:sp macro="" textlink="">
      <xdr:nvSpPr>
        <xdr:cNvPr id="3549"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1216</xdr:row>
      <xdr:rowOff>0</xdr:rowOff>
    </xdr:from>
    <xdr:ext cx="304800" cy="595493"/>
    <xdr:sp macro="" textlink="">
      <xdr:nvSpPr>
        <xdr:cNvPr id="3550"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51"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52"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391</xdr:row>
      <xdr:rowOff>0</xdr:rowOff>
    </xdr:from>
    <xdr:ext cx="304800" cy="595493"/>
    <xdr:sp macro="" textlink="">
      <xdr:nvSpPr>
        <xdr:cNvPr id="3553"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1045</xdr:row>
      <xdr:rowOff>0</xdr:rowOff>
    </xdr:from>
    <xdr:ext cx="304800" cy="595493"/>
    <xdr:sp macro="" textlink="">
      <xdr:nvSpPr>
        <xdr:cNvPr id="3554"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1137</xdr:row>
      <xdr:rowOff>17318</xdr:rowOff>
    </xdr:from>
    <xdr:ext cx="304800" cy="595493"/>
    <xdr:sp macro="" textlink="">
      <xdr:nvSpPr>
        <xdr:cNvPr id="3555"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1045</xdr:row>
      <xdr:rowOff>0</xdr:rowOff>
    </xdr:from>
    <xdr:ext cx="304800" cy="595493"/>
    <xdr:sp macro="" textlink="">
      <xdr:nvSpPr>
        <xdr:cNvPr id="3556"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57"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58"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59"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1045</xdr:row>
      <xdr:rowOff>0</xdr:rowOff>
    </xdr:from>
    <xdr:ext cx="304800" cy="595493"/>
    <xdr:sp macro="" textlink="">
      <xdr:nvSpPr>
        <xdr:cNvPr id="3560"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1137</xdr:row>
      <xdr:rowOff>17318</xdr:rowOff>
    </xdr:from>
    <xdr:ext cx="304800" cy="595493"/>
    <xdr:sp macro="" textlink="">
      <xdr:nvSpPr>
        <xdr:cNvPr id="3561"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1045</xdr:row>
      <xdr:rowOff>0</xdr:rowOff>
    </xdr:from>
    <xdr:ext cx="304800" cy="595493"/>
    <xdr:sp macro="" textlink="">
      <xdr:nvSpPr>
        <xdr:cNvPr id="3562"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1217</xdr:row>
      <xdr:rowOff>0</xdr:rowOff>
    </xdr:from>
    <xdr:ext cx="304800" cy="595493"/>
    <xdr:sp macro="" textlink="">
      <xdr:nvSpPr>
        <xdr:cNvPr id="3563"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64"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65"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392</xdr:row>
      <xdr:rowOff>0</xdr:rowOff>
    </xdr:from>
    <xdr:ext cx="304800" cy="595493"/>
    <xdr:sp macro="" textlink="">
      <xdr:nvSpPr>
        <xdr:cNvPr id="3566"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1046</xdr:row>
      <xdr:rowOff>0</xdr:rowOff>
    </xdr:from>
    <xdr:ext cx="304800" cy="595493"/>
    <xdr:sp macro="" textlink="">
      <xdr:nvSpPr>
        <xdr:cNvPr id="3567"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1138</xdr:row>
      <xdr:rowOff>17318</xdr:rowOff>
    </xdr:from>
    <xdr:ext cx="304800" cy="595493"/>
    <xdr:sp macro="" textlink="">
      <xdr:nvSpPr>
        <xdr:cNvPr id="3568"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1046</xdr:row>
      <xdr:rowOff>0</xdr:rowOff>
    </xdr:from>
    <xdr:ext cx="304800" cy="595493"/>
    <xdr:sp macro="" textlink="">
      <xdr:nvSpPr>
        <xdr:cNvPr id="3569"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70"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71"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72"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1046</xdr:row>
      <xdr:rowOff>0</xdr:rowOff>
    </xdr:from>
    <xdr:ext cx="304800" cy="595493"/>
    <xdr:sp macro="" textlink="">
      <xdr:nvSpPr>
        <xdr:cNvPr id="3573"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1138</xdr:row>
      <xdr:rowOff>17318</xdr:rowOff>
    </xdr:from>
    <xdr:ext cx="304800" cy="595493"/>
    <xdr:sp macro="" textlink="">
      <xdr:nvSpPr>
        <xdr:cNvPr id="3574"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1046</xdr:row>
      <xdr:rowOff>0</xdr:rowOff>
    </xdr:from>
    <xdr:ext cx="304800" cy="595493"/>
    <xdr:sp macro="" textlink="">
      <xdr:nvSpPr>
        <xdr:cNvPr id="3575"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1218</xdr:row>
      <xdr:rowOff>0</xdr:rowOff>
    </xdr:from>
    <xdr:ext cx="304800" cy="595493"/>
    <xdr:sp macro="" textlink="">
      <xdr:nvSpPr>
        <xdr:cNvPr id="3576"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77"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78"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393</xdr:row>
      <xdr:rowOff>0</xdr:rowOff>
    </xdr:from>
    <xdr:ext cx="304800" cy="595493"/>
    <xdr:sp macro="" textlink="">
      <xdr:nvSpPr>
        <xdr:cNvPr id="3579" name="AutoShape 1" descr="https://mail.google.com/mail/ca/u/0/?ui=2&amp;ik=864f0ae915&amp;view=att&amp;th=13e6c022eefca757&amp;attid=0.0.1&amp;disp=emb&amp;zw&amp;atsh=1">
          <a:extLst>
            <a:ext uri="{FF2B5EF4-FFF2-40B4-BE49-F238E27FC236}">
              <a16:creationId xmlns:a16="http://schemas.microsoft.com/office/drawing/2014/main" id="{33075C34-5506-45AF-BE4B-8188BC149719}"/>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1047</xdr:row>
      <xdr:rowOff>0</xdr:rowOff>
    </xdr:from>
    <xdr:ext cx="304800" cy="595493"/>
    <xdr:sp macro="" textlink="">
      <xdr:nvSpPr>
        <xdr:cNvPr id="3580" name="AutoShape 1" descr="https://mail.google.com/mail/ca/u/0/?ui=2&amp;ik=864f0ae915&amp;view=att&amp;th=13e6c022eefca757&amp;attid=0.0.1&amp;disp=emb&amp;zw&amp;atsh=1">
          <a:extLst>
            <a:ext uri="{FF2B5EF4-FFF2-40B4-BE49-F238E27FC236}">
              <a16:creationId xmlns:a16="http://schemas.microsoft.com/office/drawing/2014/main" id="{BA201A10-CDC3-4274-97DB-A7801A7DB47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1139</xdr:row>
      <xdr:rowOff>17318</xdr:rowOff>
    </xdr:from>
    <xdr:ext cx="304800" cy="595493"/>
    <xdr:sp macro="" textlink="">
      <xdr:nvSpPr>
        <xdr:cNvPr id="3581" name="AutoShape 1" descr="https://mail.google.com/mail/ca/u/0/?ui=2&amp;ik=864f0ae915&amp;view=att&amp;th=13e6c022eefca757&amp;attid=0.0.1&amp;disp=emb&amp;zw&amp;atsh=1">
          <a:extLst>
            <a:ext uri="{FF2B5EF4-FFF2-40B4-BE49-F238E27FC236}">
              <a16:creationId xmlns:a16="http://schemas.microsoft.com/office/drawing/2014/main" id="{EEDEE635-A691-439B-9B29-E565C0FE733A}"/>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1047</xdr:row>
      <xdr:rowOff>0</xdr:rowOff>
    </xdr:from>
    <xdr:ext cx="304800" cy="595493"/>
    <xdr:sp macro="" textlink="">
      <xdr:nvSpPr>
        <xdr:cNvPr id="3582" name="AutoShape 1" descr="https://mail.google.com/mail/ca/u/0/?ui=2&amp;ik=864f0ae915&amp;view=att&amp;th=13e6c022eefca757&amp;attid=0.0.1&amp;disp=emb&amp;zw&amp;atsh=1">
          <a:extLst>
            <a:ext uri="{FF2B5EF4-FFF2-40B4-BE49-F238E27FC236}">
              <a16:creationId xmlns:a16="http://schemas.microsoft.com/office/drawing/2014/main" id="{A64B16E6-796F-4FEB-986D-A21131D0F18D}"/>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83" name="AutoShape 1" descr="https://mail.google.com/mail/ca/u/0/?ui=2&amp;ik=864f0ae915&amp;view=att&amp;th=13e6c022eefca757&amp;attid=0.0.1&amp;disp=emb&amp;zw&amp;atsh=1">
          <a:extLst>
            <a:ext uri="{FF2B5EF4-FFF2-40B4-BE49-F238E27FC236}">
              <a16:creationId xmlns:a16="http://schemas.microsoft.com/office/drawing/2014/main" id="{BFFCB2A1-0FCC-4FBB-8971-1DB6994223D0}"/>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1220</xdr:row>
      <xdr:rowOff>0</xdr:rowOff>
    </xdr:from>
    <xdr:ext cx="304800" cy="595493"/>
    <xdr:sp macro="" textlink="">
      <xdr:nvSpPr>
        <xdr:cNvPr id="3584" name="AutoShape 1" descr="https://mail.google.com/mail/ca/u/0/?ui=2&amp;ik=864f0ae915&amp;view=att&amp;th=13e6c022eefca757&amp;attid=0.0.1&amp;disp=emb&amp;zw&amp;atsh=1">
          <a:extLst>
            <a:ext uri="{FF2B5EF4-FFF2-40B4-BE49-F238E27FC236}">
              <a16:creationId xmlns:a16="http://schemas.microsoft.com/office/drawing/2014/main" id="{C8179C4B-DAE8-4A83-BCE6-24D4248DB7D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1220</xdr:row>
      <xdr:rowOff>0</xdr:rowOff>
    </xdr:from>
    <xdr:ext cx="304800" cy="595493"/>
    <xdr:sp macro="" textlink="">
      <xdr:nvSpPr>
        <xdr:cNvPr id="3585" name="AutoShape 1" descr="https://mail.google.com/mail/ca/u/0/?ui=2&amp;ik=864f0ae915&amp;view=att&amp;th=13e6c022eefca757&amp;attid=0.0.1&amp;disp=emb&amp;zw&amp;atsh=1">
          <a:extLst>
            <a:ext uri="{FF2B5EF4-FFF2-40B4-BE49-F238E27FC236}">
              <a16:creationId xmlns:a16="http://schemas.microsoft.com/office/drawing/2014/main" id="{3C46EE8E-8693-4E2B-804D-B72E8C0A2E6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1047</xdr:row>
      <xdr:rowOff>0</xdr:rowOff>
    </xdr:from>
    <xdr:ext cx="304800" cy="595493"/>
    <xdr:sp macro="" textlink="">
      <xdr:nvSpPr>
        <xdr:cNvPr id="3586" name="AutoShape 1" descr="https://mail.google.com/mail/ca/u/0/?ui=2&amp;ik=864f0ae915&amp;view=att&amp;th=13e6c022eefca757&amp;attid=0.0.1&amp;disp=emb&amp;zw&amp;atsh=1">
          <a:extLst>
            <a:ext uri="{FF2B5EF4-FFF2-40B4-BE49-F238E27FC236}">
              <a16:creationId xmlns:a16="http://schemas.microsoft.com/office/drawing/2014/main" id="{9806CBA2-0905-4866-AA7D-5A50F82C7A4F}"/>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504825</xdr:colOff>
      <xdr:row>1139</xdr:row>
      <xdr:rowOff>17318</xdr:rowOff>
    </xdr:from>
    <xdr:ext cx="304800" cy="595493"/>
    <xdr:sp macro="" textlink="">
      <xdr:nvSpPr>
        <xdr:cNvPr id="3587" name="AutoShape 1" descr="https://mail.google.com/mail/ca/u/0/?ui=2&amp;ik=864f0ae915&amp;view=att&amp;th=13e6c022eefca757&amp;attid=0.0.1&amp;disp=emb&amp;zw&amp;atsh=1">
          <a:extLst>
            <a:ext uri="{FF2B5EF4-FFF2-40B4-BE49-F238E27FC236}">
              <a16:creationId xmlns:a16="http://schemas.microsoft.com/office/drawing/2014/main" id="{578D63AC-1CE5-4A8C-9F76-63C03A59E3D1}"/>
            </a:ext>
          </a:extLst>
        </xdr:cNvPr>
        <xdr:cNvSpPr>
          <a:spLocks noChangeAspect="1" noChangeArrowheads="1"/>
        </xdr:cNvSpPr>
      </xdr:nvSpPr>
      <xdr:spPr bwMode="auto">
        <a:xfrm>
          <a:off x="63995754"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1047</xdr:row>
      <xdr:rowOff>0</xdr:rowOff>
    </xdr:from>
    <xdr:ext cx="304800" cy="595493"/>
    <xdr:sp macro="" textlink="">
      <xdr:nvSpPr>
        <xdr:cNvPr id="3588" name="AutoShape 1" descr="https://mail.google.com/mail/ca/u/0/?ui=2&amp;ik=864f0ae915&amp;view=att&amp;th=13e6c022eefca757&amp;attid=0.0.1&amp;disp=emb&amp;zw&amp;atsh=1">
          <a:extLst>
            <a:ext uri="{FF2B5EF4-FFF2-40B4-BE49-F238E27FC236}">
              <a16:creationId xmlns:a16="http://schemas.microsoft.com/office/drawing/2014/main" id="{832DDD6F-35F5-4A3D-A563-05D69B81DA3B}"/>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1219</xdr:row>
      <xdr:rowOff>0</xdr:rowOff>
    </xdr:from>
    <xdr:ext cx="304800" cy="595493"/>
    <xdr:sp macro="" textlink="">
      <xdr:nvSpPr>
        <xdr:cNvPr id="3589" name="AutoShape 1" descr="https://mail.google.com/mail/ca/u/0/?ui=2&amp;ik=864f0ae915&amp;view=att&amp;th=13e6c022eefca757&amp;attid=0.0.1&amp;disp=emb&amp;zw&amp;atsh=1">
          <a:extLst>
            <a:ext uri="{FF2B5EF4-FFF2-40B4-BE49-F238E27FC236}">
              <a16:creationId xmlns:a16="http://schemas.microsoft.com/office/drawing/2014/main" id="{91614229-429D-43A3-B2D0-3B50207A3F43}"/>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1220</xdr:row>
      <xdr:rowOff>0</xdr:rowOff>
    </xdr:from>
    <xdr:ext cx="304800" cy="595493"/>
    <xdr:sp macro="" textlink="">
      <xdr:nvSpPr>
        <xdr:cNvPr id="3590" name="AutoShape 1" descr="https://mail.google.com/mail/ca/u/0/?ui=2&amp;ik=864f0ae915&amp;view=att&amp;th=13e6c022eefca757&amp;attid=0.0.1&amp;disp=emb&amp;zw&amp;atsh=1">
          <a:extLst>
            <a:ext uri="{FF2B5EF4-FFF2-40B4-BE49-F238E27FC236}">
              <a16:creationId xmlns:a16="http://schemas.microsoft.com/office/drawing/2014/main" id="{E1B752A4-CEE1-4919-B5C3-D4EC45586F36}"/>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1220</xdr:row>
      <xdr:rowOff>0</xdr:rowOff>
    </xdr:from>
    <xdr:ext cx="304800" cy="595493"/>
    <xdr:sp macro="" textlink="">
      <xdr:nvSpPr>
        <xdr:cNvPr id="3591" name="AutoShape 1" descr="https://mail.google.com/mail/ca/u/0/?ui=2&amp;ik=864f0ae915&amp;view=att&amp;th=13e6c022eefca757&amp;attid=0.0.1&amp;disp=emb&amp;zw&amp;atsh=1">
          <a:extLst>
            <a:ext uri="{FF2B5EF4-FFF2-40B4-BE49-F238E27FC236}">
              <a16:creationId xmlns:a16="http://schemas.microsoft.com/office/drawing/2014/main" id="{05A681F0-A9D6-4820-AC3B-D63A74C41ABA}"/>
            </a:ext>
          </a:extLst>
        </xdr:cNvPr>
        <xdr:cNvSpPr>
          <a:spLocks noChangeAspect="1" noChangeArrowheads="1"/>
        </xdr:cNvSpPr>
      </xdr:nvSpPr>
      <xdr:spPr bwMode="auto">
        <a:xfrm>
          <a:off x="63952459" y="2925536"/>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absoluteAnchor>
    <xdr:pos x="0" y="0"/>
    <xdr:ext cx="8659091" cy="62865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376570</xdr:colOff>
      <xdr:row>29</xdr:row>
      <xdr:rowOff>9524</xdr:rowOff>
    </xdr:from>
    <xdr:to>
      <xdr:col>4</xdr:col>
      <xdr:colOff>232588</xdr:colOff>
      <xdr:row>50</xdr:row>
      <xdr:rowOff>153628</xdr:rowOff>
    </xdr:to>
    <xdr:graphicFrame macro="">
      <xdr:nvGraphicFramePr>
        <xdr:cNvPr id="3" name="Gráfico 2">
          <a:extLst>
            <a:ext uri="{FF2B5EF4-FFF2-40B4-BE49-F238E27FC236}">
              <a16:creationId xmlns:a16="http://schemas.microsoft.com/office/drawing/2014/main" id="{C5F241E6-E9B8-4136-9F00-26920E5698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35</xdr:row>
      <xdr:rowOff>114300</xdr:rowOff>
    </xdr:from>
    <xdr:to>
      <xdr:col>10</xdr:col>
      <xdr:colOff>138266</xdr:colOff>
      <xdr:row>54</xdr:row>
      <xdr:rowOff>61452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0.20766</cdr:x>
      <cdr:y>0.92434</cdr:y>
    </cdr:from>
    <cdr:to>
      <cdr:x>0.52621</cdr:x>
      <cdr:y>0.99671</cdr:y>
    </cdr:to>
    <cdr:sp macro="" textlink="">
      <cdr:nvSpPr>
        <cdr:cNvPr id="2" name="CuadroTexto 1"/>
        <cdr:cNvSpPr txBox="1"/>
      </cdr:nvSpPr>
      <cdr:spPr>
        <a:xfrm xmlns:a="http://schemas.openxmlformats.org/drawingml/2006/main">
          <a:off x="981075" y="2676525"/>
          <a:ext cx="15049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0.23387</cdr:x>
      <cdr:y>0.89803</cdr:y>
    </cdr:from>
    <cdr:to>
      <cdr:x>0.50605</cdr:x>
      <cdr:y>0.95066</cdr:y>
    </cdr:to>
    <cdr:sp macro="" textlink="">
      <cdr:nvSpPr>
        <cdr:cNvPr id="3" name="CuadroTexto 2"/>
        <cdr:cNvSpPr txBox="1"/>
      </cdr:nvSpPr>
      <cdr:spPr>
        <a:xfrm xmlns:a="http://schemas.openxmlformats.org/drawingml/2006/main">
          <a:off x="1104900" y="2600325"/>
          <a:ext cx="128587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0.25</cdr:x>
      <cdr:y>0.94079</cdr:y>
    </cdr:from>
    <cdr:to>
      <cdr:x>0.50403</cdr:x>
      <cdr:y>1</cdr:y>
    </cdr:to>
    <cdr:sp macro="" textlink="">
      <cdr:nvSpPr>
        <cdr:cNvPr id="4" name="CuadroTexto 3"/>
        <cdr:cNvSpPr txBox="1"/>
      </cdr:nvSpPr>
      <cdr:spPr>
        <a:xfrm xmlns:a="http://schemas.openxmlformats.org/drawingml/2006/main">
          <a:off x="1181100" y="2762250"/>
          <a:ext cx="12001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0.31172</cdr:x>
      <cdr:y>0.82639</cdr:y>
    </cdr:from>
    <cdr:to>
      <cdr:x>0.62623</cdr:x>
      <cdr:y>0.89547</cdr:y>
    </cdr:to>
    <cdr:sp macro="" textlink="">
      <cdr:nvSpPr>
        <cdr:cNvPr id="5" name="CuadroTexto 4"/>
        <cdr:cNvSpPr txBox="1"/>
      </cdr:nvSpPr>
      <cdr:spPr>
        <a:xfrm xmlns:a="http://schemas.openxmlformats.org/drawingml/2006/main">
          <a:off x="2139892" y="2912659"/>
          <a:ext cx="2159013" cy="243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050"/>
            <a:t>$1.325.463.476.403</a:t>
          </a:r>
        </a:p>
      </cdr:txBody>
    </cdr:sp>
  </cdr:relSizeAnchor>
  <cdr:relSizeAnchor xmlns:cdr="http://schemas.openxmlformats.org/drawingml/2006/chartDrawing">
    <cdr:from>
      <cdr:x>0.5738</cdr:x>
      <cdr:y>0.82953</cdr:y>
    </cdr:from>
    <cdr:to>
      <cdr:x>0.89033</cdr:x>
      <cdr:y>0.89204</cdr:y>
    </cdr:to>
    <cdr:sp macro="" textlink="">
      <cdr:nvSpPr>
        <cdr:cNvPr id="6" name="CuadroTexto 5"/>
        <cdr:cNvSpPr txBox="1"/>
      </cdr:nvSpPr>
      <cdr:spPr>
        <a:xfrm xmlns:a="http://schemas.openxmlformats.org/drawingml/2006/main">
          <a:off x="3938964" y="2923734"/>
          <a:ext cx="2172880" cy="220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050"/>
            <a:t>$265.854.811.406</a:t>
          </a:r>
        </a:p>
      </cdr:txBody>
    </cdr:sp>
  </cdr:relSizeAnchor>
  <cdr:relSizeAnchor xmlns:cdr="http://schemas.openxmlformats.org/drawingml/2006/chartDrawing">
    <cdr:from>
      <cdr:x>0.21978</cdr:x>
      <cdr:y>0.90843</cdr:y>
    </cdr:from>
    <cdr:to>
      <cdr:x>0.99397</cdr:x>
      <cdr:y>0.98738</cdr:y>
    </cdr:to>
    <cdr:sp macro="" textlink="">
      <cdr:nvSpPr>
        <cdr:cNvPr id="7" name="CuadroTexto 6"/>
        <cdr:cNvSpPr txBox="1"/>
      </cdr:nvSpPr>
      <cdr:spPr>
        <a:xfrm xmlns:a="http://schemas.openxmlformats.org/drawingml/2006/main">
          <a:off x="1508718" y="3201804"/>
          <a:ext cx="5314574" cy="278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050" b="1" i="1"/>
            <a:t>Valor</a:t>
          </a:r>
          <a:r>
            <a:rPr lang="es-CO" sz="1050" b="1" i="1" baseline="0"/>
            <a:t> estimado Total de la Vigencia actual: 1.591.318.809</a:t>
          </a:r>
          <a:endParaRPr lang="es-CO" sz="1050" b="1"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higuitac\Desktop\PAA%20ACTUALZIADO%202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higuitac\Desktop\2018\PLAN%20DE%20COMPRAS%202018\PAA%2026.04.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AA%20JULIO\PAA%20%20%20%20GSTION%20HUMANA%204-07-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AA%20JULIO\PAA%20%20EDUCACION%2028-06-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HIGUITAC\Desktop\2017\PLAN%20DE%20COMPRAS%202017\PAA%20MUJERES%200211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ParticipacionCiu\2018\PAA_PARTICIPACION%2030-11-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HIGUITAC\Downloads\PAA%20COMUNICACIONES%2001122017%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AA%20JULIO\PAA%20INFRAESTRUCTURA%20%2016-07-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49">
          <cell r="F349" t="str">
            <v>Abastecimiento sostenible de agua apta para el consumo humano en zona urbana del Departamento</v>
          </cell>
        </row>
        <row r="350">
          <cell r="F350" t="str">
            <v>Abastecimiento sostenible de agua apta para el consumo humano en zonas rurales</v>
          </cell>
        </row>
        <row r="351">
          <cell r="F351" t="str">
            <v>Acceso Rural a los Servicios Sociales</v>
          </cell>
        </row>
        <row r="352">
          <cell r="F352" t="str">
            <v>Acción Integral contra Minas Antipersonal (MAP), Munición sin Explotar (MUSE) y Artefactos Explosivos Improvisados (AEI)</v>
          </cell>
        </row>
        <row r="353">
          <cell r="F353" t="str">
            <v>Acompañamiento en el diseño y/o fortalecimiento de Políticas públicas de trabajo decente en el Departamento</v>
          </cell>
        </row>
        <row r="354">
          <cell r="F354" t="str">
            <v>Adaptación y Mitigación al Cambio Climático</v>
          </cell>
        </row>
        <row r="355">
          <cell r="F355" t="str">
            <v>Alianza entre el sector educativo y el sector deporte</v>
          </cell>
        </row>
        <row r="356">
          <cell r="F356" t="str">
            <v>Alternativas rurales para el manejo de los residuos sólidos en el Departamento</v>
          </cell>
        </row>
        <row r="357">
          <cell r="F357" t="str">
            <v>Altos Logros y Liderazgo Deportivo</v>
          </cell>
        </row>
        <row r="358">
          <cell r="F358" t="str">
            <v>Antioquia convive y es justa</v>
          </cell>
        </row>
        <row r="359">
          <cell r="F359" t="str">
            <v>Antioquia en Paz</v>
          </cell>
        </row>
        <row r="360">
          <cell r="F360" t="str">
            <v>Antioquia Joven</v>
          </cell>
        </row>
        <row r="361">
          <cell r="F361" t="str">
            <v>Antioquia libre de analfabetismo</v>
          </cell>
        </row>
        <row r="362">
          <cell r="F362" t="str">
            <v>Antioquia reconoce e incluye la diversidad sexual y de género</v>
          </cell>
        </row>
        <row r="363">
          <cell r="F363" t="str">
            <v>Antioquia Rural Productiva</v>
          </cell>
        </row>
        <row r="364">
          <cell r="F364" t="str">
            <v>Antioquia Sin Cultivos Ilícitos</v>
          </cell>
        </row>
        <row r="365">
          <cell r="F365" t="str">
            <v xml:space="preserve">Antioquia territorio inteligente: ecosistema de innovación </v>
          </cell>
        </row>
        <row r="366">
          <cell r="F366" t="str">
            <v>Arte y Cultura para la Equidad y la Movilidad Social</v>
          </cell>
        </row>
        <row r="367">
          <cell r="F367" t="str">
            <v>Articulación intersectorial para el desarrollo integral del departamento</v>
          </cell>
        </row>
        <row r="368">
          <cell r="F368" t="str">
            <v xml:space="preserve">Coalición de Municipios Afroantioqueños </v>
          </cell>
        </row>
        <row r="369">
          <cell r="F369" t="str">
            <v>Competitividad y promoción del turismo</v>
          </cell>
        </row>
        <row r="370">
          <cell r="F370" t="str">
            <v>Comunicación Organizacional y Pública</v>
          </cell>
        </row>
        <row r="371">
          <cell r="F371" t="str">
            <v>Conocimiento del riesgo</v>
          </cell>
        </row>
        <row r="372">
          <cell r="F372" t="str">
            <v>Conservación de Ecosistemas Estratégicos</v>
          </cell>
        </row>
        <row r="373">
          <cell r="F373" t="str">
            <v>Construcción de Paz</v>
          </cell>
        </row>
        <row r="374">
          <cell r="F374" t="str">
            <v>Cooperación Internacional para el Desarrollo</v>
          </cell>
        </row>
        <row r="375">
          <cell r="F375" t="str">
            <v>Coordinación y Complementariedad técnica, política y económica como mecanismo para arreglo institucional</v>
          </cell>
        </row>
        <row r="376">
          <cell r="F376" t="str">
            <v>Desarrollo del capital intelectual y organizacional</v>
          </cell>
        </row>
        <row r="377">
          <cell r="F377" t="str">
            <v>Directrices y lineamientos para el ordenamiento territorial agropecuario en Antioquia</v>
          </cell>
        </row>
        <row r="378">
          <cell r="F378" t="str">
            <v>Educación para la nueva ruralidad</v>
          </cell>
        </row>
        <row r="379">
          <cell r="F379" t="str">
            <v>Educación terciaria para todos</v>
          </cell>
        </row>
        <row r="380">
          <cell r="F380" t="str">
            <v>Educación y cultura para la sostenibilidad ambiental del Departamento de Antioquia</v>
          </cell>
        </row>
        <row r="381">
          <cell r="F381" t="str">
            <v>Educando en igualdad de género</v>
          </cell>
        </row>
        <row r="382">
          <cell r="D382" t="str">
            <v>N/A</v>
          </cell>
          <cell r="F382" t="str">
            <v>Empresas y/o esquemas asociativos regionales para la prestación de los servicios públicos en el Departamento</v>
          </cell>
        </row>
        <row r="383">
          <cell r="D383" t="str">
            <v>Aprobadas</v>
          </cell>
          <cell r="F383" t="str">
            <v>Energía para la ruralidad</v>
          </cell>
        </row>
        <row r="384">
          <cell r="D384" t="str">
            <v>No solicitadas</v>
          </cell>
          <cell r="F384" t="str">
            <v>Envejecimiento y Vejez</v>
          </cell>
        </row>
        <row r="385">
          <cell r="D385" t="str">
            <v>Solicitadas</v>
          </cell>
          <cell r="F385" t="str">
            <v>Equipamientos Culturales para el Desarrollo Territorial</v>
          </cell>
        </row>
        <row r="386">
          <cell r="F386" t="str">
            <v>Escenarios deportivos y recreativos para la comunidad</v>
          </cell>
        </row>
        <row r="387">
          <cell r="F387" t="str">
            <v>Espacios de participación para el fortalecimiento institucional</v>
          </cell>
        </row>
        <row r="388">
          <cell r="F388" t="str">
            <v>Estrategia Departamental Buen Comienzo Antioquia</v>
          </cell>
        </row>
        <row r="389">
          <cell r="F389" t="str">
            <v>Estudios y seguimientos para la planeación y desarrollo de la Infraestructura de transporte</v>
          </cell>
        </row>
        <row r="390">
          <cell r="F390" t="str">
            <v>Excelencia educativa con más y mejores maestros</v>
          </cell>
        </row>
        <row r="391">
          <cell r="F391" t="str">
            <v>Familias en Convivencia</v>
          </cell>
        </row>
        <row r="392">
          <cell r="F392" t="str">
            <v>Fomento de sinergias para la promoción y mejoramiento de la empleabilidad en las regiones del Departamento</v>
          </cell>
        </row>
        <row r="393">
          <cell r="F393" t="str">
            <v>Fomento y Apoyo para el Emprendimiento y Fortalecimiento Empresarial</v>
          </cell>
        </row>
        <row r="394">
          <cell r="F394" t="str">
            <v>Fortalecimiento a la Seguridad y Orden Público</v>
          </cell>
        </row>
        <row r="395">
          <cell r="F395" t="str">
            <v>Fortalecimiento Autoridad Sanitaria</v>
          </cell>
        </row>
        <row r="396">
          <cell r="F396" t="str">
            <v>Fortalecimiento de la actividad física y promoción de la salud. "Por su salud muévase pues"</v>
          </cell>
        </row>
        <row r="397">
          <cell r="F397" t="str">
            <v>Fortalecimiento de las entidades sin ánimo de lucro  y entes territoriales</v>
          </cell>
        </row>
        <row r="398">
          <cell r="F398" t="str">
            <v>Fortalecimiento de las instancias, mecanismos y espacios de participación ciudadana</v>
          </cell>
        </row>
        <row r="399">
          <cell r="F399" t="str">
            <v>Fortalecimiento de las TIC en la Administración Departamental</v>
          </cell>
        </row>
        <row r="400">
          <cell r="F400" t="str">
            <v xml:space="preserve">Fortalecimiento de las TIC en redes empresariales </v>
          </cell>
        </row>
        <row r="401">
          <cell r="F401" t="str">
            <v>Fortalecimiento de los ingresos departamentales</v>
          </cell>
        </row>
        <row r="402">
          <cell r="F402" t="str">
            <v>Fortalecimiento del acceso y la calidad de la información pública</v>
          </cell>
        </row>
        <row r="403">
          <cell r="F403" t="str">
            <v xml:space="preserve">Fortalecimiento del bienestar laboral y mejoramiento de la calidad de vida </v>
          </cell>
        </row>
        <row r="404">
          <cell r="F404" t="str">
            <v>Fortalecimiento del modelo integral de atención a la ciudadanía</v>
          </cell>
        </row>
        <row r="405">
          <cell r="F405" t="str">
            <v>Fortalecimiento del Movimiento Comunal y las Organizaciones Sociales</v>
          </cell>
        </row>
        <row r="406">
          <cell r="F406" t="str">
            <v>Fortalecimiento del potencial deportivo de Antioquia</v>
          </cell>
        </row>
        <row r="407">
          <cell r="F407" t="str">
            <v>Fortalecimiento del Sistema Departamental de Ciencia, tecnología e innovación (SDCTI).</v>
          </cell>
        </row>
        <row r="408">
          <cell r="F408" t="str">
            <v>Fortalecimiento institucional de los prestadores de servicios públicos en el Departamento</v>
          </cell>
        </row>
        <row r="409">
          <cell r="F409" t="str">
            <v>Fortalecimiento Institucional en Transporte y Transito en el Departamento de Antioquia</v>
          </cell>
        </row>
        <row r="410">
          <cell r="F410" t="str">
            <v>Fortalecimiento Institucional para la planeación y la gestión del Desarrollo Territorial</v>
          </cell>
        </row>
        <row r="411">
          <cell r="F411" t="str">
            <v>Fortalecimiento tecnológico de Teleantioquia</v>
          </cell>
        </row>
        <row r="412">
          <cell r="F412" t="str">
            <v>Fortalecimiento y articulación entre el modelo de operación por procesos (Sistema Integrado de Gestión) y la estructura organizacional</v>
          </cell>
        </row>
        <row r="413">
          <cell r="F413" t="str">
            <v>Fortalecimiento y Desarrollo de la Agricultura Familiar Campesina</v>
          </cell>
        </row>
        <row r="414">
          <cell r="F414" t="str">
            <v>Gas domiciliario para el desarrollo rural del departamento</v>
          </cell>
        </row>
        <row r="415">
          <cell r="F415" t="str">
            <v>Gas domiciliario para la competitividad en las zonas urbanas del Departamento</v>
          </cell>
        </row>
        <row r="416">
          <cell r="F416" t="str">
            <v>Gestión Cultural para el Fortalecimiento de la Ciudadanía</v>
          </cell>
        </row>
        <row r="417">
          <cell r="F417" t="str">
            <v>Gestión de la información temática territorial como base fundamental para la planeación y el desarrollo</v>
          </cell>
        </row>
        <row r="418">
          <cell r="F418" t="str">
            <v>Gestión de la seguridad y la salud en el trabajo</v>
          </cell>
        </row>
        <row r="419">
          <cell r="F419" t="str">
            <v>Gestión del Empleo Público</v>
          </cell>
        </row>
        <row r="420">
          <cell r="F420" t="str">
            <v>Gestión Integral del Patrimonio Cultural</v>
          </cell>
        </row>
        <row r="421">
          <cell r="F421" t="str">
            <v>Indígenas con Calidad de Vida</v>
          </cell>
        </row>
        <row r="422">
          <cell r="F422" t="str">
            <v>Infraestructura de apoyo a la producción, transformación y comercialización de productos agropecuarios, pesqueros y forestales</v>
          </cell>
        </row>
        <row r="423">
          <cell r="F423" t="str">
            <v>Infraestructura de vías terciarias como apoyo a la comercialización de productos agropecuarios, pesqueros y forestales</v>
          </cell>
        </row>
        <row r="424">
          <cell r="F424" t="str">
            <v>Innovación y Tecnología al Servicio del Desarrollo Territorial Departamental</v>
          </cell>
        </row>
        <row r="425">
          <cell r="F425" t="str">
            <v>Juegos del sector educativo</v>
          </cell>
        </row>
        <row r="426">
          <cell r="F426" t="str">
            <v>Lectura y escritura</v>
          </cell>
        </row>
        <row r="427">
          <cell r="F427" t="str">
            <v>Lineamientos para la creación de zonas industriales en los municipios de tradición minera en Antioquia</v>
          </cell>
        </row>
        <row r="428">
          <cell r="F428" t="str">
            <v>Manejo de desastres</v>
          </cell>
        </row>
        <row r="429">
          <cell r="F429" t="str">
            <v>Manejo integral de los residuos sólidos en zona urbana del Departamento – “Basura Cero”</v>
          </cell>
        </row>
        <row r="430">
          <cell r="F430" t="str">
            <v>Manejo sostenible de sistemas de aguas residuales en zona urbana del Departamento</v>
          </cell>
        </row>
        <row r="431">
          <cell r="F431" t="str">
            <v>Manejo sostenible de sistemas de aguas residuales en zonas rurales y de difícil acceso del departamento</v>
          </cell>
        </row>
        <row r="432">
          <cell r="F432" t="str">
            <v>Mantenimiento, mejoramiento y/o rehabilitación de la RVS</v>
          </cell>
        </row>
        <row r="433">
          <cell r="F433" t="str">
            <v>Más y mejor educación para la atención a la población en condición de discapacidad y talentos excepcionales</v>
          </cell>
        </row>
        <row r="434">
          <cell r="F434" t="str">
            <v>Más y mejor educación para la población étnica</v>
          </cell>
        </row>
        <row r="435">
          <cell r="F435" t="str">
            <v xml:space="preserve">Más y mejor educación para la sociedad y las personas en el sector rural </v>
          </cell>
        </row>
        <row r="436">
          <cell r="F436" t="str">
            <v xml:space="preserve">Más y mejor educación para la sociedad y las personas en el sector urbano </v>
          </cell>
        </row>
        <row r="437">
          <cell r="F437" t="str">
            <v>Mejoramiento de Vivienda Rural</v>
          </cell>
        </row>
        <row r="438">
          <cell r="F438" t="str">
            <v>Mejoramiento de vivienda urbana</v>
          </cell>
        </row>
        <row r="439">
          <cell r="F439" t="str">
            <v>Mejorar la productividad y la competitividad del sector minero del Departamento con responsabilidad ambiental y social</v>
          </cell>
        </row>
        <row r="440">
          <cell r="F440" t="str">
            <v>Minería en armonía con el medio ambiente</v>
          </cell>
        </row>
        <row r="441">
          <cell r="F441" t="str">
            <v>Modelo Educativo de Antioquia para la vida, la sociedad y el trabajo</v>
          </cell>
        </row>
        <row r="442">
          <cell r="F442" t="str">
            <v>Modernización de la infraestructura física, bienes muebles, parque automotor y sistema integrado de seguridad</v>
          </cell>
        </row>
        <row r="443">
          <cell r="F443" t="str">
            <v>Movilidad segura en el Departamento de Antioquia</v>
          </cell>
        </row>
        <row r="444">
          <cell r="F444" t="str">
            <v>Mujeres asociadas, adelante!</v>
          </cell>
        </row>
        <row r="445">
          <cell r="F445" t="str">
            <v>Mujeres políticas “Antioquia Piensa en Grande”</v>
          </cell>
        </row>
        <row r="446">
          <cell r="F446" t="str">
            <v>Nuevos Polos de Desarrollo Habitacionales e Industriales</v>
          </cell>
        </row>
        <row r="447">
          <cell r="F447" t="str">
            <v>Participación de Antioquia en los Planes Nacionales de transporte Multimodal</v>
          </cell>
        </row>
        <row r="448">
          <cell r="F448" t="str">
            <v>Pavimentación de la Red Vial Secundaria (RVS)</v>
          </cell>
        </row>
        <row r="449">
          <cell r="F449" t="str">
            <v>Plan de cables aéreos</v>
          </cell>
        </row>
        <row r="450">
          <cell r="F450" t="str">
            <v>Población en Situación de Discapacidad</v>
          </cell>
        </row>
        <row r="451">
          <cell r="F451" t="str">
            <v>Prácticas de Excelencia</v>
          </cell>
        </row>
        <row r="452">
          <cell r="F452" t="str">
            <v>Preparando el campo antioqueño para los mercados del mundo</v>
          </cell>
        </row>
        <row r="453">
          <cell r="F453" t="str">
            <v>Prevención de las vulneraciones de la niñez para la construcción de la Paz</v>
          </cell>
        </row>
        <row r="454">
          <cell r="F454" t="str">
            <v>Promoción del deporte social comunitario, deporte formativo y recreación</v>
          </cell>
        </row>
        <row r="455">
          <cell r="F455" t="str">
            <v>Promoción, prevención y protección de los Derechos Humanos (DDHH) y Derecho Internacional Humanitario (DIH).</v>
          </cell>
        </row>
        <row r="456">
          <cell r="F456" t="str">
            <v>Protección y Conservación del Recurso Hídrico</v>
          </cell>
        </row>
        <row r="457">
          <cell r="F457" t="str">
            <v>Protección, restablecimiento de los derechos y reparación individual y colectiva a las víctimas del conflicto armado</v>
          </cell>
        </row>
        <row r="458">
          <cell r="F458" t="str">
            <v>Proyectos de infraestructura cofinanciados en los municipios</v>
          </cell>
        </row>
        <row r="459">
          <cell r="F459" t="str">
            <v>Proyectos estratégicos Departamentales</v>
          </cell>
        </row>
        <row r="460">
          <cell r="F460" t="str">
            <v>Reducción del Riesgo</v>
          </cell>
        </row>
        <row r="461">
          <cell r="F461" t="str">
            <v>Salud Ambiental</v>
          </cell>
        </row>
        <row r="462">
          <cell r="F462" t="str">
            <v>Salud Pública</v>
          </cell>
        </row>
        <row r="463">
          <cell r="F463" t="str">
            <v>Seguimiento a procesos de restitución de tierras despojadas y abandonadas en el Departamento</v>
          </cell>
        </row>
        <row r="464">
          <cell r="F464" t="str">
            <v>Seguridad alimentaria y nutricional en la población vulnerable- MANÁ</v>
          </cell>
        </row>
        <row r="465">
          <cell r="F465" t="str">
            <v>Seguridad económica de las mujeres</v>
          </cell>
        </row>
        <row r="466">
          <cell r="F466" t="str">
            <v>Seguridad pública para las mujeres</v>
          </cell>
        </row>
        <row r="467">
          <cell r="F467" t="str">
            <v>Sistema Departamental de Bomberos</v>
          </cell>
        </row>
        <row r="468">
          <cell r="F468" t="str">
            <v>Sistema Departamental de Capacitación para el deporte, la recreación, la actividad física y educación física</v>
          </cell>
        </row>
        <row r="469">
          <cell r="F469" t="str">
            <v>Sistema Departamental de Información de Gestión del Riesgo de Desastres</v>
          </cell>
        </row>
        <row r="470">
          <cell r="F470" t="str">
            <v>Trabajo decente y desarrollo económico local para la Paz</v>
          </cell>
        </row>
        <row r="471">
          <cell r="F471" t="str">
            <v>Transformación social y cultural en Gestión del Riesgo</v>
          </cell>
        </row>
        <row r="472">
          <cell r="F472" t="str">
            <v xml:space="preserve">Transparencia y lucha frontal contra la corrupción </v>
          </cell>
        </row>
        <row r="473">
          <cell r="F473" t="str">
            <v>Transversalidad con hechos</v>
          </cell>
        </row>
        <row r="474">
          <cell r="F474" t="str">
            <v>Vías para sistemas alternativos de transporte</v>
          </cell>
        </row>
        <row r="475">
          <cell r="F475" t="str">
            <v>Vivienda Nueva Rural</v>
          </cell>
        </row>
        <row r="476">
          <cell r="F476" t="str">
            <v>Vivienda Nueva Urbana</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36">
          <cell r="D336" t="str">
            <v>Concurso de Méritos</v>
          </cell>
        </row>
        <row r="337">
          <cell r="D337" t="str">
            <v>Contratación Directa - Arrendamiento o Adquisición de Bienes Inmuebles</v>
          </cell>
        </row>
        <row r="338">
          <cell r="D338" t="str">
            <v>Contratación Directa - Bienes y Servicios en el Sector Defensa y en el Departamento Administrativo de Seguridad</v>
          </cell>
        </row>
        <row r="339">
          <cell r="D339" t="str">
            <v>Contratación Directa - Contratos Interadministrativos</v>
          </cell>
        </row>
        <row r="340">
          <cell r="D340" t="str">
            <v>Contratación Directa - Contratos para el Desarrollo de Actividades Científicas y Tecnológicas</v>
          </cell>
        </row>
        <row r="341">
          <cell r="D341" t="str">
            <v>Contratación Directa - Empréstito</v>
          </cell>
        </row>
        <row r="342">
          <cell r="D342" t="str">
            <v xml:space="preserve">Contratación Directa - Encargo Fiduciario </v>
          </cell>
        </row>
        <row r="343">
          <cell r="D343" t="str">
            <v>Contratación Directa - No pluralidad de oferentes</v>
          </cell>
        </row>
        <row r="344">
          <cell r="D344" t="str">
            <v>Contratación Directa - Prestación de Servicios y de Apoyo a la Gestión Persona Jurídica</v>
          </cell>
        </row>
        <row r="345">
          <cell r="D345" t="str">
            <v>Contratación Directa - Prestación de Servicios y de Apoyo a la Gestión Persona Natural</v>
          </cell>
        </row>
        <row r="346">
          <cell r="D346" t="str">
            <v>Contratación Directa - Urgencia Manifiesta</v>
          </cell>
        </row>
        <row r="347">
          <cell r="D347" t="str">
            <v>Licitación Pública</v>
          </cell>
        </row>
        <row r="348">
          <cell r="D348" t="str">
            <v>Mínima Cuantía</v>
          </cell>
        </row>
        <row r="349">
          <cell r="D349" t="str">
            <v>Otro Tipo de Contrato</v>
          </cell>
        </row>
        <row r="350">
          <cell r="D350" t="str">
            <v xml:space="preserve">Régimen Especial - Artículo 14 Ley 9 de 1989, Ley 388 de 1997 </v>
          </cell>
        </row>
        <row r="351">
          <cell r="D351" t="str">
            <v>Régimen Especial - Artículo 95 Ley 489 de 1998</v>
          </cell>
        </row>
        <row r="352">
          <cell r="D352" t="str">
            <v>Régimen Especial - Artículo 96 Ley 489 de 1998</v>
          </cell>
        </row>
        <row r="353">
          <cell r="D353" t="str">
            <v>Régimen Especial - Concesión Minera</v>
          </cell>
        </row>
        <row r="354">
          <cell r="D354" t="str">
            <v>Régimen Especial - Contrato de Comodato</v>
          </cell>
        </row>
        <row r="355">
          <cell r="D355" t="str">
            <v>Régimen Especial - Decreto 092 de 2017</v>
          </cell>
        </row>
        <row r="356">
          <cell r="D356" t="str">
            <v>Régimen Especial - Decreto 1084 de 2015</v>
          </cell>
        </row>
        <row r="357">
          <cell r="D357" t="str">
            <v>Régimen Especial - Decreto 1851 de 2015</v>
          </cell>
        </row>
        <row r="358">
          <cell r="D358" t="str">
            <v>Régimen Especial - Decreto 2500 de 2010</v>
          </cell>
        </row>
        <row r="359">
          <cell r="D359" t="str">
            <v>Régimen Especial - Ley 14 de 1983, Decreto 1222 de 1986</v>
          </cell>
        </row>
        <row r="360">
          <cell r="D360" t="str">
            <v>Régimen Especial - Oferta de Concesión Mercantil</v>
          </cell>
        </row>
        <row r="361">
          <cell r="D361" t="str">
            <v>Régimen Especial - Organismos Internacionales</v>
          </cell>
        </row>
        <row r="362">
          <cell r="D362" t="str">
            <v>Selección Abreviada - Acuerdo Marco de Precios</v>
          </cell>
        </row>
        <row r="363">
          <cell r="D363" t="str">
            <v>Selección Abreviada - Adquisición en Bolsa de Productos</v>
          </cell>
        </row>
        <row r="364">
          <cell r="D364" t="str">
            <v>Selección Abreviada - Enajenación de Bienes</v>
          </cell>
        </row>
        <row r="365">
          <cell r="D365" t="str">
            <v>Selección Abreviada - Menor Cuantía</v>
          </cell>
        </row>
        <row r="366">
          <cell r="D366" t="str">
            <v>Selección Abreviada - Subasta Inversa</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Hoja1"/>
    </sheetNames>
    <sheetDataSet>
      <sheetData sheetId="0" refreshError="1"/>
      <sheetData sheetId="1">
        <row r="352">
          <cell r="B352" t="str">
            <v>Departamento Administrativo de Planeación</v>
          </cell>
          <cell r="D352" t="str">
            <v>Concurso de Méritos</v>
          </cell>
        </row>
        <row r="353">
          <cell r="B353" t="str">
            <v>Departamento Administrativo del Sistema de Prevención, Atención y Recuperación de Desastres - DAPARD</v>
          </cell>
          <cell r="D353" t="str">
            <v>Contratación Directa - Arrendamiento o Adquisición de Bienes Inmuebles</v>
          </cell>
        </row>
        <row r="354">
          <cell r="B354" t="str">
            <v>Despacho del Gobernador</v>
          </cell>
          <cell r="D354" t="str">
            <v>Contratación Directa - Bienes y Servicios en el Sector Defensa y en el Departamento Administrativo de Seguridad</v>
          </cell>
        </row>
        <row r="355">
          <cell r="B355" t="str">
            <v>Fábrica de Licores y Alcoholes de Antioquia - FLA</v>
          </cell>
          <cell r="D355" t="str">
            <v>Contratación Directa - Contratos Interadministrativos</v>
          </cell>
        </row>
        <row r="356">
          <cell r="B356" t="str">
            <v>Gerencia de Afrodescendientes</v>
          </cell>
          <cell r="D356" t="str">
            <v>Contratación Directa - Contratos para el Desarrollo de Actividades Científicas y Tecnológicas</v>
          </cell>
        </row>
        <row r="357">
          <cell r="B357" t="str">
            <v>Gerencia de Auditoría Interna</v>
          </cell>
          <cell r="D357" t="str">
            <v>Contratación Directa - Empréstito</v>
          </cell>
        </row>
        <row r="358">
          <cell r="B358" t="str">
            <v>Gerencia de Infancia, Adolescencia y Juventud</v>
          </cell>
          <cell r="D358" t="str">
            <v xml:space="preserve">Contratación Directa - Encargo Fiduciario </v>
          </cell>
        </row>
        <row r="359">
          <cell r="B359" t="str">
            <v>Gerencia de Paz</v>
          </cell>
          <cell r="D359" t="str">
            <v>Contratación Directa - No pluralidad de oferentes</v>
          </cell>
          <cell r="F359" t="str">
            <v>Abastecimiento sostenible de agua apta para el consumo humano en zona urbana del Departamento</v>
          </cell>
        </row>
        <row r="360">
          <cell r="B360" t="str">
            <v>Gerencia de Seguridad Alimentaria y Nutricional de Antioquia - MANÁ</v>
          </cell>
          <cell r="D360" t="str">
            <v>Contratación Directa - Prestación de Servicios y de Apoyo a la Gestión Persona Jurídica</v>
          </cell>
          <cell r="F360" t="str">
            <v>Abastecimiento sostenible de agua apta para el consumo humano en zonas rurales</v>
          </cell>
        </row>
        <row r="361">
          <cell r="B361" t="str">
            <v>Gerencia de Servicios Públicos</v>
          </cell>
          <cell r="D361" t="str">
            <v>Contratación Directa - Prestación de Servicios y de Apoyo a la Gestión Persona Natural</v>
          </cell>
          <cell r="F361" t="str">
            <v>Acceso Rural a los Servicios Sociales</v>
          </cell>
        </row>
        <row r="362">
          <cell r="B362" t="str">
            <v>Gerencia Indígena</v>
          </cell>
          <cell r="D362" t="str">
            <v>Contratación Directa - Urgencia Manifiesta</v>
          </cell>
          <cell r="F362" t="str">
            <v>Acción Integral contra Minas Antipersonal (MAP), Munición sin Explotar (MUSE) y Artefactos Explosivos Improvisados (AEI)</v>
          </cell>
        </row>
        <row r="363">
          <cell r="B363" t="str">
            <v>Oficina de Comunicaciones</v>
          </cell>
          <cell r="D363" t="str">
            <v>Licitación Pública</v>
          </cell>
          <cell r="F363" t="str">
            <v>Acompañamiento en el diseño y/o fortalecimiento de Políticas públicas de trabajo decente en el Departamento</v>
          </cell>
        </row>
        <row r="364">
          <cell r="B364" t="str">
            <v>Secretaría de Agricultura y Desarrollo Rural</v>
          </cell>
          <cell r="D364" t="str">
            <v>Mínima Cuantía</v>
          </cell>
          <cell r="F364" t="str">
            <v>Adaptación y Mitigación al Cambio Climático</v>
          </cell>
        </row>
        <row r="365">
          <cell r="B365" t="str">
            <v>Secretaría de Educación</v>
          </cell>
          <cell r="D365" t="str">
            <v>Otro Tipo de Contrato</v>
          </cell>
          <cell r="F365" t="str">
            <v>Alianza entre el sector educativo y el sector deporte</v>
          </cell>
        </row>
        <row r="366">
          <cell r="B366" t="str">
            <v>Secretaría de Gestión Humana y Desarrollo Organizacional</v>
          </cell>
          <cell r="D366" t="str">
            <v xml:space="preserve">Régimen Especial - Artículo 14 Ley 9 de 1989, Ley 388 de 1997 </v>
          </cell>
          <cell r="F366" t="str">
            <v>Alternativas rurales para el manejo de los residuos sólidos en el Departamento</v>
          </cell>
        </row>
        <row r="367">
          <cell r="B367" t="str">
            <v>Secretaría de Gobierno</v>
          </cell>
          <cell r="D367" t="str">
            <v>Régimen Especial - Artículo 95 Ley 489 de 1998</v>
          </cell>
          <cell r="F367" t="str">
            <v>Altos Logros y Liderazgo Deportivo</v>
          </cell>
        </row>
        <row r="368">
          <cell r="B368" t="str">
            <v>Secretaría de Hacienda</v>
          </cell>
          <cell r="D368" t="str">
            <v>Régimen Especial - Artículo 96 Ley 489 de 1998</v>
          </cell>
          <cell r="F368" t="str">
            <v>Antioquia convive y es justa</v>
          </cell>
        </row>
        <row r="369">
          <cell r="B369" t="str">
            <v>Secretaría de Infraestructura Física</v>
          </cell>
          <cell r="D369" t="str">
            <v>Régimen Especial - Concesión Minera</v>
          </cell>
          <cell r="F369" t="str">
            <v>Antioquia en Paz</v>
          </cell>
        </row>
        <row r="370">
          <cell r="B370" t="str">
            <v>Secretaría de las Mujeres</v>
          </cell>
          <cell r="D370" t="str">
            <v>Régimen Especial - Contrato de Comodato</v>
          </cell>
          <cell r="F370" t="str">
            <v>Antioquia Joven</v>
          </cell>
        </row>
        <row r="371">
          <cell r="B371" t="str">
            <v>Secretaría de Medio Ambiente</v>
          </cell>
          <cell r="D371" t="str">
            <v>Régimen Especial - Decreto 092 de 2017</v>
          </cell>
          <cell r="F371" t="str">
            <v>Antioquia libre de analfabetismo</v>
          </cell>
        </row>
        <row r="372">
          <cell r="B372" t="str">
            <v>Secretaría de Minas</v>
          </cell>
          <cell r="D372" t="str">
            <v>Régimen Especial - Decreto 1084 de 2015</v>
          </cell>
          <cell r="F372" t="str">
            <v>Antioquia reconoce e incluye la diversidad sexual y de género</v>
          </cell>
        </row>
        <row r="373">
          <cell r="B373" t="str">
            <v>Secretaría de Participación Ciudadana y Desarrollo Social</v>
          </cell>
          <cell r="D373" t="str">
            <v>Régimen Especial - Decreto 1851 de 2015</v>
          </cell>
          <cell r="F373" t="str">
            <v>Antioquia Rural Productiva</v>
          </cell>
        </row>
        <row r="374">
          <cell r="B374" t="str">
            <v>Secretaría de Productividad y Competitividad</v>
          </cell>
          <cell r="D374" t="str">
            <v>Régimen Especial - Decreto 2500 de 2010</v>
          </cell>
          <cell r="F374" t="str">
            <v>Antioquia Sin Cultivos Ilícitos</v>
          </cell>
        </row>
        <row r="375">
          <cell r="B375" t="str">
            <v>Secretaría General</v>
          </cell>
          <cell r="D375" t="str">
            <v>Régimen Especial - Ley 14 de 1983, Decreto 1222 de 1986</v>
          </cell>
          <cell r="F375" t="str">
            <v xml:space="preserve">Antioquia territorio inteligente: ecosistema de innovación </v>
          </cell>
        </row>
        <row r="376">
          <cell r="B376" t="str">
            <v>Secretaría Privada</v>
          </cell>
          <cell r="D376" t="str">
            <v>Régimen Especial - Oferta de Concesión Mercantil</v>
          </cell>
          <cell r="F376" t="str">
            <v>Arte y Cultura para la Equidad y la Movilidad Social</v>
          </cell>
        </row>
        <row r="377">
          <cell r="B377" t="str">
            <v>Secretaría Seccional de Salud y Protección Social</v>
          </cell>
          <cell r="D377" t="str">
            <v>Régimen Especial - Organismos Internacionales</v>
          </cell>
          <cell r="F377" t="str">
            <v>Articulación intersectorial para el desarrollo integral del departamento</v>
          </cell>
        </row>
        <row r="378">
          <cell r="D378" t="str">
            <v>Selección Abreviada - Acuerdo Marco de Precios</v>
          </cell>
          <cell r="F378" t="str">
            <v xml:space="preserve">Coalición de Municipios Afroantioqueños </v>
          </cell>
        </row>
        <row r="379">
          <cell r="D379" t="str">
            <v>Selección Abreviada - Adquisición en Bolsa de Productos</v>
          </cell>
          <cell r="F379" t="str">
            <v>Competitividad y promoción del turismo</v>
          </cell>
        </row>
        <row r="380">
          <cell r="D380" t="str">
            <v>Selección Abreviada - Enajenación de Bienes</v>
          </cell>
          <cell r="F380" t="str">
            <v>Comunicación Organizacional y Pública</v>
          </cell>
        </row>
        <row r="381">
          <cell r="D381" t="str">
            <v>Selección Abreviada - Menor Cuantía</v>
          </cell>
          <cell r="F381" t="str">
            <v>Conocimiento del riesgo</v>
          </cell>
        </row>
        <row r="382">
          <cell r="B382" t="str">
            <v>Sin iniciar etapa precontractual</v>
          </cell>
          <cell r="D382" t="str">
            <v>Selección Abreviada - Subasta Inversa</v>
          </cell>
          <cell r="F382" t="str">
            <v>Conservación de Ecosistemas Estratégicos</v>
          </cell>
        </row>
        <row r="383">
          <cell r="B383" t="str">
            <v>En etapa precontractual</v>
          </cell>
          <cell r="F383" t="str">
            <v>Construcción de Paz</v>
          </cell>
        </row>
        <row r="384">
          <cell r="B384" t="str">
            <v>Celebrado sin iniciar</v>
          </cell>
          <cell r="F384" t="str">
            <v>Cooperación Internacional para el Desarrollo</v>
          </cell>
        </row>
        <row r="385">
          <cell r="B385" t="str">
            <v>En ejecución</v>
          </cell>
          <cell r="F385" t="str">
            <v>Coordinación y Complementariedad técnica, política y económica como mecanismo para arreglo institucional</v>
          </cell>
        </row>
        <row r="386">
          <cell r="B386" t="str">
            <v>Suspendido</v>
          </cell>
          <cell r="F386" t="str">
            <v>Desarrollo del capital intelectual y organizacional</v>
          </cell>
        </row>
        <row r="387">
          <cell r="B387" t="str">
            <v>Terminado</v>
          </cell>
          <cell r="F387" t="str">
            <v>Directrices y lineamientos para el ordenamiento territorial agropecuario en Antioquia</v>
          </cell>
        </row>
        <row r="388">
          <cell r="B388" t="str">
            <v>Liquidado</v>
          </cell>
          <cell r="F388" t="str">
            <v>Educación para la nueva ruralidad</v>
          </cell>
        </row>
        <row r="389">
          <cell r="F389" t="str">
            <v>Educación terciaria para todos</v>
          </cell>
        </row>
        <row r="390">
          <cell r="F390" t="str">
            <v>Educación y cultura para la sostenibilidad ambiental del Departamento de Antioquia</v>
          </cell>
        </row>
        <row r="391">
          <cell r="F391" t="str">
            <v>Educando en igualdad de género</v>
          </cell>
        </row>
        <row r="392">
          <cell r="D392" t="str">
            <v>N/A</v>
          </cell>
          <cell r="F392" t="str">
            <v>Empresas y/o esquemas asociativos regionales para la prestación de los servicios públicos en el Departamento</v>
          </cell>
        </row>
        <row r="393">
          <cell r="D393" t="str">
            <v>Aprobadas</v>
          </cell>
          <cell r="F393" t="str">
            <v>Energía para la ruralidad</v>
          </cell>
        </row>
        <row r="394">
          <cell r="D394" t="str">
            <v>No solicitadas</v>
          </cell>
          <cell r="F394" t="str">
            <v>Envejecimiento y Vejez</v>
          </cell>
        </row>
        <row r="395">
          <cell r="D395" t="str">
            <v>Solicitadas</v>
          </cell>
          <cell r="F395" t="str">
            <v>Equipamientos Culturales para el Desarrollo Territorial</v>
          </cell>
        </row>
        <row r="396">
          <cell r="F396" t="str">
            <v>Escenarios deportivos y recreativos para la comunidad</v>
          </cell>
        </row>
        <row r="397">
          <cell r="F397" t="str">
            <v>Espacios de participación para el fortalecimiento institucional</v>
          </cell>
        </row>
        <row r="398">
          <cell r="F398" t="str">
            <v>Estrategia Departamental Buen Comienzo Antioquia</v>
          </cell>
        </row>
        <row r="399">
          <cell r="F399" t="str">
            <v>Estudios y seguimientos para la planeación y desarrollo de la Infraestructura de transporte</v>
          </cell>
        </row>
        <row r="400">
          <cell r="F400" t="str">
            <v>Excelencia educativa con más y mejores maestros</v>
          </cell>
        </row>
        <row r="401">
          <cell r="F401" t="str">
            <v>Familias en Convivencia</v>
          </cell>
        </row>
        <row r="402">
          <cell r="F402" t="str">
            <v>Fomento de sinergias para la promoción y mejoramiento de la empleabilidad en las regiones del Departamento</v>
          </cell>
        </row>
        <row r="403">
          <cell r="F403" t="str">
            <v>Fomento y Apoyo para el Emprendimiento y Fortalecimiento Empresarial</v>
          </cell>
        </row>
        <row r="404">
          <cell r="F404" t="str">
            <v>Fortalecimiento a la Seguridad y Orden Público</v>
          </cell>
        </row>
        <row r="405">
          <cell r="F405" t="str">
            <v>Fortalecimiento Autoridad Sanitaria</v>
          </cell>
        </row>
        <row r="406">
          <cell r="F406" t="str">
            <v>Fortalecimiento de la actividad física y promoción de la salud. "Por su salud muévase pues"</v>
          </cell>
        </row>
        <row r="407">
          <cell r="F407" t="str">
            <v>Fortalecimiento de las entidades sin ánimo de lucro  y entes territoriales</v>
          </cell>
        </row>
        <row r="408">
          <cell r="F408" t="str">
            <v>Fortalecimiento de las instancias, mecanismos y espacios de participación ciudadana</v>
          </cell>
        </row>
        <row r="409">
          <cell r="F409" t="str">
            <v>Fortalecimiento de las TIC en la Administración Departamental</v>
          </cell>
        </row>
        <row r="410">
          <cell r="F410" t="str">
            <v xml:space="preserve">Fortalecimiento de las TIC en redes empresariales </v>
          </cell>
        </row>
        <row r="411">
          <cell r="F411" t="str">
            <v>Fortalecimiento de los ingresos departamentales</v>
          </cell>
        </row>
        <row r="412">
          <cell r="F412" t="str">
            <v>Fortalecimiento del acceso y la calidad de la información pública</v>
          </cell>
        </row>
        <row r="413">
          <cell r="F413" t="str">
            <v xml:space="preserve">Fortalecimiento del bienestar laboral y mejoramiento de la calidad de vida </v>
          </cell>
        </row>
        <row r="414">
          <cell r="F414" t="str">
            <v>Fortalecimiento del modelo integral de atención a la ciudadanía</v>
          </cell>
        </row>
        <row r="415">
          <cell r="F415" t="str">
            <v>Fortalecimiento del Movimiento Comunal y las Organizaciones Sociales</v>
          </cell>
        </row>
        <row r="416">
          <cell r="F416" t="str">
            <v>Fortalecimiento del potencial deportivo de Antioquia</v>
          </cell>
        </row>
        <row r="417">
          <cell r="F417" t="str">
            <v>Fortalecimiento del Sistema Departamental de Ciencia, tecnología e innovación (SDCTI).</v>
          </cell>
        </row>
        <row r="418">
          <cell r="F418" t="str">
            <v>Fortalecimiento institucional de los prestadores de servicios públicos en el Departamento</v>
          </cell>
        </row>
        <row r="419">
          <cell r="F419" t="str">
            <v>Fortalecimiento Institucional en Transporte y Transito en el Departamento de Antioquia</v>
          </cell>
        </row>
        <row r="420">
          <cell r="F420" t="str">
            <v>Fortalecimiento Institucional para la planeación y la gestión del Desarrollo Territorial</v>
          </cell>
        </row>
        <row r="421">
          <cell r="F421" t="str">
            <v>Fortalecimiento tecnológico de Teleantioquia</v>
          </cell>
        </row>
        <row r="422">
          <cell r="F422" t="str">
            <v>Fortalecimiento y articulación entre el modelo de operación por procesos (Sistema Integrado de Gestión) y la estructura organizacional</v>
          </cell>
        </row>
        <row r="423">
          <cell r="F423" t="str">
            <v>Fortalecimiento y Desarrollo de la Agricultura Familiar Campesina</v>
          </cell>
        </row>
        <row r="424">
          <cell r="F424" t="str">
            <v>Gas domiciliario para el desarrollo rural del departamento</v>
          </cell>
        </row>
        <row r="425">
          <cell r="F425" t="str">
            <v>Gas domiciliario para la competitividad en las zonas urbanas del Departamento</v>
          </cell>
        </row>
        <row r="426">
          <cell r="F426" t="str">
            <v>Gestión Cultural para el Fortalecimiento de la Ciudadanía</v>
          </cell>
        </row>
        <row r="427">
          <cell r="F427" t="str">
            <v>Gestión de la información temática territorial como base fundamental para la planeación y el desarrollo</v>
          </cell>
        </row>
        <row r="428">
          <cell r="F428" t="str">
            <v>Gestión de la seguridad y la salud en el trabajo</v>
          </cell>
        </row>
        <row r="429">
          <cell r="F429" t="str">
            <v>Gestión del Empleo Público</v>
          </cell>
        </row>
        <row r="430">
          <cell r="F430" t="str">
            <v>Gestión Integral del Patrimonio Cultural</v>
          </cell>
        </row>
        <row r="431">
          <cell r="F431" t="str">
            <v>Indígenas con Calidad de Vida</v>
          </cell>
        </row>
        <row r="432">
          <cell r="F432" t="str">
            <v>Infraestructura de apoyo a la producción, transformación y comercialización de productos agropecuarios, pesqueros y forestales</v>
          </cell>
        </row>
        <row r="433">
          <cell r="F433" t="str">
            <v>Infraestructura de vías terciarias como apoyo a la comercialización de productos agropecuarios, pesqueros y forestales</v>
          </cell>
        </row>
        <row r="434">
          <cell r="F434" t="str">
            <v>Innovación y Tecnología al Servicio del Desarrollo Territorial Departamental</v>
          </cell>
        </row>
        <row r="435">
          <cell r="F435" t="str">
            <v>Juegos del sector educativo</v>
          </cell>
        </row>
        <row r="436">
          <cell r="F436" t="str">
            <v>Lectura y escritura</v>
          </cell>
        </row>
        <row r="437">
          <cell r="F437" t="str">
            <v>Lineamientos para la creación de zonas industriales en los municipios de tradición minera en Antioquia</v>
          </cell>
        </row>
        <row r="438">
          <cell r="F438" t="str">
            <v>Manejo de desastres</v>
          </cell>
        </row>
        <row r="439">
          <cell r="F439" t="str">
            <v>Manejo integral de los residuos sólidos en zona urbana del Departamento – “Basura Cero”</v>
          </cell>
        </row>
        <row r="440">
          <cell r="F440" t="str">
            <v>Manejo sostenible de sistemas de aguas residuales en zona urbana del Departamento</v>
          </cell>
        </row>
        <row r="441">
          <cell r="F441" t="str">
            <v>Manejo sostenible de sistemas de aguas residuales en zonas rurales y de difícil acceso del departamento</v>
          </cell>
        </row>
        <row r="442">
          <cell r="F442" t="str">
            <v>Mantenimiento, mejoramiento y/o rehabilitación de la RVS</v>
          </cell>
        </row>
        <row r="443">
          <cell r="F443" t="str">
            <v>Más y mejor educación para la atención a la población en condición de discapacidad y talentos excepcionales</v>
          </cell>
        </row>
        <row r="444">
          <cell r="F444" t="str">
            <v>Más y mejor educación para la población étnica</v>
          </cell>
        </row>
        <row r="445">
          <cell r="F445" t="str">
            <v xml:space="preserve">Más y mejor educación para la sociedad y las personas en el sector rural </v>
          </cell>
        </row>
        <row r="446">
          <cell r="F446" t="str">
            <v xml:space="preserve">Más y mejor educación para la sociedad y las personas en el sector urbano </v>
          </cell>
        </row>
        <row r="447">
          <cell r="F447" t="str">
            <v>Mejoramiento de Vivienda Rural</v>
          </cell>
        </row>
        <row r="448">
          <cell r="F448" t="str">
            <v>Mejoramiento de vivienda urbana</v>
          </cell>
        </row>
        <row r="449">
          <cell r="F449" t="str">
            <v>Mejorar la productividad y la competitividad del sector minero del Departamento con responsabilidad ambiental y social</v>
          </cell>
        </row>
        <row r="450">
          <cell r="F450" t="str">
            <v>Minería en armonía con el medio ambiente</v>
          </cell>
        </row>
        <row r="451">
          <cell r="F451" t="str">
            <v>Modelo Educativo de Antioquia para la vida, la sociedad y el trabajo</v>
          </cell>
        </row>
        <row r="452">
          <cell r="F452" t="str">
            <v>Modernización de la infraestructura física, bienes muebles, parque automotor y sistema integrado de seguridad</v>
          </cell>
        </row>
        <row r="453">
          <cell r="F453" t="str">
            <v>Movilidad segura en el Departamento de Antioquia</v>
          </cell>
        </row>
        <row r="454">
          <cell r="F454" t="str">
            <v>Mujeres asociadas, adelante!</v>
          </cell>
        </row>
        <row r="455">
          <cell r="F455" t="str">
            <v>Mujeres políticas “Antioquia Piensa en Grande”</v>
          </cell>
        </row>
        <row r="456">
          <cell r="F456" t="str">
            <v>Nuevos Polos de Desarrollo Habitacionales e Industriales</v>
          </cell>
        </row>
        <row r="457">
          <cell r="F457" t="str">
            <v>Participación de Antioquia en los Planes Nacionales de transporte Multimodal</v>
          </cell>
        </row>
        <row r="458">
          <cell r="F458" t="str">
            <v>Pavimentación de la Red Vial Secundaria (RVS)</v>
          </cell>
        </row>
        <row r="459">
          <cell r="F459" t="str">
            <v>Plan de cables aéreos</v>
          </cell>
        </row>
        <row r="460">
          <cell r="F460" t="str">
            <v>Población en Situación de Discapacidad</v>
          </cell>
        </row>
        <row r="461">
          <cell r="F461" t="str">
            <v>Prácticas de Excelencia</v>
          </cell>
        </row>
        <row r="462">
          <cell r="F462" t="str">
            <v>Preparando el campo antioqueño para los mercados del mundo</v>
          </cell>
        </row>
        <row r="463">
          <cell r="F463" t="str">
            <v>Prevención de las vulneraciones de la niñez para la construcción de la Paz</v>
          </cell>
        </row>
        <row r="464">
          <cell r="F464" t="str">
            <v>Promoción del deporte social comunitario, deporte formativo y recreación</v>
          </cell>
        </row>
        <row r="465">
          <cell r="F465" t="str">
            <v>Promoción, prevención y protección de los Derechos Humanos (DDHH) y Derecho Internacional Humanitario (DIH).</v>
          </cell>
        </row>
        <row r="466">
          <cell r="F466" t="str">
            <v>Protección y Conservación del Recurso Hídrico</v>
          </cell>
        </row>
        <row r="467">
          <cell r="F467" t="str">
            <v>Protección, restablecimiento de los derechos y reparación individual y colectiva a las víctimas del conflicto armado</v>
          </cell>
        </row>
        <row r="468">
          <cell r="F468" t="str">
            <v>Proyectos de infraestructura cofinanciados en los municipios</v>
          </cell>
        </row>
        <row r="469">
          <cell r="F469" t="str">
            <v>Proyectos estratégicos Departamentales</v>
          </cell>
        </row>
        <row r="470">
          <cell r="F470" t="str">
            <v>Reducción del Riesgo</v>
          </cell>
        </row>
        <row r="471">
          <cell r="F471" t="str">
            <v>Salud Ambiental</v>
          </cell>
        </row>
        <row r="472">
          <cell r="F472" t="str">
            <v>Salud Pública</v>
          </cell>
        </row>
        <row r="473">
          <cell r="F473" t="str">
            <v>Seguimiento a procesos de restitución de tierras despojadas y abandonadas en el Departamento</v>
          </cell>
        </row>
        <row r="474">
          <cell r="F474" t="str">
            <v>Seguridad alimentaria y nutricional en la población vulnerable- MANÁ</v>
          </cell>
        </row>
        <row r="475">
          <cell r="F475" t="str">
            <v>Seguridad económica de las mujeres</v>
          </cell>
        </row>
        <row r="476">
          <cell r="F476" t="str">
            <v>Seguridad pública para las mujeres</v>
          </cell>
        </row>
        <row r="477">
          <cell r="F477" t="str">
            <v>Sistema Departamental de Bomberos</v>
          </cell>
        </row>
        <row r="478">
          <cell r="F478" t="str">
            <v>Sistema Departamental de Capacitación para el deporte, la recreación, la actividad física y educación física</v>
          </cell>
        </row>
        <row r="479">
          <cell r="F479" t="str">
            <v>Sistema Departamental de Información de Gestión del Riesgo de Desastres</v>
          </cell>
        </row>
        <row r="480">
          <cell r="F480" t="str">
            <v>Trabajo decente y desarrollo económico local para la Paz</v>
          </cell>
        </row>
        <row r="481">
          <cell r="F481" t="str">
            <v>Transformación social y cultural en Gestión del Riesgo</v>
          </cell>
        </row>
        <row r="482">
          <cell r="F482" t="str">
            <v xml:space="preserve">Transparencia y lucha frontal contra la corrupción </v>
          </cell>
        </row>
        <row r="483">
          <cell r="F483" t="str">
            <v>Transversalidad con hechos</v>
          </cell>
        </row>
        <row r="484">
          <cell r="F484" t="str">
            <v>Vías para sistemas alternativos de transporte</v>
          </cell>
        </row>
        <row r="485">
          <cell r="F485" t="str">
            <v>Vivienda Nueva Rural</v>
          </cell>
        </row>
        <row r="486">
          <cell r="F486" t="str">
            <v>Vivienda Nueva Urbana</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No se van a hacer"/>
    </sheetNames>
    <sheetDataSet>
      <sheetData sheetId="0" refreshError="1"/>
      <sheetData sheetId="1">
        <row r="408">
          <cell r="D408" t="str">
            <v>Presupuesto de entidad nacional</v>
          </cell>
        </row>
        <row r="409">
          <cell r="D409" t="str">
            <v>Recursos de crédito</v>
          </cell>
        </row>
        <row r="410">
          <cell r="D410" t="str">
            <v>Recursos propios</v>
          </cell>
        </row>
        <row r="411">
          <cell r="D411" t="str">
            <v>Regalías</v>
          </cell>
        </row>
        <row r="412">
          <cell r="D412" t="str">
            <v>SGP</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Anulados"/>
      <sheetName val="UNSPSC"/>
    </sheetNames>
    <sheetDataSet>
      <sheetData sheetId="0" refreshError="1"/>
      <sheetData sheetId="1">
        <row r="628">
          <cell r="F628" t="str">
            <v>Tipo A1: Supervisión e Interventoría Integral</v>
          </cell>
        </row>
        <row r="629">
          <cell r="F629" t="str">
            <v>Tipo A2: Supervisión e Interventoría Técnica</v>
          </cell>
        </row>
        <row r="630">
          <cell r="F630" t="str">
            <v xml:space="preserve">Tipo B1: Supervisión e Interventoría Técnica </v>
          </cell>
        </row>
        <row r="631">
          <cell r="F631" t="str">
            <v>Tipo B2: Supervisión Colegiada</v>
          </cell>
        </row>
        <row r="632">
          <cell r="F632" t="str">
            <v>Tipo C:  Supervisión</v>
          </cell>
        </row>
      </sheetData>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A ANDREA RUIZ RUIZ" refreshedDate="43320.438077199076" createdVersion="6" refreshedVersion="6" minRefreshableVersion="3" recordCount="1669">
  <cacheSource type="worksheet">
    <worksheetSource name="Tabla2"/>
  </cacheSource>
  <cacheFields count="33">
    <cacheField name="Dependencia" numFmtId="0">
      <sharedItems count="25">
        <s v="Departamento Administrativo de Planeación"/>
        <s v="Departamento Administrativo del Sistema de Prevención, Atención y Recuperación de Desastres - DAPARD"/>
        <s v="Despacho del Gobernador"/>
        <s v="Fábrica de Licores y Alcoholes de Antioquia - FLA"/>
        <s v="Gerencia de Afrodescendientes"/>
        <s v="Gerencia de Auditoría Interna"/>
        <s v="Gerencia de Infancia, Adolescencia y Juventud"/>
        <s v="Gerencia de Paz"/>
        <s v="Gerencia de Seguridad Alimentaria y Nutricional de Antioquia - MANÁ"/>
        <s v="Gerencia de Servicios Públicos"/>
        <s v="Gerencia Indígena"/>
        <s v="Oficina de Comunicaciones"/>
        <s v="Secretaría de Agricultura y Desarrollo Rural"/>
        <s v="Secretaría de Educación"/>
        <s v="Secretaría de Gestión Humana y Desarrollo Organizacional - Dirección de Desarrollo Organizacional"/>
        <s v="Secretaría de Gobierno"/>
        <s v="Secretaría de Hacienda"/>
        <s v="Secretaría de Infraestructura Física"/>
        <s v="Secretaría de las Mujeres"/>
        <s v="Secretaría de Medio Ambiente"/>
        <s v="Secretaría de Minas"/>
        <s v="Secretaría de Participación Ciudadana y Desarrollo Social"/>
        <s v="Secretaría de Productividad y Competitividad"/>
        <s v="Secretaría General"/>
        <s v="Secretaría Seccional de Salud y Protección Social"/>
      </sharedItems>
    </cacheField>
    <cacheField name="Códigos UNSPSC" numFmtId="0">
      <sharedItems containsMixedTypes="1" containsNumber="1" containsInteger="1" minValue="5601500" maxValue="5211090004"/>
    </cacheField>
    <cacheField name="Descripción" numFmtId="0">
      <sharedItems longText="1"/>
    </cacheField>
    <cacheField name="Fecha estimada de inicio de proceso de selección " numFmtId="0">
      <sharedItems containsDate="1" containsBlank="1" containsMixedTypes="1" minDate="2015-06-01T16:16:00" maxDate="2025-08-02T00:00:00"/>
    </cacheField>
    <cacheField name="Duración estimada del contrato " numFmtId="0">
      <sharedItems containsMixedTypes="1" containsNumber="1" containsInteger="1" minValue="4" maxValue="12"/>
    </cacheField>
    <cacheField name="Modalidad de selección " numFmtId="0">
      <sharedItems containsBlank="1"/>
    </cacheField>
    <cacheField name="Fuente de los recursos (SGP - Propios - Regalías - Del crédito - Nacionales - etc)" numFmtId="0">
      <sharedItems containsBlank="1"/>
    </cacheField>
    <cacheField name="Valor total estimado" numFmtId="0">
      <sharedItems containsBlank="1" containsMixedTypes="1" containsNumber="1" minValue="0" maxValue="113995921548"/>
    </cacheField>
    <cacheField name="Valor estimado en la vigencia actual" numFmtId="0">
      <sharedItems containsBlank="1" containsMixedTypes="1" containsNumber="1" minValue="0" maxValue="113995921548"/>
    </cacheField>
    <cacheField name="¿Se requieren vigencias futuras?" numFmtId="0">
      <sharedItems/>
    </cacheField>
    <cacheField name="Estado de solicitud de vigencias futuras" numFmtId="0">
      <sharedItems containsBlank="1"/>
    </cacheField>
    <cacheField name="Nombre completo" numFmtId="0">
      <sharedItems containsBlank="1"/>
    </cacheField>
    <cacheField name="Cargo " numFmtId="0">
      <sharedItems containsBlank="1"/>
    </cacheField>
    <cacheField name="Teléfono " numFmtId="0">
      <sharedItems containsBlank="1" containsMixedTypes="1" containsNumber="1" containsInteger="1" minValue="5110" maxValue="3839997"/>
    </cacheField>
    <cacheField name="Correo electrónico " numFmtId="0">
      <sharedItems containsBlank="1"/>
    </cacheField>
    <cacheField name="Programa del Plan al cual contribuye el objeto contractual" numFmtId="0">
      <sharedItems containsBlank="1"/>
    </cacheField>
    <cacheField name="Producto(s) del Plan al cual contribuye el objeto contractual" numFmtId="0">
      <sharedItems containsBlank="1" containsMixedTypes="1" containsNumber="1" containsInteger="1" minValue="25750000" maxValue="25750000" longText="1"/>
    </cacheField>
    <cacheField name="Nombre del Proyecto al cual pertenece el objeto contractual" numFmtId="0">
      <sharedItems containsBlank="1" containsMixedTypes="1" containsNumber="1" containsInteger="1" minValue="25750000" maxValue="25750000" longText="1"/>
    </cacheField>
    <cacheField name="Elemento PEP " numFmtId="0">
      <sharedItems containsBlank="1" containsMixedTypes="1" containsNumber="1" containsInteger="1" minValue="10033" maxValue="230003001"/>
    </cacheField>
    <cacheField name="Producto(s) del Proyecto que se impactan con el objeto contractual" numFmtId="0">
      <sharedItems containsBlank="1" containsMixedTypes="1" containsNumber="1" containsInteger="1" minValue="34010103" maxValue="370202012" longText="1"/>
    </cacheField>
    <cacheField name="Actividad(es) del Proyecto que requieren del objeto contractual" numFmtId="0">
      <sharedItems containsBlank="1" longText="1"/>
    </cacheField>
    <cacheField name="N° del Proceso en el SECOP" numFmtId="0">
      <sharedItems containsBlank="1" containsMixedTypes="1" containsNumber="1" containsInteger="1" minValue="6280" maxValue="4600008046"/>
    </cacheField>
    <cacheField name="N°. de la necesidad en SAP" numFmtId="0">
      <sharedItems containsBlank="1" containsMixedTypes="1" containsNumber="1" containsInteger="1" minValue="0" maxValue="4600008105" longText="1"/>
    </cacheField>
    <cacheField name="Fecha de Publicación de Estudios Previos en SECOP" numFmtId="0">
      <sharedItems containsDate="1" containsBlank="1" containsMixedTypes="1" minDate="2015-05-15T09:53:00" maxDate="2019-03-29T00:00:00"/>
    </cacheField>
    <cacheField name="Número del radicado  Resolución y/o carta de aceptación" numFmtId="0">
      <sharedItems containsDate="1" containsBlank="1" containsMixedTypes="1" minDate="1899-12-31T00:00:00" maxDate="1899-12-30T00:00:00"/>
    </cacheField>
    <cacheField name="Número del Contrato" numFmtId="0">
      <sharedItems containsBlank="1" containsMixedTypes="1" containsNumber="1" containsInteger="1" minValue="896" maxValue="46000007651"/>
    </cacheField>
    <cacheField name="Porcentaje de cumplimiento" numFmtId="9">
      <sharedItems containsMixedTypes="1" containsNumber="1" minValue="0" maxValue="1" count="5">
        <n v="1"/>
        <n v="0"/>
        <s v=""/>
        <n v="0.33"/>
        <n v="0.66"/>
      </sharedItems>
    </cacheField>
    <cacheField name="Nombre Contratista / Asociado(s)" numFmtId="0">
      <sharedItems containsBlank="1" containsMixedTypes="1" containsNumber="1" containsInteger="1" minValue="142028438" maxValue="142028438" longText="1"/>
    </cacheField>
    <cacheField name="Estado del Contrato" numFmtId="0">
      <sharedItems containsBlank="1" containsMixedTypes="1" containsNumber="1" containsInteger="1" minValue="142028438" maxValue="142028438"/>
    </cacheField>
    <cacheField name="Observaciones" numFmtId="0">
      <sharedItems containsBlank="1" containsMixedTypes="1" containsNumber="1" containsInteger="1" minValue="1" maxValue="1" longText="1"/>
    </cacheField>
    <cacheField name="Nombres y Apellidos del Supervisor o razón social del Interventor" numFmtId="0">
      <sharedItems containsBlank="1" containsMixedTypes="1" containsNumber="1" containsInteger="1" minValue="1" maxValue="1" longText="1"/>
    </cacheField>
    <cacheField name="Tipo de Supervisión e Interventoría" numFmtId="0">
      <sharedItems containsBlank="1"/>
    </cacheField>
    <cacheField name="Fun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9">
  <r>
    <x v="0"/>
    <n v="80141607"/>
    <s v="Prestación de servicios de un operador logístico para la organización, administración, ejecución y demás acciones logísticas necesarias para la realización de los eventos programadas por la Gobernación de Antioquia . (Competencia de la Oficina de Comunicaciones)"/>
    <d v="2017-02-09T00:00:00"/>
    <s v="16 Meses"/>
    <s v="Contratación Directa - Prestación de Servicios y de Apoyo a la Gestión Persona Jurídica"/>
    <s v="Recursos propios"/>
    <n v="20000000"/>
    <n v="20000000"/>
    <s v="SI"/>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ones"/>
    <s v="17-12-6119887"/>
    <n v="16248"/>
    <d v="2017-02-01T00:00:00"/>
    <s v="N/A"/>
    <n v="4600006201"/>
    <x v="0"/>
    <s v="Plaza Mayor Convenciones y Exposiciones S.A."/>
    <s v="En ejecución"/>
    <s v="Vigencia Futura 6000002351 por $20.000.000  Ordenanza 17 del 4 de agosto de 2017, legalizada en la necesidad SAP No. 20195 en el CDP No.3500038672 y RPC 4500045918 del 25 de enero de 2018, debidamente entregados a la oficina de Comunicaciones."/>
    <s v="Competencia de la Oficina de Comunicaciones_x000a_Responsable por la Dirección Diana Marcela Lopera Galeano"/>
    <s v="Tipo C:  Supervisión"/>
    <s v="N/A"/>
  </r>
  <r>
    <x v="0"/>
    <n v="81111811"/>
    <s v="Servicios para la Administración, Operación del Centro de Servicios de Informática, y Servicios de Hosting, para el apoyo tecnológico a la plataforma informática utilizada en la Administración Departamental, en 2018_x000a_(Competencia Dirección de informática)"/>
    <d v="2018-01-01T00:00:00"/>
    <s v="12 MESES"/>
    <s v="Contratación Directa - No pluralidad de oferentes"/>
    <s v="Recursos propios"/>
    <n v="87348998"/>
    <n v="87348998"/>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Contratista  mesa de ayuda"/>
    <n v="7720"/>
    <s v="19049_x000a_19050"/>
    <d v="2017-10-25T00:00:00"/>
    <s v="-"/>
    <n v="4600007642"/>
    <x v="0"/>
    <s v="SOCIEDAD VALOR + S.A.S"/>
    <s v="En ejecución"/>
    <s v="El contrato se firmó el 1 de noviembre de 2017. El DA hizo traslado de recursos para amparar un agente de servicios para el aplicativo Omega. CDP 3500040296 Y RPC 4500046934"/>
    <s v="Competencia de la Secretaria de Gestion Humana (Dirección de informática); _x000a_Diana María Pérez Blandon_x000a_Responsable por la Dirección Miguel Andres Quintero Calle"/>
    <s v="Tipo B2: Supervisión colegiada"/>
    <s v="Supervisión: N/A"/>
  </r>
  <r>
    <x v="0"/>
    <n v="80111614"/>
    <s v="Viáticos para personal temporal"/>
    <d v="2018-02-01T00:00:00"/>
    <s v="12 MESES "/>
    <s v="Otro Tipo de Contrato"/>
    <s v="Recursos propios"/>
    <n v="2000000"/>
    <n v="2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Técnico Temporal -Grado 1"/>
    <s v="N/A"/>
    <s v="N/A"/>
    <s v="N/A"/>
    <s v="N/A"/>
    <s v="N/A"/>
    <x v="0"/>
    <s v="N/A"/>
    <s v="En ejecución"/>
    <s v="Se entregó CDP  No. 3000037615 reemplazado por el CDP No. 3000038257 por la implementación de NIC, a la Secretaría de Gestión Humana y Desarrollo Organizacional "/>
    <s v="Competencia de la Secretaría de Gestión Humana - ADO_x000a_Responsable por la DAP Miguel Andres Quintero Calle"/>
    <s v="Tipo C:  Supervisión"/>
    <s v="Supervisión: N/A"/>
  </r>
  <r>
    <x v="0"/>
    <n v="80101504"/>
    <s v="Apoyar la gestión del Departamento Administrativo de Planeación y su acompañamiento a las administraciones municipales en áreas de interés de la planificación, el desarrollo territorial e institucional, en el marco del Plan de desarrollo  “Antioquia Piensa en Grande 2016-2019” (Talleres subregionales de capacitación y acompañamiento técnico bancos de proyectos municipales)."/>
    <d v="2018-07-01T00:00:00"/>
    <s v="5 MESES Y 15 DIAS"/>
    <s v="Contratación Directa - Contratos Interadministrativos"/>
    <s v="Recursos propios"/>
    <n v="780000000"/>
    <n v="78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C:  Supervisión"/>
    <s v="Tecnica, Administrativa, Financiera, Jurídica, coordinación"/>
  </r>
  <r>
    <x v="0"/>
    <n v="80101504"/>
    <s v="Apoyar la gestión del Departamento Administrativo de Planeación y su acompañamiento a las administraciones municipales en áreas de interés de la planificación, el desarrollo territorial e institucional, así como a la administración departamental  “Antioquia Piensa en Grande 2016-2019”. (Seminario Taller sobre Proyectos de Inversión y fuentes de financiación, dirigido a funcionarios municipales y concejales)."/>
    <d v="2018-07-01T00:00:00"/>
    <s v="5 MESES Y 15 DIAS"/>
    <s v="Concurso de Méritos"/>
    <s v="Recursos propios"/>
    <n v="491257763"/>
    <n v="1699872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C:  Supervisión"/>
    <s v="Tecnica, Administrativa, Financiera, Jurídica, coordinación"/>
  </r>
  <r>
    <x v="0"/>
    <n v="80111604"/>
    <s v="Administrar los recursos financieros para realizar la encuesta de calidad de vida de los habitantes del departamento de Antioquia."/>
    <d v="2017-10-01T00:00:00"/>
    <s v="6 Meses"/>
    <s v="Contratación Directa - Contratos Interadministrativos"/>
    <s v="Recursos propios"/>
    <n v="609340846"/>
    <n v="609340846"/>
    <s v="SI"/>
    <s v="Aprobadas"/>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17-12-7284597"/>
    <n v="19442"/>
    <d v="2017-11-10T00:00:00"/>
    <s v="N/A"/>
    <n v="4600007905"/>
    <x v="0"/>
    <s v="IDEA"/>
    <s v="En ejecución"/>
    <s v="Legalización Vigencia futura  6000002433 por $609.340.846 Ordenanza 062 del 8 de noviembre de 2017, con necesidad en SAP No. 20110 en  CDP No. 3500038664 y RPC 4500046127 del 6 de febrero de 2018."/>
    <s v="Gildardo Peláez Jurado"/>
    <s v="Tipo C:  Supervisión"/>
    <s v="Tecnica, Administrativa, Financiera, juridica_x000a_"/>
  </r>
  <r>
    <x v="0"/>
    <n v="80111604"/>
    <s v="Apoyar la gestión del Departamento Administrativo de Planeación y su acompañamiento a las administraciones municipales en áreas de interés de la planificación, el desarrollo territorial e institucional, en el marco del plan de desarrollo departamental  “Antioquia Piensa en Grande 2016-2019” (Implementación del sistema de observación de la gestión pública departamental)."/>
    <d v="2018-07-01T00:00:00"/>
    <s v="5 MESES Y 15 DIAS"/>
    <s v="Contratación Directa - Contratos Interadministrativos"/>
    <s v="Recursos propios"/>
    <n v="180000000"/>
    <n v="180000000"/>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C:  Supervisión"/>
    <s v="Tecnica, Administrativa, Financiera, Jurídica, coordinación"/>
  </r>
  <r>
    <x v="0"/>
    <n v="80111604"/>
    <s v="Apoyar la gestión del Departamento Administrativo de Planeación y su acompañamiento a las administraciones municipales en áreas de interés de la planificación, el desarrollo territorial e institucional, en el marco del plan de desarrollo  “Antioquia Piensa en Grande 2016-2019” (Actualización técnica y fortalecimiento de los bancos de proyectos municipales para la implementación de la política nacional sobre el Banco ünico de Programas y Proyectos de Inversión - BUPPI)."/>
    <d v="2018-07-01T00:00:00"/>
    <s v="5 MESES Y 15 DIAS"/>
    <s v="Contratación Directa - Contratos Interadministrativos"/>
    <s v="Recursos propios"/>
    <n v="200000000"/>
    <n v="200000000"/>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C:  Supervisión"/>
    <s v="Tecnica, Administrativa, Financiera, Jurídica, coordinación"/>
  </r>
  <r>
    <x v="0"/>
    <n v="80111604"/>
    <s v="Apoyar la gestión del Departamento Administrativo de Planeación y su acompañamiento a las administraciones municipales en áreas de interés de la planificación, el desarrollo territorial e institucional, en el marco del Plan de desarrollo  “Antioquia Piensa en Grande 2016-2019” (Implementación del plan de acción de la gestión para resultados en la Gobernación de Antioquia -Pilares de la GpR)."/>
    <d v="2018-07-01T00:00:00"/>
    <s v="5 MESES Y 15 DIAS"/>
    <s v="Contratación Directa - Contratos Interadministrativos"/>
    <s v="Recursos propios"/>
    <n v="1302514579"/>
    <n v="522514579"/>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B2: Supervisión colegiada"/>
    <s v=" La dirección aporta supervisión Administrativa, Financiera, Jurídica, coordinación."/>
  </r>
  <r>
    <x v="0"/>
    <n v="80111604"/>
    <s v="Apoyar la gestión del Departamento Administrativo de Planeación y su acompañamiento a las administraciones municipales en áreas de interés de la planificación, el desarrollo territorial e institucional,  en el marco del Plan de desarrollo  “Antioquia Piensa en Grande 2016-2019” (Apoyo técnico para la formulación y revisión de proyectos departamentales del sistema general de regalías)."/>
    <d v="2018-07-01T00:00:00"/>
    <s v="5 MESES Y 15 DIAS"/>
    <s v="Contratación Directa - Contratos Interadministrativos"/>
    <s v="Recursos propios"/>
    <n v="1302514579"/>
    <n v="400000000"/>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n v="8291"/>
    <n v="21937"/>
    <d v="2018-07-16T00:00:00"/>
    <n v="2018030249632"/>
    <n v="4600008272"/>
    <x v="0"/>
    <s v="Universidad de Antioquia "/>
    <s v="En etapa precontractual"/>
    <s v="Estudio Previo 8291, CDP N°3500039898 del 19 de junio de 2018, RPC N°N°4500046901 de julio 23 de 2018. "/>
    <s v="Alvaro Villada García_x000a_Francisco Benjumea_x000a_Miguel Andres Quintero Calle_x000a_Ruben Dario Guzmán Salamanca"/>
    <s v="Tipo B2: Supervisión colegiada"/>
    <s v=" La dirección aporta supervisión Administrativa, Financiera, Jurídica, coordinación."/>
  </r>
  <r>
    <x v="0"/>
    <n v="80111604"/>
    <s v="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
    <d v="2018-06-01T00:00:00"/>
    <s v="5 Meses y 9 días"/>
    <s v="Contratación Directa - Contratos Interadministrativos"/>
    <s v="Recursos propios"/>
    <n v="5000000"/>
    <n v="5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Difundir la información relacionada con los proyectos de regalías y el impacto que tiene su ejecución en el mejoramiento de las condiciones de vida de la población del Departamento de Antioquia."/>
    <n v="8393"/>
    <n v="22006"/>
    <d v="2018-07-04T00:00:00"/>
    <d v="2018-07-09T00:00:00"/>
    <s v="2018MA110001"/>
    <x v="0"/>
    <s v="TELEANTIOQUIA"/>
    <s v="En ejecución"/>
    <s v="Corresponde al contrato 2018MA110001. Se entregó CDP No. 3500039964 del 20 de junio de 2018 y RPC 4500047073 a la Oficina de Comunicaciones, con su respectivo Certificado de Banco de Proyectos actualizado."/>
    <s v="Competencia de la Oficina de Comunicaciones. Supervisor Camila Zapata _x000a_Responsable por el DAP: Director Operativo Laura Mejía Higuita"/>
    <s v="Tipo C:  Supervisión"/>
    <s v="N/A"/>
  </r>
  <r>
    <x v="0"/>
    <n v="56101522"/>
    <s v="Adquisición de sillas ergonómicas y gerenciales para los servidores de la Gobernación de Antioquia del Departamento Administrativo de Planeación"/>
    <d v="2018-07-01T00:00:00"/>
    <s v="3 Meses"/>
    <s v="Selección Abreviada - Subasta Inversa"/>
    <s v="Recursos propios"/>
    <n v="14514033"/>
    <n v="14514033"/>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Fortalecimiento Institucional "/>
    <m/>
    <n v="21882"/>
    <m/>
    <m/>
    <m/>
    <x v="1"/>
    <m/>
    <s v="Sin iniciar etapa precontractual"/>
    <s v="Se entregó CDP No. 3600003058 del 25 de julio de 2018, a la Subsecretaría Logística de la Secretaría General."/>
    <s v="Competencia de la Secretaría General - Subsecretaría Logística. Supervisor: Roberto Fernando Hernández Arboleda. Responsable por el DAP Miguel Andres Calle Quintero"/>
    <s v="Tipo C:  Supervisión"/>
    <s v="N/A"/>
  </r>
  <r>
    <x v="0"/>
    <n v="80111604"/>
    <s v="Contrato interadministrativo de mandato para la contratación de un operador logístico que preste los servicios de diseñar, producir, organizar y operar integralmente los eventos institucionales de la Gobernación de Antioquia_x000a_(Competencia de la Oficina de Comunicaciones)"/>
    <d v="2018-08-01T00:00:00"/>
    <s v="5 Meses"/>
    <s v="Contratación Directa - Contratos Interadministrativos"/>
    <s v="Recursos propios"/>
    <n v="10000000"/>
    <n v="1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Realización de rendición de cuentas del primer semestre de 2018 (OCAD DPTL y municipales)._x000a_Capacitaciones a servidores en temas de formulación de proyectos, marco lógico, MGA web, entre otros."/>
    <m/>
    <m/>
    <m/>
    <m/>
    <m/>
    <x v="2"/>
    <m/>
    <s v="Sin iniciar etapa precontractual"/>
    <s v="Mediante oficio 2018020042476 del 30 de mayo de 2018, en respuesta a ciruclar K2018090000211 del 23 de mayo de 2018, se informpo el Plan de Comunicaciones a la Oficina de Comunicaciones, se entregó CDP  3500040287 en espera de instrucciones para proceder con la gestión del RPC."/>
    <s v="Competencia de la Oficina de Comunicaciones. Supervisor Camila Zapata _x000a_Responsable por el DAP: Director Operativo Laura Mejía Higuita"/>
    <s v="Tipo C:  Supervisión"/>
    <s v="N/A"/>
  </r>
  <r>
    <x v="0"/>
    <n v="80111614"/>
    <s v="Viáticos para personal temporal"/>
    <d v="2018-02-01T00:00:00"/>
    <s v="12 MESES"/>
    <s v="Otro Tipo de Contrato"/>
    <s v="Recursos propios"/>
    <n v="3000000"/>
    <n v="3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N/A"/>
    <s v="N/A"/>
    <s v="N/A"/>
    <s v="N/A"/>
    <s v="N/A"/>
    <x v="0"/>
    <s v="N/A"/>
    <s v="En ejecución"/>
    <s v="Se entregó CDP  No. 3000037618 reemplazado por el CDP No. 3000038258 por la implementación de NIC, a la Secretaría de Gestión Humana y Desarrollo Organizacional "/>
    <s v="Competencia de la Secretaría de Gestión Humana - ADO_x000a_Responsable por la Dirección Alvaro Villada García"/>
    <s v="Tipo C:  Supervisión"/>
    <s v="Supervisión: N/A"/>
  </r>
  <r>
    <x v="0"/>
    <n v="80101504"/>
    <s v="Administrar los recursos financieros para generar en el departamento administrativo de planeación el centro de pensamiento de planificación territorial."/>
    <d v="2017-11-07T00:00:00"/>
    <s v="7 Meses y 15 Días"/>
    <s v="Contratación Directa - Contratos Interadministrativos"/>
    <s v="Recursos propios"/>
    <n v="1041877278"/>
    <n v="1041877278"/>
    <s v="SI"/>
    <s v="Aprobadas"/>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19604"/>
    <d v="2017-11-10T00:00:00"/>
    <s v="N/A"/>
    <n v="4600007904"/>
    <x v="0"/>
    <s v="IDEA"/>
    <s v="En ejecución"/>
    <s v="Legalización Vigencia Futura 6000002431 por $1.041.877.278  Ordenanza 62 del 8 de noviembre de 2017, con necesidad en SAP No. 20104 en CDP No. 3500038663 y RPC 4500046124 ."/>
    <s v="Seguimiento administrativo: Hernando Latorre Forrero. _x000a_Seguimiento técnico, y contable/financiero: Alvaro Villada García, Miguel Andrés Quintero Calle, Sebastián Muñoz Zuluaga_x000a_Seguimiento Jurídico: Angela Bustamante_x000a__x000a_"/>
    <s v="Tipo C:  Supervisión"/>
    <s v="Tecnica, Administrativa, Financiera, juridica_x000a_"/>
  </r>
  <r>
    <x v="0"/>
    <n v="80101504"/>
    <s v="Adición de recursos al Convenio Interadministrativo _x000a_N° 4600007904, cuyo objeto es &quot;Administrar los recursos financieros para generar en el Departamento Administrativo de Planeación el Centro de Pensamiento de Planificación Territorial.&quot;"/>
    <d v="2018-04-01T00:00:00"/>
    <s v="6 Meses"/>
    <s v="Contratación Directa - Contratos Interadministrativos"/>
    <s v="Recursos propios"/>
    <n v="144550399"/>
    <n v="118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21244"/>
    <d v="2018-06-15T00:00:00"/>
    <s v="N/A"/>
    <n v="4600007904"/>
    <x v="0"/>
    <s v="IDEA"/>
    <s v="En ejecución"/>
    <s v="Adición con necesidad en SAP No. 21244 en el CDP 3500039565 y RPC 4500046702, del Otro Sí, firmado el 15 de junio de 2018 y prorrogado hasta el 15 de diciembre de 2018."/>
    <s v="Seguimiento administrativo: Hernando Latorre Forrero. _x000a_Seguimiento técnico, y contable/financiero: Alvaro Villada García, Miguel Andrés Quintero Calle, Sebastián Muñoz Zuluaga_x000a_Seguimiento Jurídico: Angela Bustamante_x000a__x000a_"/>
    <s v="Tipo C:  Supervisión"/>
    <s v="Tecnica, Administrativa, Financiera, juridica_x000a_"/>
  </r>
  <r>
    <x v="0"/>
    <s v="43232305"/>
    <s v="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
    <d v="2018-06-01T00:00:00"/>
    <s v="5 Meses y 9 días"/>
    <s v="Contratación Directa - Contratos Interadministrativos"/>
    <s v="Recursos propios"/>
    <n v="25000000"/>
    <n v="25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n v="8393"/>
    <n v="22003"/>
    <d v="2018-07-04T00:00:00"/>
    <d v="2018-07-09T00:00:00"/>
    <s v="2018MA110001"/>
    <x v="0"/>
    <s v="TELEANTIOQUIA"/>
    <s v="En ejecución"/>
    <s v="Se entregó CDP No. 3500039960 del 20 de junio de 2018 y RPC 4500047067 a la Oficina de Comunicaciones, con su respectivo Certificado de Banco de Proyectos actualizado."/>
    <s v="Competencia de la Oficina de Comunicaciones. Supervisor Camila Zapata _x000a_Responsable por el DAP: Director Operativo Laura Mejía Higuita"/>
    <s v="Tipo C:  Supervisión"/>
    <s v="N/A"/>
  </r>
  <r>
    <x v="0"/>
    <s v="80141902"/>
    <s v="Contrato interadministrativo de mandato para la contratación de un operador logístico que preste los servicios de diseñar, producir, organizar y operar integralmente los eventos institucionales de la Gobernación de Antioquia_x000a_(Competencia de la Oficina de Comunicaciones)"/>
    <d v="2018-08-01T00:00:00"/>
    <s v="5 Meses"/>
    <s v="Contratación Directa - Contratos Interadministrativos"/>
    <s v="Recursos propios"/>
    <n v="25000000"/>
    <n v="25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m/>
    <m/>
    <m/>
    <m/>
    <m/>
    <x v="2"/>
    <m/>
    <s v="Sin iniciar etapa precontractual"/>
    <s v="Mediante oficio 2018020042476 del 30 de mayo de 2018, en respuesta a ciruclar K2018090000211 del 23 de mayo de 2018, se informpo el Plan de Comunicaciones a la Oficina de Comunicaciones, se entregó CDP  3500040286 en espera de instrucciones para proceder con la gestión del RPC."/>
    <s v="Competencia de la Oficina de Comunicaciones. Supervisor Camila Zapata_x000a_Responsable por el DAP: Director Operativo "/>
    <s v="Tipo C:  Supervisión"/>
    <s v="N/A"/>
  </r>
  <r>
    <x v="0"/>
    <n v="20102301"/>
    <s v="Prestación de servicio de transporte terrestre automotor para apoyar la gestión de las dependencias del Departamento Administrativo de Planeación (Subsecretaria Logistica)"/>
    <d v="2018-06-01T00:00:00"/>
    <s v="10 Meses"/>
    <s v="Selección Abreviada - Subasta Inversa"/>
    <s v="Recursos propios"/>
    <n v="84000000"/>
    <n v="84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n v="8079"/>
    <n v="21447"/>
    <d v="2018-01-02T00:00:00"/>
    <s v="N/A"/>
    <n v="4600008068"/>
    <x v="0"/>
    <s v="UT Gobernación Año 2018 Nit. 901.162.194-3"/>
    <s v="En ejecución"/>
    <s v="Para adición a contrato. Se entregó CDP No. 3500039723 del 3 de mayo de 2018, a la Subsecretaría Logística de la Secretaría General."/>
    <s v="Competencia de la Subsecretaría Logística de la Secretaría General_x000a_Responsable por la Dirección Alvaro Villada García"/>
    <s v="Tipo C:  Supervisión"/>
    <s v="Supervisión: N/A"/>
  </r>
  <r>
    <x v="0"/>
    <n v="80101504"/>
    <s v="Apoyar la Gestión del Departamento Administrativo de Planeacion y su acompañamiento a las administraciones municipales en áreas de interés de la planificación, el desarrollo territorial e instituciona, así como a la administración departamental, en el marco del Plan de Desarrollo Antioquia Piensa en Grande 2016-2019. (Realizar el acompañamiento a los municipios en la gestión del desarrollo territorial, mediante la actualización y formulación de perfiles susceptibles de cooperación nacional e internacional y agenda de negocios)."/>
    <d v="2018-06-01T00:00:00"/>
    <s v="5 Meses y 15 Días"/>
    <s v="Contratación Directa - Contratos Interadministrativos"/>
    <s v="Recursos propios"/>
    <n v="450000000"/>
    <n v="45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Fortalecimiento fiscal y financiero"/>
    <n v="8291"/>
    <n v="21960"/>
    <d v="2018-07-16T00:00:00"/>
    <n v="2018030249632"/>
    <n v="4600008272"/>
    <x v="0"/>
    <s v="Universidad de Antioquia "/>
    <s v="En etapa precontractual"/>
    <s v="Estudio Previo 8291, CDP N°3500039905 del 19 de junio de 2018, RPC N°N°4500046902 de julio 23 de 2018. "/>
    <s v="Alvaro Villada García_x000a_Francisco Benjumea_x000a_Miguel Andres Quintero Calle_x000a_Ruben Dario Guzmán Salamanca"/>
    <s v="Tipo B: Supervisión"/>
    <s v="Tecnica, Administrativa, Financiera, juridica_x000a_"/>
  </r>
  <r>
    <x v="0"/>
    <n v="80101504"/>
    <s v="Adición 01 al contrato No. 4600007642 &quot;Servicios para la administración, Operación del Centro de Servicios de Informática y servicio de hosting para el apoyo tecnológico a la plataforma tecnológica utilizada en la Administración Departamental _x000a_&quot;Software para el Departamento Administrativo de Planeación con el fin de consolidar y producir información fiscal y financiera de los 125 municipios del Departamento de Antioquia&quot; _x000a_Fortalecimiento fiscal y financiero aplicativo fut-schip"/>
    <d v="2018-07-01T00:00:00"/>
    <s v="5 Meses "/>
    <s v="Contratación Directa - Contratos Interadministrativos"/>
    <s v="Recursos propios"/>
    <n v="450000000"/>
    <n v="35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Aplicativo fut-schip"/>
    <s v="Aplicativo fut-schip"/>
    <n v="7720"/>
    <n v="22331"/>
    <d v="2017-10-27T00:00:00"/>
    <n v="4600007642"/>
    <n v="4600007642"/>
    <x v="0"/>
    <s v="VALOR + S.A.S"/>
    <s v="En ejecución"/>
    <s v="CDP No. 3500040296 del 12 de Julio de 2018, RPC 4500046934 del 19 de julio de 2018"/>
    <s v="Alvaro Villada García_x000a_Francisco Benjumea_x000a_Miguel Andres Quintero Calle_x000a_Ruben Dario Guzmán Salamanca"/>
    <s v="Tipo C:  Supervisión"/>
    <s v="Tecnica, Administrativa, Financiera, juridica_x000a_"/>
  </r>
  <r>
    <x v="0"/>
    <n v="81121501"/>
    <s v="Apoyar la gestión del Departamento administrativo de Planeación y su acompañamiento a las administraciones municipales en áreas de interés de la planificación, el desarrollo territorial e institucional, así como a la administración departamental, en el marco del Plan de Desarrollo “Antioquia Piensa en Grande 2016-2019”"/>
    <d v="2018-07-01T00:00:00"/>
    <s v="5 Meses y 15 Días"/>
    <s v="Contratación Directa - Contratos Interadministrativos"/>
    <s v="Recursos propios"/>
    <n v="130000000"/>
    <n v="130000000"/>
    <s v="NO"/>
    <s v="N/A"/>
    <s v="Alvaro Villada García"/>
    <s v="LNR"/>
    <s v="3839140"/>
    <s v="alvaro.villada@antioquia.gov.co"/>
    <s v="Gestión de la información temática territorial como base fundamental para la planeación y el desarrollo"/>
    <s v="Creación del Observatorio Económico, Fiscal y Financiero de los municipios de Antioquia"/>
    <s v="Fortalecimiento fiscal y financiero de los 125 municipios de Antioquia"/>
    <n v="220130"/>
    <s v="Creación del Observatorio Económico, Fiscal y Financiero de los municipios de Antioquia"/>
    <s v="Fortalecimiento fiscal y financiero"/>
    <n v="8291"/>
    <n v="21985"/>
    <d v="2018-07-16T00:00:00"/>
    <n v="4600008030"/>
    <n v="4600008272"/>
    <x v="0"/>
    <s v="Universidad de Antioquia "/>
    <s v="En etapa precontractual"/>
    <s v="Estudio Previo 8291, CDP N°3500039917 del 19 de junio de 2018, RPC N°N°4500046904 de julio 23 de 2018. "/>
    <s v="Alvaro Villada García_x000a_Francisco Benjumea_x000a_Miguel Andres Quintero Calle_x000a_Ruben Dario Guzmán Salamanca"/>
    <s v="Tipo B: Supervisión"/>
    <s v="Tecnica, Administrativa, Financiera, juridica_x000a_"/>
  </r>
  <r>
    <x v="0"/>
    <n v="93141509"/>
    <s v="Adquisición de sillas ergonómicas y gerenciales para los servidores de la Gobernación de Antioquia del Departamento Administrativo de Planeación"/>
    <d v="2018-07-01T00:00:00"/>
    <s v="3 Meses"/>
    <s v="Selección Abreviada - Subasta Inversa"/>
    <s v="Recursos propios"/>
    <n v="20940034"/>
    <n v="20940034"/>
    <s v="NO"/>
    <s v="N/A"/>
    <s v="Alvaro Villada García"/>
    <s v="LNR"/>
    <s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Fortalecimiento fiscal y financiero"/>
    <m/>
    <n v="21881"/>
    <d v="2017-10-27T00:00:00"/>
    <s v="97-CO-20-1738"/>
    <s v="97-CO-20-1738"/>
    <x v="0"/>
    <m/>
    <s v="Sin iniciar etapa precontractual"/>
    <s v="Se entregó CDP No. 3600003057 del 25 de julio de 2018, a la Subsecretaria Logística de la Secretaría General. "/>
    <s v="Competencia de la Secretaría General - Subsecretaría Logística. Supervisor: Roberto Fernando Hernández Arboleda. Responsable por la Dirección Álvaro Villada García"/>
    <s v="Tipo C:  Supervisión"/>
    <s v="N/A"/>
  </r>
  <r>
    <x v="0"/>
    <n v="80141607"/>
    <s v="Prestación de servicios de un operador logístico para la organización, administración, ejecución y demás acciones logísticas necesarias para la realización de los eventos programadas por la Gobernación de Antioquia . (Competencia de la Oficina de Comunicaciones)"/>
    <d v="2017-02-09T00:00:00"/>
    <s v="16 Meses"/>
    <s v="Contratación Directa - Prestación de Servicios y de Apoyo a la Gestión Persona Jurídica"/>
    <s v="Recursos propios"/>
    <n v="60000000"/>
    <n v="60000000"/>
    <s v="SI"/>
    <s v="Aprobadas"/>
    <s v="Sebastián Muñoz Zuluaga"/>
    <s v="LNR"/>
    <s v="3839125"/>
    <s v="sebastian.munoz@antioquia.gov.co"/>
    <s v="Articulación intersectorial para el desarrollo integral del departamento"/>
    <s v="Espacios de planeación y concertación de planeación "/>
    <s v="Fortalecimiento de la articulacion intersectorial para el desarrollo integral en todo el Departamento de Antioquia."/>
    <n v="220148"/>
    <s v="Espacios de planeación y concertación de planeación "/>
    <s v="Material, suministro, apoyo logistico"/>
    <s v="17-12-6119887"/>
    <n v="16248"/>
    <d v="2017-02-01T00:00:00"/>
    <s v="N/A"/>
    <n v="4600006201"/>
    <x v="0"/>
    <s v="Plaza Mayor Convenciones y Exposiciones S.A."/>
    <s v="En ejecución"/>
    <s v="Vigencia Futura 6000002349 por $60.000.000  Ordenanza 17 del 4 de agosto de 2017, legalizada en la necesidad SAP No. 20193 en el CDP No.3500038670 y RPC 4500045919 del 25 de enero de 2018, debidamente entregados a la oficina de Comunicaciones."/>
    <s v="Competencia de la Oficina de Comunicaciones_x000a_Responsable por la Dirección Diana Marcela Lopera Galeano"/>
    <s v="Tipo C:  Supervisión"/>
    <s v="N/A"/>
  </r>
  <r>
    <x v="0"/>
    <n v="93142101"/>
    <s v="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
    <d v="2017-10-01T00:00:00"/>
    <s v="12 MESES"/>
    <s v="Contratación Directa - Contratos Interadministrativos"/>
    <s v="Recursos propios"/>
    <n v="1004749972"/>
    <n v="302000000"/>
    <s v="SI"/>
    <s v="Aprobadas"/>
    <s v="Sebastián Muñoz Zuluaga"/>
    <s v="LNR"/>
    <s v="3839125"/>
    <s v="sebastian.munoz@antioquia.gov.co"/>
    <s v="Articulación intersectorial para el desarrollo integral del departamento"/>
    <s v="Plan de Ordenamiento Departamental Formulado"/>
    <s v="Formulación y adopción del Plan de Ordenamiento Territorial para todo el Departamento, Antioquia."/>
    <n v="220163"/>
    <s v="Plan de Ordenamiento Departamental Formulado"/>
    <s v="Contratación profesionales - desarrollo"/>
    <n v="7398"/>
    <n v="17771"/>
    <d v="2017-09-05T00:00:00"/>
    <n v="2017010324161"/>
    <s v="4600007398 "/>
    <x v="0"/>
    <s v="Universidad Nacional de Colombia"/>
    <s v="En ejecución"/>
    <s v="Vigencia Futura 6000002131 por $302.000.000  Ordenanza 11 del 18 de julio de 2017, legalizada en la necesidad SAP No. 20148  en el CDP No. 3500038668 y RPC 4500046100 del 2 de febrero de 2018."/>
    <s v="Sebastián Muñoz Zuluaga, Director de Planeación Estratégica Integral"/>
    <s v="Tipo C:  Supervisión"/>
    <s v="Técnica, Administrativa, Financiera, Jurídica, coordinación"/>
  </r>
  <r>
    <x v="0"/>
    <n v="81112200"/>
    <s v="Adquirir un acuerdo de licencia denominado ELA (enterprice license agreement) para la Gobernación de Antioquia, A través de un acuerdo marco de precios."/>
    <d v="2018-07-01T00:00:00"/>
    <s v="12 MESES"/>
    <s v="Selección Abreviada - Acuerdo Marco de Precios"/>
    <s v="Recursos propios"/>
    <n v="50000000"/>
    <n v="5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en el Departamento de Antioquia."/>
    <s v="220146"/>
    <s v="Entidades territoriales  apoyadas para la revision y ajuste de los POT"/>
    <s v="Revision y ajustes de los POT"/>
    <m/>
    <n v="22636"/>
    <m/>
    <m/>
    <m/>
    <x v="1"/>
    <m/>
    <s v="Sin iniciar etapa precontractual"/>
    <s v="Se encuentra en trámite solicitud de CDP en la Dirección de Presupuesto del 31 de julio de 2018"/>
    <s v="Competencia de la Secretaria de Gestión Humana (dirección de informatica)_x000a_Responsable por la Dirección Sebastián Muñoz Zuluaga"/>
    <s v="Tipo C:  Supervisión"/>
    <s v="Supervisión: N/A"/>
  </r>
  <r>
    <x v="0"/>
    <n v="80111614"/>
    <s v="Apoyar los procesos de planificación de algunos de los municipios el Oriente Antioqueño."/>
    <d v="2018-07-01T00:00:00"/>
    <s v="5 Meses y medio"/>
    <s v="Otro Tipo de Contrato"/>
    <s v="Recursos propios"/>
    <n v="139245516"/>
    <n v="12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en el Departamento de Antioquia."/>
    <s v="220146"/>
    <s v="Entidades territoriales  apoyadas para la revision y ajuste de los POT"/>
    <s v="Revision y ajustes de los POT"/>
    <n v="8298"/>
    <n v="21901"/>
    <d v="2018-07-10T00:00:00"/>
    <s v="N/A"/>
    <n v="4600008266"/>
    <x v="0"/>
    <s v="Cornare"/>
    <s v="En ejecución"/>
    <s v="CDP N° 3500039900, Estudio Previo No. 8298 RPC No. 4500046920"/>
    <s v="Sebastián Muñoz Zuluaga"/>
    <s v="Tipo C:  Supervisión"/>
    <s v="Técnica, Administrativa, Financiera, Jurídica, coordinación"/>
  </r>
  <r>
    <x v="0"/>
    <n v="80141607"/>
    <s v="Fortalecimiento y acompañamiento técnico, social y político del Concejo Territorial de Planificación del Departamento de Antioquia. "/>
    <d v="2018-07-01T00:00:00"/>
    <s v="5 Meses"/>
    <s v="Mínima Cuantía"/>
    <s v="Recursos propios"/>
    <n v="50000000"/>
    <n v="40000000"/>
    <s v="NO"/>
    <s v="N/A"/>
    <s v="Sebastián Muñoz Zuluaga"/>
    <s v="LNR"/>
    <s v="3839125"/>
    <s v="sebastian.munoz@antioquia.gov.co"/>
    <s v="Articulación intersectorial para el desarrollo integral del departamento"/>
    <s v="Espacios de planeación y concertación de planeación "/>
    <s v="Fortalecimiento de la articulacion intersectorial para el desarrollo integral en todo el Departamento de Antioquia."/>
    <n v="220148"/>
    <s v="Espacios de planeación y concertación de planeación "/>
    <s v="Administración gastos generales"/>
    <n v="8438"/>
    <n v="22056"/>
    <d v="2018-07-16T00:00:00"/>
    <s v="N/A"/>
    <n v="4600008254"/>
    <x v="0"/>
    <s v="Universidad de Antioquia"/>
    <s v="En ejecución"/>
    <s v="Se tienen elaborados estudios previos, propuesta, CDP N° 3500039983 y RPC 4500046895"/>
    <s v="Sebastián Muñoz Zuluaga"/>
    <s v="Tipo C:  Supervisión"/>
    <s v="Técnica, Administrativa, Financiera, Jurídica, coordinación"/>
  </r>
  <r>
    <x v="0"/>
    <n v="80111614"/>
    <s v="Apoyar el proceso de planificación del municipio de Necoclí Antioquia."/>
    <d v="2018-07-01T00:00:00"/>
    <s v="5 Meses y medio"/>
    <s v="Otro Tipo de Contrato"/>
    <s v="Recursos propios"/>
    <n v="200000000"/>
    <n v="13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en el Departamento de Antioquia."/>
    <s v="220146"/>
    <s v="Entidades territoriales  apoyadas para la revision y ajuste de los POT"/>
    <s v="Revision y ajustes de los POT"/>
    <m/>
    <n v="22359"/>
    <m/>
    <m/>
    <m/>
    <x v="1"/>
    <m/>
    <s v="Sin iniciar etapa precontractual"/>
    <s v="CDP No. 3500040318, en preparación de estudio previo y constitución de vigencias futuras por parte de Corpourabá y municipio de Necoclí."/>
    <s v="Sebastián Muñoz Zuluaga"/>
    <s v="Tipo C:  Supervisión"/>
    <s v="Técnica, Administrativa, Financiera, Jurídica, coordinación"/>
  </r>
  <r>
    <x v="0"/>
    <s v="43232305"/>
    <s v="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
    <d v="2018-06-01T00:00:00"/>
    <s v="5 Meses y 9 días"/>
    <s v="Contratación Directa - Contratos Interadministrativos"/>
    <s v="Recursos propios"/>
    <n v="70000000"/>
    <n v="70000000"/>
    <s v="NO"/>
    <s v="Aprobadas"/>
    <s v="Sebastián Muñoz Zuluaga"/>
    <s v="LNR"/>
    <s v="3835136-8389181"/>
    <s v="sebastian.munoz@antioquia.gov.co"/>
    <s v="Articulación intersectorial para el desarrollo integral del departamento"/>
    <s v="Entidades territoriales apoyadas para la revisión y ajuste de los POT"/>
    <s v="Apoyo a entidades territoriales para la revision y ajuste de sus POT en el Departamento de Antioquia."/>
    <n v="220146"/>
    <s v="Entidades territoriales  apoyadas para la revision y ajuste de los POT"/>
    <s v="Publicación de contenidos en medios impresos y digitales:_x000a_* Actualización Sistema Departamental de Planificación._x000a_* Evaluación Antioquia 2020._x000a_* Centro de Pensamiento y Planificación."/>
    <n v="8393"/>
    <n v="22007"/>
    <d v="2018-07-04T00:00:00"/>
    <d v="2018-07-09T00:00:00"/>
    <s v="2018MA110001"/>
    <x v="0"/>
    <s v="TELEANTIOQUIA"/>
    <s v="En ejecución"/>
    <s v="Se entregó CDP No. 3500039965 del 20 de junio de 2018 y RPC 4500047067 a la Oficina de Comunicaciones, con su respectivo Certificado de Banco de Proyectos actualizado."/>
    <s v="Competencia de la Oficina de Comunicaciones. Supervisor Camila Zapata _x000a_Responsable por el DAP: Director Operativo Laura Mejía Higuita"/>
    <s v="Tipo C:  Supervisión"/>
    <s v="N/A"/>
  </r>
  <r>
    <x v="0"/>
    <s v="80141902"/>
    <s v="Contrato interadministrativo de mandato para la contratación de un operador logístico que preste los servicios de diseñar, producir, organizar y operar integralmente los eventos institucionales de la Gobernación de Antioquia_x000a_(Competencia de la Oficina de Comunicaciones)"/>
    <d v="2018-08-01T00:00:00"/>
    <s v="5 Meses"/>
    <s v="Contratación Directa - Prestación de Servicios y de Apoyo a la Gestión Persona Jurídica"/>
    <s v="Recursos propios"/>
    <n v="10000000"/>
    <n v="10000000"/>
    <s v="NO"/>
    <s v="Aprobadas"/>
    <s v="Sebastián Muñoz Zuluaga"/>
    <s v="LNR"/>
    <s v="3835136-8389181"/>
    <s v="sebastian.munoz@antioquia.gov.co"/>
    <s v="Articulación intersectorial para el desarrollo integral del departamento"/>
    <s v="Dialogos Subregionales de Planeacion para el Desarrollo"/>
    <s v="Fortalecimiento de la articulacion intersectorial para el desarrollo integral en todo el Departamento de Antioquia."/>
    <n v="220148"/>
    <s v="Dialogos Subregionales de Planeacion para el Desarrollo"/>
    <s v="Realización de eventos de carácter institucional, para socializar y capacitar a funcionarios de las entidades territoriales municipales en temas de planificación y ordenamiento territorial."/>
    <m/>
    <m/>
    <m/>
    <m/>
    <m/>
    <x v="2"/>
    <m/>
    <s v="Sin iniciar etapa precontractual"/>
    <s v="Mediante oficio 2018020042476 del 30 de mayo de 2018, en respuesta a ciruclar K2018090000211 del 23 de mayo de 2018, se informpo el Plan de Comunicaciones a la Oficina de Comunicaciones, se entregó CDP 3500040288 en espera de instrucciones para proceder con la gestión del RPC."/>
    <s v="Competencia de la Oficina de Comunicaciones. Supervisor Camila Zapata_x000a_Responsable por el DAP: Director Operativo "/>
    <s v="Tipo C:  Supervisión"/>
    <s v="N/A"/>
  </r>
  <r>
    <x v="0"/>
    <n v="80101504"/>
    <s v="Adición de recursos al Convenio Interadministrativo _x000a_N° 4600007904, cuyo objeto es &quot;Administrar los recursos financieros para generar en el Departamento Administrativo de Planeación el Centro de Pensamiento de Planificación Territorial.&quot;"/>
    <d v="2018-04-01T00:00:00"/>
    <s v="6 Meses"/>
    <s v="Contratación Directa - Contratos Interadministrativos"/>
    <s v="Recursos propios"/>
    <n v="700000000"/>
    <n v="700000000"/>
    <s v="NO"/>
    <s v="N/A"/>
    <s v="Sebastián Muñoz Zuluaga"/>
    <s v="LNR"/>
    <s v="3835136-8389181"/>
    <s v="sebastian.munoz@antioquia.gov.co"/>
    <s v="Articulación intersectorial para el desarrollo integral del departamento"/>
    <s v="Espacios de planeación y concertación de planeación "/>
    <s v="Fortalecimiento de la articulacion intersectorial para el desarrollo integral en todo el Departamento de Antioquia."/>
    <n v="220148"/>
    <s v="Espacios de planeación y concertación de planeación "/>
    <s v="Administración gastos generales"/>
    <s v="17-12-7283368"/>
    <n v="21245"/>
    <d v="2018-06-15T00:00:00"/>
    <s v="N/A"/>
    <n v="4600007904"/>
    <x v="0"/>
    <s v="IDEA"/>
    <s v="En ejecución"/>
    <s v="Adición con necesidad en SAP No. 21245 en el CDP 3500039564, y RPC No. 4500046701  del Otro Sí, firmado el 15 de junio de 2018 y prorrogado hasta el 15 de diciembre de 2018."/>
    <s v="Seguimiento administrativo: Hernando Latorre Forrero. _x000a_Seguimiento técnico, y contable/financiero: Alvaro Villada García, Miguel Andrés Quintero Calle, Sebastián Muñoz Zuluaga_x000a_Seguimiento Jurídico: Angela Bustamante_x000a__x000a_"/>
    <s v="Tipo C:  Supervisión"/>
    <s v="Tecnica, Administrativa, Financiera, juridica_x000a_"/>
  </r>
  <r>
    <x v="0"/>
    <s v="80141902"/>
    <s v="Prestación de servicios de un operador logístico para la organización, administración, ejecución y demás acciones logísticas necesarias para la realización de los eventos programadas por la Gobernación de Antioquia . (Competencia de la Oficina de Comunicaciones)"/>
    <d v="2017-02-09T00:00:00"/>
    <s v="16 Meses"/>
    <s v="Contratación Directa - Prestación de Servicios y de Apoyo a la Gestión Persona Jurídica"/>
    <s v="Recursos propios"/>
    <n v="70000000"/>
    <n v="70000000"/>
    <s v="SI"/>
    <s v="Aprobadas"/>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17-12-6119887"/>
    <n v="16248"/>
    <n v="42767"/>
    <s v="N/A"/>
    <n v="4600006201"/>
    <x v="0"/>
    <s v="Plaza Mayor Convenciones y Exposiciones S.A."/>
    <s v="En ejecución"/>
    <s v="Vigencia Futura 6000002350 por $70.000.000  Ordenanza 17 del 4 de agosto de 2017, legalizada en la necesidad SAP No. 20194 en el CDP No.3500038671 y RPC 4500045917 del 25 de enero de 2018, debidamente entregados a la oficina de Comunicaciones."/>
    <s v="Competencia de la Oficina de Comunicaciones_x000a_"/>
    <s v="Tipo C:  Supervisión"/>
    <s v="N/A"/>
  </r>
  <r>
    <x v="0"/>
    <n v="43231500"/>
    <s v="“Adquisición y actualización de licencias de ARCGIS para los organismos de la Gobernación de Antioquia incluyendo soporte técnico, a través de acuerdo marco de precios” (competencia de la dirección de Informática)"/>
    <d v="2018-07-01T00:00:00"/>
    <s v="12 MESES"/>
    <s v="Selección Abreviada - Acuerdo Marco de Precios"/>
    <s v="Recursos propios"/>
    <n v="96944086"/>
    <n v="96944086"/>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m/>
    <n v="22602"/>
    <m/>
    <m/>
    <m/>
    <x v="1"/>
    <m/>
    <s v="Sin iniciar etapa precontractual"/>
    <s v="Solicitud de CDP el 31 de julio de 2018 en trámite en la Dirección de Presupuesto."/>
    <s v="Ruth Natalia Castro Restrepo  de la Secretaria de Gestion Humana (Dirección de informatica)_x000a_"/>
    <s v="Tipo B2: Supervisión colegiada"/>
    <s v="La Dirección  aporta supervisión Administrativa, Financiera, Jurídica, coordinación._x000a_"/>
  </r>
  <r>
    <x v="0"/>
    <n v="43211731"/>
    <s v="Renovación del plan anual de mantenimiento del software estadístico SPSS (competencia de la SSSA)"/>
    <d v="2018-05-27T00:00:00"/>
    <s v="4 Meses"/>
    <s v="Contratación Directa - No pluralidad de oferentes"/>
    <s v="Recursos propios"/>
    <n v="16500000"/>
    <n v="16500000"/>
    <s v="NO"/>
    <s v="N/A"/>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m/>
    <m/>
    <m/>
    <m/>
    <m/>
    <x v="2"/>
    <m/>
    <s v="Sin iniciar etapa precontractual"/>
    <s v="En espera de instrucciones de la Dirección de Informática de la Secretaría de Gestión Humana y Desarrollo Organizacional."/>
    <s v="Carlos Alberto Giraldo Cardona, Profesional Universitario_x000a_Secretaría de Gestión Humana y Desarrollo Organizacional"/>
    <s v="Tipo C:  Supervisión"/>
    <s v="La Dirección  aporta supervisión Administrativa, Financiera, Jurídica, coordinación."/>
  </r>
  <r>
    <x v="0"/>
    <s v="80101504"/>
    <s v="Administrar los recursos financieros para realizar la encuesta de calidad de vida de los habitantes del departamento de Antioquia."/>
    <d v="2017-10-01T00:00:00"/>
    <s v="6 Meses"/>
    <s v="Contratación Directa - Contratos Interadministrativos"/>
    <s v="Recursos propios"/>
    <n v="1230432080"/>
    <n v="300000000"/>
    <s v="SI"/>
    <s v="Aprobadas"/>
    <s v="Francisco Javier Benjumea"/>
    <s v="LNR"/>
    <s v="3839398-8389181"/>
    <s v="franciscojavier.benjumea@antioquia.gov.co_x000a_"/>
    <s v="Gestión de la información temática territorial como base fundamental para la planeación y el desarrollo"/>
    <s v="Incrementar el numero de Operaciones estadísticas en buen estado e implementadas"/>
    <s v="Consolidación del Sistema de Información Territorial en el Departamento de Antioquia"/>
    <n v="220149"/>
    <s v="Consolidación del Sistema de Información Territorial en el Departamento de Antioquia"/>
    <s v="Actualización Sistema de informacion territorial"/>
    <s v="17-12-7284597"/>
    <n v="19442"/>
    <n v="43049"/>
    <s v="N/A"/>
    <n v="4600007905"/>
    <x v="0"/>
    <s v="IDEA"/>
    <s v="En ejecución"/>
    <s v="Legalización Vigencia futura  6000002432 por $300.000.000 Ordenanza 062 del 8 de noviembre de 2017, con necesidad en SAP No. 20111 en  CDP No. 3500038665 y RPC 4500046130 del 6 de febrero de 2018. Tiene prórroga hasta el 31 de julio de 2018."/>
    <s v="Gildardo Peláez Jurado"/>
    <s v="Tipo C:  Supervisión"/>
    <s v="Tecnica, Administrativa, Financiera, juridica_x000a_"/>
  </r>
  <r>
    <x v="0"/>
    <s v="43232305"/>
    <s v="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
    <d v="2017-02-09T00:00:00"/>
    <s v="16 Meses"/>
    <s v="Contratación Directa - Contratos Interadministrativos"/>
    <s v="Recursos propios"/>
    <n v="150000000"/>
    <n v="30000000"/>
    <s v="SI"/>
    <s v="Aprobadas"/>
    <s v="Francisco Javier Benjumea"/>
    <s v="LNR"/>
    <s v="3839398-8389181"/>
    <s v="franciscojavier.benjumea@antioquia.gov.co_x000a_"/>
    <s v="Gestión de la información temática territorial como base fundamental para la planeación y el desarrollo"/>
    <s v="Índice de Gestión para Resultados_x000a_en el Desarrollo (IGpRD)"/>
    <s v="Conformación del Sistema de Información Territorial en el Departamento de Antioquia"/>
    <n v="222125"/>
    <s v="Consolidación del Sistema de Información Territorial en el Departamento de Antioquia"/>
    <s v="Actualización Sistema de informacion territorial."/>
    <s v="17-12-6149108"/>
    <n v="16247"/>
    <d v="2017-02-06T00:00:00"/>
    <s v="N/A"/>
    <n v="4600006243"/>
    <x v="0"/>
    <s v="Sociedad de Televisión de Antioquia Teleantioquia"/>
    <s v="En ejecución"/>
    <s v="Legalización Vigencia Futura 6000002364 por $30.000.000 Ordenanza 17 del 4 de agosto de 2017. Legalizada con la Necesidad de SAP No. 20196, en el CDP No. 3500038675 y RPC 4500045866 del 25 de enero de 2018, entregado a la Oficina de Comunicaciones."/>
    <s v="Competencia de la Oficina de Comunicaciones. Supervisor Camila Zapata _x000a_Responsable por el DAP: Director Operativo Laura Mejía Higuita"/>
    <s v="Tipo C:  Supervisión"/>
    <s v="N/A"/>
  </r>
  <r>
    <x v="0"/>
    <n v="81111802"/>
    <s v="Acta de ejecución n°2: prestación de servicios para la conectividad, soporte y gestión de la infraestructura tecnológica del sistema catastral de Antioquia”_x000a_"/>
    <d v="2017-11-07T00:00:00"/>
    <s v="8 Meses"/>
    <s v="Contratación Directa - Contratos Interadministrativos"/>
    <s v="Recursos propios"/>
    <n v="1539592563"/>
    <n v="400000000"/>
    <s v="SI"/>
    <s v="Aprobadas"/>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17-12-7270661"/>
    <n v="19574"/>
    <d v="2017-11-08T00:00:00"/>
    <s v="N/A"/>
    <n v="4600007721"/>
    <x v="0"/>
    <s v="VALOR + S.A.S"/>
    <s v="En ejecución"/>
    <s v="Vigencia Futura 6000002415 por $400.000.000  Ordenanza 53 del 3 de noviembre de 2017, Leaglizada con la Necesidad de SAP No. 20140, en el CDP No. 3500038667 y RPC No. 4500045851 del 24 de enero de 2018. "/>
    <s v="Jorge Hugo Elejalde López, Director Sistemas de Información y Catastro"/>
    <s v="Tipo C:  Supervisión"/>
    <s v="La Dirección  aporta supervisión Administrativa, Financiera, Jurídica, coordinación."/>
  </r>
  <r>
    <x v="0"/>
    <n v="81111802"/>
    <s v="Acta de ejecución n°2: prestación de servicios para la conectividad, soporte y gestión de la infraestructura tecnológica del sistema catastral de Antioquia”_x000a_"/>
    <d v="2017-11-07T00:00:00"/>
    <s v="8 Meses"/>
    <s v="Contratación Directa - Contratos Interadministrativos"/>
    <s v="Recursos propios"/>
    <n v="1539592563"/>
    <n v="404591508"/>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0"/>
    <s v="VALOR + S.A.S"/>
    <s v="En ejecución"/>
    <s v="Vigencia Futura 6000002416 por $404.591.508  Ordenanza 53 del 3 de noviembre de 2017, Legaizada con la Necesidad de SAP No. 20133 en CDP No. 3500038666 y RPC No. 4500045854 del 24 de enero de 2018. "/>
    <s v="Jorge Hugo Elejalde López, Director Sistemas de Información y Catastro"/>
    <s v="Tipo C:  Supervisión"/>
    <s v="La Dirección  aporta supervisión Administrativa, Financiera, Jurídica, coordinación."/>
  </r>
  <r>
    <x v="0"/>
    <n v="81111802"/>
    <s v="Adición a Contrato 460007721 Acta de ejecución N°2: prestación de servicios de soporte, comunicaciones, tecnológicos y logísticos para la administración y gestión de la información castrastral._x000a_"/>
    <d v="2018-03-01T00:00:00"/>
    <s v="8 Meses"/>
    <s v="Contratación Directa - Contratos Interadministrativos"/>
    <s v="Recursos propios"/>
    <n v="2309388845"/>
    <n v="769796282"/>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0"/>
    <s v="VALOR + S.A.S"/>
    <s v="En ejecución"/>
    <s v="Adición al contrato con Necesidad en SAP No.20663 en CDP No. 3500038839 y RPC No. 4500045568 del 16 de enero de 2018. "/>
    <s v="Jorge Hugo Elejalde López, Director Sistemas de Información y Catastro"/>
    <s v="Tipo C:  Supervisión"/>
    <s v="La Dirección  aporta supervisión Administrativa, Financiera, Jurídica, coordinación."/>
  </r>
  <r>
    <x v="0"/>
    <n v="81112205"/>
    <s v="Renovar el servicio de software Updates license &amp; support para los productos Oracle que posee el Departamento de Administrativo De Planeación"/>
    <d v="2018-06-01T00:00:00"/>
    <s v="12 MESES"/>
    <s v="Selección Abreviada - Acuerdo Marco de Precios"/>
    <s v="Recursos propios"/>
    <n v="115134137"/>
    <n v="115134137"/>
    <s v="NO"/>
    <s v="N/A"/>
    <s v="Jorge Hugo Elejalde"/>
    <s v="LNR"/>
    <s v="3839207"/>
    <s v="jorge.elejalde@antioquia.gov.co"/>
    <s v="Innovación y Tecnología al Servicio del Desarrollo Territorial Departamental"/>
    <s v="Actualizaciones catastrales realizadas en el Departamento de Antioquia."/>
    <s v="Actualizacion del sistema de informacion para la planeacion territorial modernizado e implementado en Antioquia"/>
    <n v="220164"/>
    <s v="Sistemas de informacion modernizados e implementados"/>
    <s v="Licencias Oracle"/>
    <n v="8258"/>
    <n v="21618"/>
    <s v="N/A"/>
    <s v="N/A"/>
    <n v="460008176"/>
    <x v="0"/>
    <s v="Oracle Colombia Ltda."/>
    <s v="En ejecución"/>
    <s v="CDP No. 3500039750, RPC No. 4500046787 del 25 de junio de 2018, entregado a la Secretaría de Gestión Humana y Desarrollo Organizacional, Estudio Previo No. 8258."/>
    <s v="Jorge Hugo Elejalde López, Director Sistemas de Información y Catastro"/>
    <s v="Tipo C:  Supervisión"/>
    <s v="Técnica, Administrativa, Financiera, Jurídica, coordinación"/>
  </r>
  <r>
    <x v="0"/>
    <n v="80111614"/>
    <s v="Viáticos para personal temporal"/>
    <d v="2018-02-01T00:00:00"/>
    <s v="11 Meses"/>
    <s v="Otro Tipo de Contrato"/>
    <s v="Recursos propios"/>
    <n v="17000000"/>
    <n v="17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N/A"/>
    <s v="N/A"/>
    <s v="N/A"/>
    <s v="N/A"/>
    <s v="N/A"/>
    <x v="0"/>
    <s v="N/A"/>
    <s v="En ejecución"/>
    <s v="Se entregó CDP  No. 33500039461 reemplazado por el CDP No. 3000038260 por la implementación de NIC, a la Secretaría de Gestión Humana y Desarrollo Organizacional "/>
    <s v="Competencia de la Secretaría de Gestión Humana - ADO_x000a_Responsable por la Dirección Jorge Hugo Elejalde López"/>
    <s v="Tipo C:  Supervisión"/>
    <s v="Supervisión: N/A"/>
  </r>
  <r>
    <x v="0"/>
    <n v="80101504"/>
    <s v="Fortalecimiento de la gestión catastral (actualización y conservación) en el departamento de Antioquia Todo El Departamento, Antioquia, Occidente"/>
    <d v="2018-06-01T00:00:00"/>
    <s v="6 Meses"/>
    <s v="Contratación Directa - Contratos Interadministrativos"/>
    <s v="Recursos propios"/>
    <n v="900000000"/>
    <n v="896959588"/>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n v="8353"/>
    <n v="22191"/>
    <s v="N/A"/>
    <s v="N/A"/>
    <n v="4600008202"/>
    <x v="0"/>
    <s v="VALOR + S.A.S"/>
    <s v="Sin iniciar etapa precontractual"/>
    <s v="CDP No 3500040051 del 22 de junio de 2018 y RPC No. 4500046825 del 10 de julio de 2018"/>
    <s v="Jorge Hugo Elejalde López, Director Sistemas de Información y Catastro"/>
    <s v="Tipo C:  Supervisión"/>
    <s v="Técnica, Administrativa, Financiera, Jurídica, coordinación"/>
  </r>
  <r>
    <x v="0"/>
    <n v="80111614"/>
    <s v="Viáticos para personal temporal"/>
    <d v="2018-02-01T00:00:00"/>
    <s v="12 MESES"/>
    <s v="Otro Tipo de Contrato"/>
    <s v="Recursos propios"/>
    <n v="14000000"/>
    <n v="14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N/A"/>
    <s v="N/A"/>
    <s v="N/A"/>
    <s v="N/A"/>
    <s v="N/A"/>
    <x v="0"/>
    <s v="N/A"/>
    <s v="En ejecución"/>
    <s v="Se entregó CDP  No. 3000037624 reemplazado por el CDP No. 3000038259 por la implementación de NIC, a la Secretaría de Gestión Humana y Desarrollo Organizacional "/>
    <s v="Competencia de la Secretaría de Gestión Humana - ADO_x000a_Responsable por el Departamento Administrativo de Planeación  Ofelia Elcy Velásquez Hernandez"/>
    <s v="Tipo C:  Supervisión"/>
    <s v="Supervisión: N/A"/>
  </r>
  <r>
    <x v="0"/>
    <n v="78111502"/>
    <s v="Adquisición de tiquetes áereos para la Gobernación de Antioquia _x000a_(Compentencia Subsecretaría Logística)"/>
    <d v="2017-10-01T00:00:00"/>
    <s v="14 Meses"/>
    <s v="Contratación Directa - Contratos Interadministrativos"/>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0"/>
    <s v="Servicios Aéreos Territorios Nacionales - SATENA"/>
    <s v="En ejecución"/>
    <s v="Vigencia futura  6000002130 por $25.750.000 Ordenanza 011 del 18 de julio de 2017, legalizada en la necesidad SAP No. 20192 en el CDP No.3500038669 y RPC 4500045629 del 17 de enero de 2018, debidamente entregados a la Subsecretaría Logística de la Secretaría General."/>
    <s v="Competencia de la Secretaría General - Subsecretaría Logística. Supervisor: María Victoria Hoyos Responsable por el DAP Laura Mejía Higuita"/>
    <s v="Tipo C:  Supervisión"/>
    <s v="N/A"/>
  </r>
  <r>
    <x v="0"/>
    <s v="43232305"/>
    <s v="Contrato interadministrativo de mandato para la contratación de una central de medios que preste los servicios de comunicación pública para la promoción y divulgacióon de los proyectos y programas y atienda las demás necesidades comunicacionales de la Gobernación de Antioquia."/>
    <d v="2018-06-01T00:00:00"/>
    <s v="5 Meses y 9 días"/>
    <s v="Contratación Directa - Contratos Interadministrativos"/>
    <s v="Recursos propios"/>
    <n v="200000000"/>
    <n v="2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Divulgar actividades de la Gerencia de municipios."/>
    <n v="8393"/>
    <n v="22002"/>
    <d v="2018-07-04T00:00:00"/>
    <d v="2018-07-09T00:00:00"/>
    <s v="2018MA110001"/>
    <x v="0"/>
    <s v="TELEANTIOQUIA"/>
    <s v="En ejecución"/>
    <s v="Se entregó CDP No. 3500039962 del 20 de junio de 2018 y RPC 4500047073 a la Oficina de Comunicaciones, con su respectivo Certificado de Banco de Proyectos actualizado."/>
    <s v="Competencia de la Oficina de Comunicaciones. Supervisor Camila Zapata _x000a_Responsable por el DAP: Director Operativo Laura Mejía Higuita"/>
    <s v="Tipo C:  Supervisión"/>
    <s v="N/A"/>
  </r>
  <r>
    <x v="0"/>
    <s v="80141902"/>
    <s v="Contrato interadministrativo de mandato para la contratación de un operador logístico que preste los servicios de diseñar, producir, organizar y operar integralmente los eventos institucionales de la Gobernación de Antioquia_x000a_(Competencia de la Oficina de Comunicaciones)"/>
    <d v="2018-08-01T00:00:00"/>
    <s v="5 Meses"/>
    <s v="Contratación Directa - Prestación de Servicios y de Apoyo a la Gestión Persona Jurídica"/>
    <s v="Recursos propios"/>
    <n v="100000000"/>
    <n v="1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Apoyo institucional  a las estrategias de desarrollo subregional"/>
    <m/>
    <n v="22321"/>
    <m/>
    <m/>
    <m/>
    <x v="1"/>
    <m/>
    <s v="Sin iniciar etapa precontractual"/>
    <s v="Mediante oficio 2018020042476 del 30 de mayo de 2018, en respuesta a ciruclar K2018090000211 del 23 de mayo de 2018, se informpo el Plan de Comunicaciones a la Oficina de Comunicaciones, se entregó CDP 3500040289 en espera de instrucciones para proceder con la gestión del RPC."/>
    <s v="Competencia de la Oficina de Comunicaciones. Supervisor Camila Zapata_x000a_Responsable por el DAP: Director Operativo "/>
    <s v="Tipo C:  Supervisión"/>
    <s v="N/A"/>
  </r>
  <r>
    <x v="0"/>
    <n v="78111502"/>
    <s v="Adquisición de tiquetes áereos para la Gobernación de Antioquia _x000a_(Compentencia Subsecretaría Logística)"/>
    <d v="2017-10-01T00:00:00"/>
    <s v="14 Meses"/>
    <s v="Contratación Directa - Contratos Interadministrativos"/>
    <s v="Recursos propios"/>
    <n v="25750000"/>
    <n v="25750000"/>
    <s v="SI"/>
    <s v="Aprobadas"/>
    <s v="Ofelia Elcy Velásquez Hernández"/>
    <s v="LNR"/>
    <s v="3839123"/>
    <s v="despacho.planeacion@antioquia.gov.co"/>
    <s v="Recursos propios"/>
    <n v="25750000"/>
    <n v="25750000"/>
    <s v="SI"/>
    <s v="Aprobadas"/>
    <s v="Ofelia Elcy Velásquez Hernández"/>
    <s v="17-12-7047054"/>
    <n v="18750"/>
    <d v="2017-09-12T00:00:00"/>
    <s v="N/A"/>
    <n v="4600007506"/>
    <x v="0"/>
    <s v="Servicios Aéreos Territorios Nacionales - SATENA"/>
    <s v="En ejecución"/>
    <s v="Vigencia Futura 6000002129 por $56.650.000  Ordenanza 11 del 18 de julio de 2017, legalizada en la necesidad SAP No. 20190 en el CDP No.3700010242 y RPC 4500045588 del 16 de enero de 2018, debidamente entregados a la Subsecretaría Logística de la Secretaría General."/>
    <s v="Competencia de la Secretaría General - Subsecretaría Logística. Supervisor: María Victoria Hoyos Responsable por el DAP Laura Mejía Higuita"/>
    <s v="Tipo C:  Supervisión"/>
    <s v="N/A"/>
  </r>
  <r>
    <x v="1"/>
    <n v="72141400"/>
    <s v="Convenio para la implementación del sistema de alertas tempranas en el Departamento de Antioquia"/>
    <d v="2018-08-01T00:00:00"/>
    <s v="04 meses"/>
    <s v="Régimen Especial - Artículo 95 Ley 489 de 1998"/>
    <s v="Propios"/>
    <n v="280000000"/>
    <n v="280000000"/>
    <s v="NO"/>
    <s v="N/A"/>
    <s v="Jafed Naranjo"/>
    <s v="Profesional Universitario"/>
    <s v="3838854"/>
    <s v="jafed.naranjo@antioquia.gov.co"/>
    <s v="Conocimiento del riesgo"/>
    <s v="Sistemas de Alerta Temprana"/>
    <s v="Conocimiento del Riesgo"/>
    <s v="070054001"/>
    <s v="Sistemas de Alerta Temprana Implementados"/>
    <s v="Implementación de las Alertas Tempranas"/>
    <m/>
    <m/>
    <m/>
    <m/>
    <m/>
    <x v="2"/>
    <m/>
    <s v="Sin iniciar etapa precontractual"/>
    <m/>
    <s v="Jafed Naranjo Guarín"/>
    <s v="Tipo C:  Supervisión"/>
    <s v="Tecnica, Administrativa, Financiera."/>
  </r>
  <r>
    <x v="1"/>
    <n v="72141400"/>
    <s v="Estudios y diseños de obras de mitigación del riesgo para el control de inundaciones en el Municipio de Nechí, subregión Bajo Cauca del Departamento de Antioquia."/>
    <d v="2017-12-29T00:00:00"/>
    <s v="05 meses"/>
    <s v="Otro Tipo de Contrato"/>
    <s v="Propios"/>
    <n v="945095653"/>
    <n v="945095653"/>
    <s v="SI"/>
    <s v="Aprobadas"/>
    <s v="Alba Marina Girón"/>
    <s v="Profesional Universitario"/>
    <s v="3835232"/>
    <s v="alba.giron@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n v="7747"/>
    <n v="20282"/>
    <d v="2017-12-29T00:00:00"/>
    <s v="S 2018060025422"/>
    <n v="4600008073"/>
    <x v="0"/>
    <s v="CONSORCIO HIDROESTUDIOS NECHI"/>
    <s v="En ejecución"/>
    <m/>
    <s v="Alba Marina Girón López"/>
    <s v="Tipo C:  Supervisión"/>
    <s v="Tecnica, Administrativa, Financiera."/>
  </r>
  <r>
    <x v="1"/>
    <n v="72141400"/>
    <s v="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
    <d v="2017-11-11T00:00:00"/>
    <s v="8 Meses"/>
    <s v="Otro Tipo de Contrato"/>
    <s v="Propios"/>
    <n v="591652000"/>
    <n v="241260800"/>
    <s v="SI"/>
    <s v="Aprobadas"/>
    <s v="Jafed Naranjo"/>
    <s v="Técnico Operativo"/>
    <s v="3838854"/>
    <s v="jafed.naranjo@antioquia.gov.co"/>
    <s v="Conocimiento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Jafed Naranjo Guarín"/>
    <s v="Tipo C:  Supervisión"/>
    <s v="Tecnica, Administrativa, Financiera."/>
  </r>
  <r>
    <x v="1"/>
    <n v="72141400"/>
    <s v="Cofinanciar construcción de obras en el municipio de Nariño"/>
    <d v="2018-08-01T00:00:00"/>
    <s v="04 meses"/>
    <s v="Régimen Especial - Artículo 95 Ley 489 de 1998"/>
    <s v="Propios"/>
    <n v="360000000"/>
    <n v="36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Briceño"/>
    <d v="2018-08-01T00:00:00"/>
    <s v="04 meses"/>
    <s v="Régimen Especial - Artículo 95 Ley 489 de 1998"/>
    <s v="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Campamento"/>
    <d v="2018-08-01T00:00:00"/>
    <s v="04 meses"/>
    <s v="Régimen Especial - Artículo 95 Ley 489 de 1998"/>
    <s v="Propios"/>
    <n v="150000000"/>
    <n v="1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Santa Rosa de Osos"/>
    <d v="2018-08-01T00:00:00"/>
    <s v="04 meses"/>
    <s v="Régimen Especial - Artículo 95 Ley 489 de 1998"/>
    <s v="Propios"/>
    <n v="250000000"/>
    <n v="2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Támesis"/>
    <d v="2018-08-01T00:00:00"/>
    <s v="04 meses"/>
    <s v="Régimen Especial - Artículo 95 Ley 489 de 1998"/>
    <s v="Propios"/>
    <n v="0"/>
    <n v="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s v="NO SE VA A REALIZAR ESTE PROYECTO"/>
    <s v="Luis Eduardo Henao"/>
    <s v="Tipo C:  Supervisión"/>
    <s v="Tecnica, Administrativa, Financiera."/>
  </r>
  <r>
    <x v="1"/>
    <n v="72141400"/>
    <s v="Cofinanciar construcción de obras en el municipio de Jericó"/>
    <d v="2018-08-01T00:00:00"/>
    <s v="04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8101800"/>
    <s v="Transporte terrestre de carga, para alimentos, materiales de construcción y demás elementos necesarios para atender a las comunidades afectadas por fenómenos naturales o antrópicos no intencionales en el Departamento de Antioquia_x000a_"/>
    <d v="2018-05-15T00:00:00"/>
    <s v="07 meses"/>
    <s v="Selección Abreviada - Subasta Inversa"/>
    <s v="Propios"/>
    <n v="120000000"/>
    <n v="120000000"/>
    <s v="NO"/>
    <s v="N/A"/>
    <s v="Elsa Victoria Bedoya"/>
    <s v="Profesional Universitario"/>
    <s v="33838857"/>
    <s v="elsa.bedoya@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n v="8156"/>
    <n v="21190"/>
    <d v="2018-05-15T00:00:00"/>
    <s v="S2018060228521"/>
    <n v="4600008182"/>
    <x v="0"/>
    <s v="MONTACARGAS Y TRANSPORTES S.A.S"/>
    <s v="En ejecución"/>
    <m/>
    <s v="Elsa Victoria Bedoya"/>
    <s v="Tipo C:  Supervisión"/>
    <s v="Tecnica, Administrativa, Financiera."/>
  </r>
  <r>
    <x v="1"/>
    <n v="72141400"/>
    <s v="Cofinanciar construcción de obras en el municipio de Fredonia"/>
    <d v="2018-08-01T00:00:00"/>
    <s v="04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93131802"/>
    <s v="Dotación de equipos de operación para emergencias y desastres para los 18 SOS"/>
    <d v="2018-02-01T00:00:00"/>
    <s v="5 Meses"/>
    <s v="Selección Abreviada - Subasta Inversa"/>
    <s v="Recursos propios"/>
    <n v="0"/>
    <n v="0"/>
    <s v="NO"/>
    <s v="N/A"/>
    <s v="Luis Eduardo Henao"/>
    <s v="Técnico Operativo"/>
    <s v="3838874"/>
    <s v="luis.henao@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s v="NO SE VA A REALIZAR ESTE PROYECTO"/>
    <s v="Sol Marisa Bahamón"/>
    <s v="Tipo C:  Supervisión"/>
    <s v="Tecnica, Administrativa, Financiera."/>
  </r>
  <r>
    <x v="1"/>
    <n v="93131801"/>
    <s v="Capacitación a los cuerpos de socorro en procesos de rescate"/>
    <d v="2018-08-01T00:00:00"/>
    <s v="4 Meses"/>
    <s v="Régimen Especial - Artículo 95 Ley 489 de 1998"/>
    <s v="Recursos propios"/>
    <n v="90000000"/>
    <n v="9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m/>
    <s v="Sol Marisa Bahamón"/>
    <s v="Tipo C:  Supervisión"/>
    <s v="Tecnica, Administrativa, Financiera."/>
  </r>
  <r>
    <x v="1"/>
    <n v="93131802"/>
    <s v="Suministro de Kits de alimentos, kits de aseo familiar, Kits de aseo infantil, Kits de cocina, para apoyar la atención de las comunidades afectadas o damnificadas por fenomenos naturales, y/o antropicos no intencionales en el departamento de Antioquia."/>
    <d v="2018-02-09T00:00:00"/>
    <s v="9 meses"/>
    <s v="Selección Abreviada - Subasta Inversa"/>
    <s v="Recursos propios"/>
    <n v="1000000000"/>
    <n v="1000000000"/>
    <s v="SI"/>
    <s v="Aprobadas"/>
    <s v="Beatriz Rojas"/>
    <s v="Profesional Universitario"/>
    <s v="3838049"/>
    <s v="beatriz.rojas@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7758"/>
    <n v="20261"/>
    <d v="2018-02-09T00:00:00"/>
    <s v="S 2018060027567"/>
    <n v="4600008075"/>
    <x v="0"/>
    <s v="PREFERCOL"/>
    <s v="En ejecución"/>
    <m/>
    <s v="Beatriz Rojas"/>
    <s v="Tipo C:  Supervisión"/>
    <s v="Tecnica, Administrativa, Financiera."/>
  </r>
  <r>
    <x v="1"/>
    <n v="93131802"/>
    <s v="Suministro de Kits de alimentos, kits de aseo familiar, Kits de aseo infantil, Kits de cocina, para apoyar la atención de las comunidades afectadas o damnificadas por fenomenos naturales, y/o antropicos no intencionales en el departamento de Antioquia. ( ADICIÓN)"/>
    <d v="2018-02-09T00:00:00"/>
    <s v="9 meses"/>
    <s v="Selección Abreviada - Subasta Inversa"/>
    <s v="Recursos propios"/>
    <n v="490000000"/>
    <n v="490000000"/>
    <s v="SI"/>
    <s v="Aprobadas"/>
    <s v="Beatriz Rojas"/>
    <s v="Profesional Universitario"/>
    <s v="3838049"/>
    <s v="beatriz.rojas@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7758"/>
    <n v="21725"/>
    <d v="2018-02-09T00:00:00"/>
    <s v="S 2018060027567"/>
    <n v="4600008075"/>
    <x v="0"/>
    <s v="PREFERCOL"/>
    <s v="En ejecución"/>
    <m/>
    <s v="Beatriz Rojas"/>
    <s v="Tipo C:  Supervisión"/>
    <s v="Tecnica, Administrativa, Financiera."/>
  </r>
  <r>
    <x v="1"/>
    <n v="30151500"/>
    <s v="Suministro de materiales de construcción para apoyar la atención de las comunidades afectadas o damnificadas por fenomenos naturales, y/o antropicos no intencionales en el departamento de Antioquia."/>
    <d v="2018-05-01T00:00:00"/>
    <s v="6 Meses"/>
    <s v="Selección Abreviada - Subasta Inversa"/>
    <s v="Recursos propios"/>
    <n v="600000000"/>
    <n v="600000000"/>
    <s v="NO"/>
    <s v="N/A"/>
    <s v="Elsa Bedoya"/>
    <s v="Profesional Universitario"/>
    <s v="3838850"/>
    <s v="elsa.bedoya@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8221"/>
    <n v="21450"/>
    <d v="2018-05-24T00:00:00"/>
    <s v="S 2018060232092"/>
    <n v="4600008265"/>
    <x v="0"/>
    <s v="PREFERCOL"/>
    <s v="En ejecución"/>
    <m/>
    <s v="Elsa Castrillón"/>
    <s v="Tipo C:  Supervisión"/>
    <s v="Tecnica, Administrativa, Financiera."/>
  </r>
  <r>
    <x v="1"/>
    <n v="93131802"/>
    <s v="Construccion del S.O.S. en el Municpio de Remedios"/>
    <d v="2018-07-01T00:00:00"/>
    <s v="4 Meses"/>
    <s v="Régimen Especial - Artículo 95 Ley 489 de 1998"/>
    <s v="Recursos propios"/>
    <n v="0"/>
    <n v="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s v="NO SE VA A REALIZAR ESTE PROYECTO"/>
    <s v="Wilfer Carmona"/>
    <s v="Tipo C:  Supervisión"/>
    <s v="Tecnica, Administrativa, Financiera."/>
  </r>
  <r>
    <x v="1"/>
    <n v="43231511"/>
    <s v="Fortalecimiento del SIGRD"/>
    <d v="2018-08-01T00:00:00"/>
    <s v="4 Meses"/>
    <s v="Régimen Especial - Artículo 95 Ley 489 de 1998"/>
    <s v="Recursos propios"/>
    <n v="10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2"/>
    <m/>
    <s v="Sin iniciar etapa precontractual"/>
    <m/>
    <s v="Ángela Duque Ramírez"/>
    <s v="Tipo C:  Supervisión"/>
    <s v="Tecnica, Administrativa, Financiera."/>
  </r>
  <r>
    <x v="1"/>
    <n v="93131801"/>
    <s v="Desarrollo de los procesos de educación en Gestión de Riesgo de Desastres en todo los municipios del Departamento de Antioquia"/>
    <d v="2018-08-01T00:00:00"/>
    <s v="4 Meses"/>
    <s v="Régimen Especial - Artículo 95 Ley 489 de 1998"/>
    <s v="Recursos propios"/>
    <n v="405078585"/>
    <n v="405078585"/>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2"/>
    <m/>
    <s v="Sin iniciar etapa precontractual"/>
    <m/>
    <s v="Ana Yelitza Alvarez Calle"/>
    <s v="Tipo C:  Supervisión"/>
    <s v="Tecnica, Administrativa, Financiera."/>
  </r>
  <r>
    <x v="1"/>
    <n v="83111600"/>
    <s v="Central de medios que preste los servicios de comuniciación pública para la promoción y divulgación de los proyectos y programas y atienda las demás necesidades comunicacionales"/>
    <d v="2018-08-01T00:00:00"/>
    <s v="4 Meses"/>
    <s v="Contratación Directa - Contratos Interadministrativos"/>
    <s v="Recursos propios"/>
    <s v="NO"/>
    <n v="50000000"/>
    <s v="NO"/>
    <s v="N/A"/>
    <s v="Germán Salazar"/>
    <s v="Profesional Universitario"/>
    <s v="3838850"/>
    <s v="german.salazar@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2"/>
    <m/>
    <s v="Sin iniciar etapa precontractual"/>
    <m/>
    <s v="Germán Salazar"/>
    <s v="Tipo C:  Supervisión"/>
    <s v="Tecnica, Administrativa, Financiera."/>
  </r>
  <r>
    <x v="1"/>
    <n v="80141609"/>
    <s v="Operador logístico para diseñar, producir, organizar y operar integralmente los eventos institucionales"/>
    <d v="2018-08-01T00:00:00"/>
    <s v="4 Meses"/>
    <s v="Contratación Directa - Contratos Interadministrativos"/>
    <s v="Recursos propios"/>
    <n v="100000000"/>
    <n v="100000000"/>
    <s v="NO"/>
    <s v="N/A"/>
    <s v="Germán Salazar"/>
    <s v="Profesional Universitario"/>
    <s v="3838850"/>
    <s v="german.salazar@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Germán Salazar"/>
    <s v="Tipo C:  Supervisión"/>
    <s v="Tecnica, Administrativa, Financiera."/>
  </r>
  <r>
    <x v="1"/>
    <n v="80141609"/>
    <s v="Operador logístico para diseñar, producir, organizar y operar integralmente los eventos institucionales"/>
    <d v="2018-08-01T00:00:00"/>
    <s v="4 Meses"/>
    <s v="Contratación Directa - Contratos Interadministrativos"/>
    <s v="Recursos propios"/>
    <n v="100000000"/>
    <n v="100000000"/>
    <s v="NO"/>
    <s v="N/A"/>
    <s v="Germán Salazar"/>
    <s v="Profesional Universitario"/>
    <s v="3838850"/>
    <s v="german.salazar@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m/>
    <s v="Germán Salazar"/>
    <s v="Tipo C:  Supervisión"/>
    <s v="Tecnica, Administrativa, Financiera."/>
  </r>
  <r>
    <x v="1"/>
    <n v="80111504"/>
    <s v="Practicantes de excelencia (8) segundo semestre 2018"/>
    <d v="2018-08-01T00:00:00"/>
    <s v="4 Meses"/>
    <s v="Contratación Directa - Contratos Interadministrativos"/>
    <s v="Recursos propios"/>
    <n v="44921415"/>
    <n v="44921415"/>
    <s v="NO"/>
    <s v="N/A"/>
    <s v="Juliana Palacio Bermudez"/>
    <s v="Profesional Universitario"/>
    <s v="3838851"/>
    <s v="juliana.palaci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2"/>
    <m/>
    <s v="Sin iniciar etapa precontractual"/>
    <m/>
    <s v="Juliana Lucía Palacio Bermúdez"/>
    <s v="Tipo C:  Supervisión"/>
    <s v="Tecnica, Administrativa, Financiera."/>
  </r>
  <r>
    <x v="1"/>
    <n v="78111502"/>
    <s v="Traslado a Subsecretaría Logística para contratar Servicio de Transporte Terrestre  de Pasajeros"/>
    <d v="2018-01-01T00:00:00"/>
    <s v="12 MESES"/>
    <s v="Selección Abreviada - Subasta Inversa"/>
    <s v="Recursos propios"/>
    <n v="200000000"/>
    <n v="200000000"/>
    <s v="NO"/>
    <s v="N/A"/>
    <s v="Luis Eduardo Henao"/>
    <s v="Técnico Operativo"/>
    <s v="3838850"/>
    <s v="luis.henao@antioquia.gov.co"/>
    <m/>
    <m/>
    <m/>
    <m/>
    <m/>
    <m/>
    <m/>
    <m/>
    <m/>
    <m/>
    <m/>
    <x v="2"/>
    <m/>
    <s v="Sin iniciar etapa precontractual"/>
    <m/>
    <s v="Elsa Victoria Bedoya Gallego"/>
    <s v="Tipo C:  Supervisión"/>
    <s v="Tecnica, Administrativa, Financiera."/>
  </r>
  <r>
    <x v="1"/>
    <n v="80141607"/>
    <s v="Actualización VF 60/2361 Contrato No. 46/6243: Necesidades comunicacionales: Teleantioquia"/>
    <d v="2018-08-01T00:00:00"/>
    <s v="04 meses"/>
    <s v="Contratación Directa - Contratos Interadministrativos"/>
    <s v="Recursos propios"/>
    <n v="120000000"/>
    <n v="120000000"/>
    <s v="NO"/>
    <s v="N/A"/>
    <s v="Germán Salazar"/>
    <s v="Profesional Universitario"/>
    <s v="3838850"/>
    <s v="german.salazar@antioquia.gov.co"/>
    <m/>
    <m/>
    <m/>
    <m/>
    <m/>
    <m/>
    <m/>
    <m/>
    <m/>
    <m/>
    <m/>
    <x v="2"/>
    <m/>
    <s v="Sin iniciar etapa precontractual"/>
    <m/>
    <s v="Germán Salazar"/>
    <s v="Tipo C:  Supervisión"/>
    <s v="Tecnica, Administrativa, Financiera."/>
  </r>
  <r>
    <x v="1"/>
    <n v="80141607"/>
    <s v="Actualización VF 60/2345 Contrato No. 46/6201: Realización de eventos: Plaza Mayor"/>
    <d v="2018-08-01T00:00:00"/>
    <s v="04 meses"/>
    <s v="Contratación Directa - Contratos Interadministrativos"/>
    <s v="Recursos propios"/>
    <n v="225000000"/>
    <n v="225000000"/>
    <s v="NO"/>
    <s v="N/A"/>
    <s v="Germán Salazar"/>
    <s v="Profesional Universitario"/>
    <s v="3838850"/>
    <s v="german.salazar@antioquia.gov.co"/>
    <m/>
    <m/>
    <m/>
    <m/>
    <m/>
    <m/>
    <m/>
    <m/>
    <m/>
    <m/>
    <m/>
    <x v="2"/>
    <m/>
    <s v="Sin iniciar etapa precontractual"/>
    <m/>
    <s v="Germán Salazar"/>
    <s v="Tipo C:  Supervisión"/>
    <s v="Tecnica, Administrativa, Financiera."/>
  </r>
  <r>
    <x v="1"/>
    <n v="43231500"/>
    <s v="Actualización VF 60/2217-20,  Hosting, Web master, conectividad Lan to Lan e internet e internet móvil"/>
    <d v="2018-08-01T00:00:00"/>
    <s v="04 meses"/>
    <s v="Contratación Directa - Contratos Interadministrativos"/>
    <s v="Recursos propios"/>
    <n v="30107952"/>
    <n v="30107952"/>
    <s v="NO"/>
    <s v="N/A"/>
    <s v="Germán Salazar"/>
    <s v="Profesional Universitario"/>
    <s v="3838850"/>
    <s v="german.salazar@antioquia.gov.co"/>
    <m/>
    <m/>
    <m/>
    <m/>
    <m/>
    <m/>
    <m/>
    <m/>
    <m/>
    <m/>
    <m/>
    <x v="2"/>
    <m/>
    <s v="Sin iniciar etapa precontractual"/>
    <m/>
    <s v="Germán Salazar"/>
    <s v="Tipo C:  Supervisión"/>
    <s v="Tecnica, Administrativa, Financiera."/>
  </r>
  <r>
    <x v="1"/>
    <n v="80111600"/>
    <s v="Temporales"/>
    <d v="2018-01-01T00:00:00"/>
    <s v="12 MESES"/>
    <s v="Otro Tipo de Contrato"/>
    <s v="Recursos propios"/>
    <n v="1662341505"/>
    <n v="1662341505"/>
    <s v="NO"/>
    <s v="N/A"/>
    <s v="Juliana Palacio Bermudez"/>
    <s v="Profesional Universitario"/>
    <s v="3838851"/>
    <s v="juliana.palacio@antioquia.gov.co"/>
    <m/>
    <m/>
    <m/>
    <m/>
    <m/>
    <m/>
    <m/>
    <m/>
    <m/>
    <m/>
    <m/>
    <x v="2"/>
    <m/>
    <s v="En ejecución"/>
    <m/>
    <s v="Juliana Lucía Palacio Bermúdez"/>
    <s v="Tipo C:  Supervisión"/>
    <s v="Tecnica, Administrativa, Financiera."/>
  </r>
  <r>
    <x v="2"/>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0"/>
    <s v="Helicentro SAS."/>
    <s v="En Ejecucion"/>
    <s v="Adición 1 y prórroga 1 al contrato 4600007039 realizar mantenimiento general al helcioptero bell 412 HK3578G "/>
    <s v="Jorge Vargas"/>
    <s v="Tipo C:  Supervisión"/>
    <s v="Tecnica, Administrativa, Financiera."/>
  </r>
  <r>
    <x v="2"/>
    <n v="78111501"/>
    <s v="Servicios de helicópteros"/>
    <d v="2018-02-01T00:00:00"/>
    <s v="11 Meses"/>
    <s v="Mínima Cuantía"/>
    <s v="Recursos propios"/>
    <n v="78000000"/>
    <n v="78000000"/>
    <s v="NO"/>
    <s v="N/A"/>
    <s v="Sara Urrego - Jorge Gallego"/>
    <s v="Profesional Universitario"/>
    <s v="_x000a_3839227_x000a_3839277"/>
    <s v="_x000a_saralucia.urrego@antioquia.gov.co_x000a_jorge.gallego@antioquia.gov.co"/>
    <m/>
    <m/>
    <m/>
    <m/>
    <m/>
    <m/>
    <s v="MIN-2018-8163"/>
    <n v="21177"/>
    <s v="N/A"/>
    <s v="N/A"/>
    <n v="4600008089"/>
    <x v="0"/>
    <s v="Sociedad Aeronautica de Santander SA. SASA"/>
    <s v="Pendiente de Firma de Acta de Inicio"/>
    <s v="En proceso de verificacion de Garantías"/>
    <s v="Jorge Vargas"/>
    <s v="Tipo C:  Supervisión"/>
    <s v="Tecnica, Administrativa, Financiera."/>
  </r>
  <r>
    <x v="2"/>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0"/>
    <s v="Henry Chaparro Chaparro"/>
    <s v="En Ejecucion"/>
    <s v="Contrato adelantado por la SSSA y la Oficina Privada aporta CDP"/>
    <s v="Alejandro Melo"/>
    <s v="Tipo C:  Supervisión"/>
    <s v="Tecnica, Administrativa, Financiera."/>
  </r>
  <r>
    <x v="2"/>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0"/>
    <s v="Terpel SA. "/>
    <s v="En Ejecucion"/>
    <s v="Contrato adelantado por la SSSA y la Oficina Privada aporta CDP"/>
    <s v="Alejandro Melo"/>
    <s v="Tipo C:  Supervisión"/>
    <s v="Tecnica, Administrativa, Financiera."/>
  </r>
  <r>
    <x v="2"/>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0"/>
    <s v="SATENA"/>
    <s v="En Ejecucion"/>
    <s v="Contrato adelantado por la Secretaría General y la Oficina Privada aporta CDP"/>
    <s v="Victoria Hoyos"/>
    <s v="Tipo C:  Supervisión"/>
    <s v="Tecnica, Administrativa, Financiera."/>
  </r>
  <r>
    <x v="2"/>
    <n v="781818002"/>
    <s v="Servicios de mantenimiento o reparaciones de aeronaves"/>
    <d v="2018-04-02T00:00:00"/>
    <s v="6 meses y 15 días"/>
    <s v="Licitación pública"/>
    <s v="Recursos propios"/>
    <n v="1095726464"/>
    <n v="1095726464"/>
    <s v="NO"/>
    <s v="N/A"/>
    <s v="Sara Urrego - Jorge Gallego"/>
    <s v="Profesional Universitario"/>
    <s v="_x000a_3839227_x000a_3839277"/>
    <s v="_x000a_saralucia.urrego@antioquia.gov.co_x000a_jorge.gallego@antioquia.gov.co"/>
    <m/>
    <m/>
    <m/>
    <m/>
    <m/>
    <m/>
    <s v="LIC-2018-8165"/>
    <n v="21227"/>
    <d v="2017-03-22T00:00:00"/>
    <s v=" S2018060227244"/>
    <n v="4600008153"/>
    <x v="0"/>
    <s v="N/A"/>
    <s v="En Ejecucion"/>
    <m/>
    <s v="Jorge Vargas"/>
    <s v="Tipo C:  Supervisión"/>
    <s v="Tecnica, Administrativa, Financiera."/>
  </r>
  <r>
    <x v="2"/>
    <n v="781818002"/>
    <s v="Servicios de mantenimiento o reparaciones de aeronaves"/>
    <d v="2018-05-10T00:00:00"/>
    <s v="  11 MESES"/>
    <s v="Licitación pública"/>
    <s v="Recursos propios"/>
    <n v="58389334"/>
    <n v="58389334"/>
    <s v="NO"/>
    <s v="N/A"/>
    <s v="Sara Urrego - Jorge Gallego"/>
    <s v="Profesional Universitario"/>
    <s v="_x000a_3839227_x000a_3839277"/>
    <s v="_x000a_saralucia.urrego@antioquia.gov.co_x000a_jorge.gallego@antioquia.gov.co"/>
    <m/>
    <m/>
    <m/>
    <m/>
    <m/>
    <m/>
    <s v="LIC-2017-6891"/>
    <n v="21468"/>
    <d v="2017-12-20T00:00:00"/>
    <s v="N/A"/>
    <n v="4600007039"/>
    <x v="0"/>
    <s v="Helicentro SAS."/>
    <s v="En Ejecucion"/>
    <s v="Adición 2 y prórroga 2 al contrato 4600007039 realizar mantenimiento general al helcioptero bell 412 HK3578G "/>
    <s v="Jorge Vargas"/>
    <s v="Tipo C:  Supervisión"/>
    <s v="Tecnica, Administrativa, Financiera."/>
  </r>
  <r>
    <x v="2"/>
    <s v="801117001_x000a_"/>
    <s v="servicios de contratacion de personal"/>
    <d v="2018-01-02T00:00:00"/>
    <s v="7 meses y 15 días "/>
    <s v="Contratación directa"/>
    <s v="Recursos propios"/>
    <n v="7252092"/>
    <n v="7252092"/>
    <s v="NO"/>
    <s v="N/A"/>
    <s v="Sara Urrego - Jorge Gallego"/>
    <s v="Profesional Universitario"/>
    <s v="_x000a_3839227_x000a_3839278"/>
    <s v="_x000a_saralucia.urrego@antioquia.gov.co_x000a_jorge.gallego@antioquia.gov.co"/>
    <m/>
    <m/>
    <m/>
    <m/>
    <m/>
    <m/>
    <n v="4600008046"/>
    <n v="21469"/>
    <d v="2018-01-26T00:00:00"/>
    <s v="NA"/>
    <n v="4600008046"/>
    <x v="0"/>
    <s v="Henry Chaparro Chaparro"/>
    <s v="En Ejecucion "/>
    <s v="Adición 1 y prórroga 1 al contrato 4600008046 Prestación de servicios para apoyar la supervisión, seguimiento y control del mantenimiento general de las aeronaves del Departamento de Antioquia"/>
    <s v="Alejandro Melo"/>
    <s v="Tipo C:  Supervisión"/>
    <s v="Tecnica, Administrativa, Financiera."/>
  </r>
  <r>
    <x v="3"/>
    <n v="43231501"/>
    <s v="Contratar la Sostenibilidad (Mesa de ayuda 3 personas) SAP"/>
    <d v="2018-01-01T00:00:00"/>
    <s v="11 Meses"/>
    <s v="Selección Abreviada - Menor Cuantía"/>
    <s v="Recursos propios"/>
    <n v="220000000"/>
    <n v="220000000"/>
    <s v="NO"/>
    <s v="N/A"/>
    <s v="Natalia Ruiz Lozano"/>
    <s v="Líder Gestora Contratación"/>
    <n v="3837020"/>
    <s v="natalia.ruiz@fla.com.co"/>
    <m/>
    <m/>
    <m/>
    <m/>
    <m/>
    <m/>
    <m/>
    <m/>
    <m/>
    <m/>
    <m/>
    <x v="2"/>
    <m/>
    <m/>
    <m/>
    <s v="Jorge Andres Fernandez Castrillón"/>
    <s v="Tipo C:  Supervisión"/>
    <m/>
  </r>
  <r>
    <x v="3"/>
    <n v="80111700"/>
    <s v="Contratar el servicio de consultoria en el modulo de SAP CO-PC"/>
    <d v="2018-02-01T00:00:00"/>
    <s v="11 Meses"/>
    <s v="Mínima Cuantía"/>
    <s v="Recursos propios"/>
    <n v="73920000"/>
    <n v="73920000"/>
    <s v="NO"/>
    <s v="N/A"/>
    <s v="Natalia Ruiz Lozano"/>
    <s v="Líder Gestora Contratación"/>
    <n v="3837020"/>
    <s v="natalia.ruiz@fla.com.co"/>
    <m/>
    <m/>
    <m/>
    <m/>
    <m/>
    <m/>
    <m/>
    <m/>
    <m/>
    <m/>
    <m/>
    <x v="2"/>
    <m/>
    <m/>
    <m/>
    <s v="Luis Alberto Higuita Sierra"/>
    <s v="Tipo C:  Supervisión"/>
    <m/>
  </r>
  <r>
    <x v="3"/>
    <n v="80111700"/>
    <s v="Contratar el servico de Practicantes del Programa de Gestión Humana"/>
    <d v="2018-01-01T00:00:00"/>
    <s v="11 Meses"/>
    <s v="Contratación Directa - No pluralidad de oferentes"/>
    <s v="Recursos propios"/>
    <n v="104000000"/>
    <n v="104000000"/>
    <s v="NO"/>
    <s v="N/A"/>
    <s v="Natalia Ruiz Lozano"/>
    <s v="Líder Gestora Contratación"/>
    <n v="3837020"/>
    <s v="natalia.ruiz@fla.com.co"/>
    <m/>
    <m/>
    <m/>
    <m/>
    <m/>
    <m/>
    <m/>
    <m/>
    <m/>
    <m/>
    <m/>
    <x v="2"/>
    <m/>
    <m/>
    <m/>
    <s v="Jorge Humberto Ramirez Orozco"/>
    <s v="Tipo C:  Supervisión"/>
    <m/>
  </r>
  <r>
    <x v="3"/>
    <s v=" 4010160100"/>
    <s v="Prestar el Servicio de impresion, fotocopiado, fax y scanner bajo la modalidad de outsourcing in house incluyendo hardware, software, administaracion, papel,insumos y talento humano"/>
    <d v="2017-08-01T00:00:00"/>
    <s v="11 Meses"/>
    <s v="Selección Abreviada - Menor Cuantía"/>
    <s v="Recursos propios"/>
    <n v="315682059"/>
    <n v="315682059"/>
    <s v="SI"/>
    <s v="Aprobadas"/>
    <s v="Natalia Ruiz Lozano"/>
    <s v="Líder Gestora Contratación"/>
    <n v="3837020"/>
    <s v="natalia.ruiz@fla.com.co"/>
    <m/>
    <m/>
    <m/>
    <m/>
    <m/>
    <m/>
    <n v="7481"/>
    <s v="20879 20880"/>
    <d v="2017-08-29T00:00:00"/>
    <n v="2017060103039"/>
    <n v="4600007552"/>
    <x v="0"/>
    <s v="SUMIMAS  S.A.S"/>
    <s v="En ejecución"/>
    <m/>
    <s v="Juan Alberto Villegas Gonzalez"/>
    <s v="Tipo C:  Supervisión"/>
    <m/>
  </r>
  <r>
    <x v="3"/>
    <n v="92101501"/>
    <s v="Contratar el Servicio de Vigilancia Privada"/>
    <d v="2017-10-01T00:00:00"/>
    <s v="13 meses"/>
    <s v="Licitación pública"/>
    <s v="Recursos propios"/>
    <n v="1599888237"/>
    <n v="1599888237"/>
    <s v="SI"/>
    <s v="Aprobadas"/>
    <s v="Natalia Ruiz Lozano"/>
    <s v="Líder Gestora Contratación"/>
    <n v="3837020"/>
    <s v="natalia.ruiz@fla.com.co"/>
    <m/>
    <m/>
    <m/>
    <m/>
    <m/>
    <m/>
    <n v="7347"/>
    <s v="20881  20882"/>
    <d v="2017-08-15T00:00:00"/>
    <n v="2017060110237"/>
    <n v="4600007928"/>
    <x v="0"/>
    <s v="SERACIS LTDA."/>
    <s v="En ejecución"/>
    <m/>
    <s v="Tiberio de Jesus Orrego Cortes"/>
    <s v="Tipo C:  Supervisión"/>
    <m/>
  </r>
  <r>
    <x v="3"/>
    <s v="31201513"/>
    <s v="Contratar la Compra de cintas para respaldo para servidores"/>
    <d v="2018-03-01T00:00:00"/>
    <s v="5 Meses"/>
    <s v="Mínima Cuantía"/>
    <s v="Recursos propios"/>
    <n v="30000000"/>
    <n v="30000000"/>
    <s v="NO"/>
    <s v="N/A"/>
    <s v="Natalia Ruiz Lozano"/>
    <s v="Líder Gestora Contratación"/>
    <n v="3837020"/>
    <s v="natalia.ruiz@fla.com.co"/>
    <m/>
    <m/>
    <m/>
    <m/>
    <m/>
    <m/>
    <m/>
    <m/>
    <m/>
    <m/>
    <m/>
    <x v="2"/>
    <m/>
    <m/>
    <m/>
    <s v="Jorge Andres Fernandez Castrillón"/>
    <s v="Tipo C:  Supervisión"/>
    <m/>
  </r>
  <r>
    <x v="3"/>
    <n v="44121600"/>
    <s v="Contratar la compra de Utiles de oficina - Papeleria"/>
    <d v="2018-01-01T00:00:00"/>
    <s v="11 Meses"/>
    <s v="Mínima Cuantía"/>
    <s v="Recursos propios"/>
    <n v="29598402"/>
    <n v="29598402"/>
    <s v="NO"/>
    <s v="N/A"/>
    <s v="Natalia Ruiz Lozano"/>
    <s v="Líder Gestora Contratación"/>
    <n v="3837020"/>
    <s v="natalia.ruiz@fla.com.co"/>
    <m/>
    <m/>
    <m/>
    <m/>
    <m/>
    <m/>
    <m/>
    <n v="21403"/>
    <m/>
    <m/>
    <m/>
    <x v="1"/>
    <m/>
    <m/>
    <m/>
    <s v="Juan Alberto Villegas Gonzalez"/>
    <s v="Tipo C:  Supervisión"/>
    <m/>
  </r>
  <r>
    <x v="3"/>
    <n v="15101505"/>
    <s v="Contratar el suministro de Gas vehicular"/>
    <d v="2018-01-01T00:00:00"/>
    <s v="11 Meses"/>
    <s v="Mínima Cuantía"/>
    <s v="Recursos propios"/>
    <n v="12597419"/>
    <n v="12597419"/>
    <s v="NO"/>
    <s v="N/A"/>
    <s v="Natalia Ruiz Lozano"/>
    <s v="Líder Gestora Contratación"/>
    <n v="3837020"/>
    <s v="natalia.ruiz@fla.com.co"/>
    <m/>
    <m/>
    <m/>
    <m/>
    <m/>
    <m/>
    <m/>
    <n v="20875"/>
    <m/>
    <m/>
    <m/>
    <x v="1"/>
    <m/>
    <m/>
    <m/>
    <s v="María Eugenia Ramírez Henao"/>
    <s v="Tipo C:  Supervisión"/>
    <m/>
  </r>
  <r>
    <x v="3"/>
    <n v="15101505"/>
    <s v="Contratar el suministro de Combustible"/>
    <d v="2018-01-01T00:00:00"/>
    <s v="11 Meses"/>
    <s v="Mínima Cuantía"/>
    <s v="Recursos propios"/>
    <n v="51528347"/>
    <n v="51528347"/>
    <s v="NO"/>
    <s v="N/A"/>
    <s v="Natalia Ruiz Lozano"/>
    <s v="Líder Gestora Contratación"/>
    <n v="3837020"/>
    <s v="natalia.ruiz@fla.com.co"/>
    <m/>
    <m/>
    <m/>
    <m/>
    <m/>
    <m/>
    <m/>
    <n v="20870"/>
    <m/>
    <m/>
    <m/>
    <x v="1"/>
    <m/>
    <m/>
    <m/>
    <s v="María Eugenia Ramírez Henao"/>
    <s v="Tipo C:  Supervisión"/>
    <m/>
  </r>
  <r>
    <x v="3"/>
    <n v="81112200"/>
    <s v="Contratar el servicio de Mantenimiento,  soporte de Servidores HP y sus componentes.(SOSTENIBILIDAD)"/>
    <d v="2018-01-01T00:00:00"/>
    <s v="11 Meses"/>
    <s v="Mínima Cuantía"/>
    <s v="Recursos propios"/>
    <n v="20000000"/>
    <n v="20000000"/>
    <s v="NO"/>
    <s v="N/A"/>
    <s v="Natalia Ruiz Lozano"/>
    <s v="Líder Gestora Contratación"/>
    <n v="3837020"/>
    <s v="natalia.ruiz@fla.com.co"/>
    <m/>
    <m/>
    <m/>
    <m/>
    <m/>
    <m/>
    <m/>
    <m/>
    <m/>
    <m/>
    <m/>
    <x v="2"/>
    <m/>
    <m/>
    <m/>
    <s v="Jorge Andres Fernandez Castrillón"/>
    <s v="Tipo C:  Supervisión"/>
    <m/>
  </r>
  <r>
    <x v="3"/>
    <n v="81112200"/>
    <s v="Contratar el Soporte y mantenimiento del DATA CENTER"/>
    <d v="2018-01-01T00:00:00"/>
    <s v="6 Meses"/>
    <s v="Mínima Cuantía"/>
    <s v="Recursos propios"/>
    <n v="60000000"/>
    <n v="60000000"/>
    <s v="NO"/>
    <s v="N/A"/>
    <s v="Natalia Ruiz Lozano"/>
    <s v="Líder Gestora Contratación"/>
    <n v="3837020"/>
    <s v="natalia.ruiz@fla.com.co"/>
    <m/>
    <m/>
    <m/>
    <m/>
    <m/>
    <m/>
    <m/>
    <m/>
    <m/>
    <m/>
    <m/>
    <x v="2"/>
    <m/>
    <m/>
    <m/>
    <s v="Jorge Andres Fernandez Castrillón"/>
    <s v="Tipo C:  Supervisión"/>
    <m/>
  </r>
  <r>
    <x v="3"/>
    <n v="78181507"/>
    <s v="Contratar el Mantenimiento de vehiculos"/>
    <d v="2018-01-01T00:00:00"/>
    <s v="11 Meses"/>
    <s v="Selección Abreviada - Menor Cuantía"/>
    <s v="Recursos propios"/>
    <n v="141989057.00000003"/>
    <n v="141989057.00000003"/>
    <s v="NO"/>
    <s v="N/A"/>
    <s v="Natalia Ruiz Lozano"/>
    <s v="Líder Gestora Contratación"/>
    <n v="3837020"/>
    <s v="natalia.ruiz@fla.com.co"/>
    <m/>
    <m/>
    <m/>
    <m/>
    <m/>
    <m/>
    <n v="7380"/>
    <n v="20885"/>
    <m/>
    <m/>
    <m/>
    <x v="1"/>
    <m/>
    <m/>
    <m/>
    <s v="María Eugenia Ramírez Henao"/>
    <s v="Tipo C:  Supervisión"/>
    <m/>
  </r>
  <r>
    <x v="3"/>
    <s v="72154066"/>
    <s v="Contratar el Mantenimiento Equipos de Oficina"/>
    <d v="2018-01-01T00:00:00"/>
    <s v="11 Meses"/>
    <s v="Mínima Cuantía"/>
    <s v="Recursos propios"/>
    <n v="72000000"/>
    <n v="72000000"/>
    <s v="NO"/>
    <s v="N/A"/>
    <s v="Natalia Ruiz Lozano"/>
    <s v="Líder Gestora Contratación"/>
    <n v="3837020"/>
    <s v="natalia.ruiz@fla.com.co"/>
    <m/>
    <m/>
    <m/>
    <m/>
    <m/>
    <m/>
    <m/>
    <m/>
    <m/>
    <m/>
    <m/>
    <x v="2"/>
    <m/>
    <m/>
    <m/>
    <s v="Juan Alberto Villegas Gonzalez"/>
    <s v="Tipo C:  Supervisión"/>
    <m/>
  </r>
  <r>
    <x v="3"/>
    <n v="78102203"/>
    <s v="Contratar el servicio de Mensajeria urbana, Nacional  e Internacional"/>
    <d v="2018-01-01T00:00:00"/>
    <s v="11 Meses"/>
    <s v="Mínima Cuantía"/>
    <s v="Recursos propios"/>
    <n v="10588608"/>
    <n v="10588608"/>
    <s v="NO"/>
    <s v="N/A"/>
    <s v="Natalia Ruiz Lozano"/>
    <s v="Líder Gestora Contratación"/>
    <n v="3837020"/>
    <s v="natalia.ruiz@fla.com.co"/>
    <m/>
    <m/>
    <m/>
    <m/>
    <m/>
    <m/>
    <m/>
    <n v="20863"/>
    <m/>
    <m/>
    <m/>
    <x v="1"/>
    <m/>
    <m/>
    <m/>
    <s v="Daniela Gaviria Henao"/>
    <s v="Tipo C:  Supervisión"/>
    <m/>
  </r>
  <r>
    <x v="3"/>
    <s v=" 72154066"/>
    <s v="Contratar  la Adquisición Equipos de Oficina"/>
    <d v="2018-01-01T00:00:00"/>
    <s v="6 Meses"/>
    <s v="Mínima Cuantía"/>
    <s v="Recursos propios"/>
    <n v="60000000"/>
    <n v="1835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2"/>
    <m/>
    <m/>
    <m/>
    <s v="Juan Alberto Villegas Gonzalez"/>
    <s v="Tipo C:  Supervisión"/>
    <m/>
  </r>
  <r>
    <x v="3"/>
    <s v=" 72154066"/>
    <s v="ADQUISICION DE SILLAS ERGONOMICAS CON ESPECIFICACIONES ESPECIALES, PARA LOS OPERARIOS DE LA PLANTA DE PRODUCCION, ENVASADO Y AÑEJAMIENTO DE LA FLA"/>
    <d v="2018-02-18T00:00:00"/>
    <s v="2 meses"/>
    <s v="Mínima Cuantía"/>
    <s v="Recursos propios"/>
    <n v="60000000"/>
    <n v="4165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2"/>
    <m/>
    <m/>
    <m/>
    <s v="Juan Alberto Villegas Gonzalez"/>
    <s v="Tipo C:  Supervisión"/>
    <m/>
  </r>
  <r>
    <x v="3"/>
    <n v="72154066"/>
    <s v="Compra de tres radios de comunicación"/>
    <d v="2018-05-01T00:00:00"/>
    <s v="2 meses"/>
    <s v="Mínima Cuantía"/>
    <s v="Recursos propios"/>
    <n v="60000000"/>
    <n v="2205280"/>
    <s v="NO"/>
    <s v="N/A"/>
    <s v="Natalia Ruiz Lozano"/>
    <s v="Líder Gestora Contratación"/>
    <s v="3837020"/>
    <s v="natalia.ruiz@fla.com.co"/>
    <s v="Fortalecimiento de los ingresos departamentales"/>
    <s v="Modernizacion y Oprimizacion del sistema productivo de la FLA"/>
    <s v="Apoyo y fortalecimiento administraivo de la FLA Itagui, departamento de Antioquia"/>
    <n v="220155001"/>
    <s v="Modernizacion y optimizacion del sistema Productivo de la FLA"/>
    <s v="Adquisición equipos de oficina"/>
    <m/>
    <m/>
    <m/>
    <m/>
    <m/>
    <x v="2"/>
    <m/>
    <m/>
    <m/>
    <s v="Juan Alberto Villegas Gonzalez"/>
    <s v="Tipo C:  Supervisión"/>
    <m/>
  </r>
  <r>
    <x v="3"/>
    <n v="43233200"/>
    <s v="Contratar  la Adquisición herramienta de seguridad de la información"/>
    <d v="2018-01-01T00:00:00"/>
    <s v="6 Meses"/>
    <s v="Selección Abreviada - Menor Cuantía"/>
    <s v="Recursos propios"/>
    <n v="70000000"/>
    <n v="7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43211500"/>
    <s v="Contratar  la Renovación Herramienta filtrado de contenido- Herramienta de seguridad perimetral y filtrado de contenido USD$ 5500 ASA con firepower.  ASA 50515 o Optenet (9660)"/>
    <d v="2018-03-01T00:00:00"/>
    <s v="6 Meses"/>
    <s v="Mínima Cuantí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43211500"/>
    <s v="Contratar  la  Renovación Hosting pagina institucional FLA.COM.CO"/>
    <d v="2018-01-01T00:00:00"/>
    <s v="5 Meses"/>
    <s v="Mínima Cuantía"/>
    <s v="Recursos propios"/>
    <n v="12000000"/>
    <n v="1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43211500"/>
    <s v="Contratar  el Soporte y  mantenimiento de 4 licencias de  Vmware y 1 licencia de Vcenter a partir de julio de 2016 -Suscripción de soporte y mantenimiento del licenciamiento de Software de virtualización por 1 año  (de julio de 2016  a julio 2017), (SOSTENIBILIDAD)"/>
    <d v="2018-01-01T00:00:00"/>
    <s v="6 Meses"/>
    <s v="Contratación Directa - No pluralidad de oferentes"/>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43211500"/>
    <s v="Contratar  la Actualización  soporte y mantenimiento herramienta monitoreo infraestructura tecnológica- Actualización del software (3 módulos), Soporte y mantenimiento de herramienta de monitoreo de infraestructura tecnológica (Solar Winds) a 1 año -(SOSTENIBILIDAD)"/>
    <d v="2018-06-01T00:00:00"/>
    <s v="6 Meses"/>
    <s v="Contratación Directa - No pluralidad de oferentes"/>
    <s v="Recursos propios"/>
    <n v="80000000"/>
    <n v="8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n v="21988"/>
    <m/>
    <m/>
    <m/>
    <x v="1"/>
    <m/>
    <m/>
    <m/>
    <s v="Jorge Andres Fernandez Castrillón"/>
    <s v="Tipo C:  Supervisión"/>
    <m/>
  </r>
  <r>
    <x v="3"/>
    <n v="81112200"/>
    <s v="Contratar  la  Actualización, soporte técnico, mantenimiento preventivo y correctivo, y garantía de fabricación para dispositivos de red cisco - Contrato mantenimiento y soporte de los equipos CISCO, (SOSTENIBILIDAD)"/>
    <d v="2018-01-01T00:00:00"/>
    <s v="6 Meses"/>
    <s v="Contratación Directa - No pluralidad de oferentes"/>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81112200"/>
    <s v="Contratar  la  Suscripción licenciamiento de correo en la nube (renovación por un año) - Suscripción por un año de 197 licencias de correo en la nube a razón de USD  7 mes  por licencia a un tipo de cambio $3000 -(SOSTENIBILIDAD)"/>
    <d v="2018-01-01T00:00:00"/>
    <s v="6 Meses"/>
    <s v="Contratación Directa - No pluralidad de oferentes"/>
    <s v="Recursos propios"/>
    <n v="65000000"/>
    <n v="6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s v="43231512"/>
    <s v="Contratar  la Renovación licencias de antivirus - Actualización 280 licencias de antivirus ($58.000 c/u) mas Servicios de ingeniería  para actualización de maquinas virtuales.  Incluye la   administración de consola  8 x 5- x 12 meses. (SOSTENIBILIDAD)"/>
    <d v="2018-02-01T00:00:00"/>
    <s v="6 Meses"/>
    <s v="Contratación Directa - No pluralidad de oferentes"/>
    <s v="Recursos propios"/>
    <n v="22000000"/>
    <n v="2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s v="43231512"/>
    <s v="Contratar  la  Renovación Licencia Auto CAD"/>
    <d v="2018-01-01T00:00:00"/>
    <s v="3 Meses"/>
    <s v="Contratación Directa - No pluralidad de oferentes"/>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s v="43201800"/>
    <s v="Contratar un  Sistema de almacenamiento, cintas de respaldo, discos duros SAN"/>
    <d v="2018-04-01T00:00:00"/>
    <s v="6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2"/>
    <m/>
    <m/>
    <m/>
    <s v="Jorge Andres Fernandez Castrillón"/>
    <s v="Tipo C:  Supervisión"/>
    <m/>
  </r>
  <r>
    <x v="3"/>
    <s v=" 80111700"/>
    <s v="Prestar  el Servicio de Asesoria tributaria"/>
    <d v="2018-07-01T00:00:00"/>
    <s v="6 Meses"/>
    <s v="Contratación Directa - No pluralidad de oferentes"/>
    <s v="Recursos propios"/>
    <n v="52800000"/>
    <n v="52800000"/>
    <s v="NO"/>
    <s v="N/A"/>
    <s v="Natalia Ruiz Lozano"/>
    <s v="Líder Gestora Contratación"/>
    <n v="3837020"/>
    <s v="natalia.ruiz@fla.com.co"/>
    <m/>
    <m/>
    <m/>
    <m/>
    <m/>
    <m/>
    <m/>
    <m/>
    <m/>
    <m/>
    <m/>
    <x v="2"/>
    <m/>
    <m/>
    <m/>
    <s v="Jorge Armando Hincapié Correa"/>
    <s v="Tipo C:  Supervisión"/>
    <m/>
  </r>
  <r>
    <x v="3"/>
    <n v="41113635"/>
    <s v="Prestar el Servicio de calibracion de bascula camionera"/>
    <d v="2018-10-01T00:00:00"/>
    <s v="1 mes"/>
    <s v="Mínima Cuantía"/>
    <s v="Recursos propios"/>
    <n v="4500000"/>
    <n v="4500000"/>
    <s v="NO"/>
    <s v="N/A"/>
    <s v="Natalia Ruiz Lozano"/>
    <s v="Líder Gestora Contratación"/>
    <n v="3837020"/>
    <s v="natalia.ruiz@fla.com.co"/>
    <m/>
    <m/>
    <m/>
    <m/>
    <m/>
    <m/>
    <m/>
    <m/>
    <m/>
    <m/>
    <m/>
    <x v="2"/>
    <m/>
    <m/>
    <m/>
    <s v="María Eugenia Ramírez Henao"/>
    <s v="Tipo C:  Supervisión"/>
    <m/>
  </r>
  <r>
    <x v="3"/>
    <n v="80111700"/>
    <s v="Contratar el Manejo integral de gatos ferales"/>
    <d v="2017-12-01T00:00:00"/>
    <s v="13 meses"/>
    <s v="Mínima Cuantía"/>
    <s v="Recursos propios"/>
    <n v="35206983"/>
    <n v="25000000"/>
    <s v="SI"/>
    <s v="Aprobadas"/>
    <s v="Natalia Ruiz Lozano"/>
    <s v="Líder Gestora Contratación"/>
    <n v="3837020"/>
    <s v="natalia.ruiz@fla.com.co"/>
    <m/>
    <m/>
    <m/>
    <m/>
    <m/>
    <m/>
    <m/>
    <n v="20789"/>
    <m/>
    <m/>
    <m/>
    <x v="1"/>
    <m/>
    <m/>
    <m/>
    <s v="Juan Alberto Villegas Gonzalez"/>
    <s v="Tipo C:  Supervisión"/>
    <m/>
  </r>
  <r>
    <x v="3"/>
    <n v="80121706"/>
    <s v="Contratar el servicio de Reg. de marcas en Colombia y el exterior, Resptas y presentación a oposiciones, Contrato de abogado Tributarista, Abogados para revisión de procesos fuera del Dpto"/>
    <d v="2018-01-01T00:00:00"/>
    <s v="11 Meses"/>
    <s v="Contratación Directa - No pluralidad de oferentes"/>
    <s v="Recursos propios"/>
    <n v="237992832"/>
    <n v="237992832"/>
    <s v="NO"/>
    <s v="N/A"/>
    <s v="Natalia Ruiz Lozano"/>
    <s v="Líder Gestora Contratación"/>
    <n v="3837020"/>
    <s v="natalia.ruiz@fla.com.co"/>
    <m/>
    <m/>
    <m/>
    <m/>
    <m/>
    <m/>
    <n v="8024"/>
    <n v="20483"/>
    <d v="2018-01-26T00:00:00"/>
    <n v="20180126"/>
    <n v="4600008015"/>
    <x v="0"/>
    <s v="Pedro Castillo Pineda &amp; ASOC, Ltda."/>
    <s v="En ejecución"/>
    <m/>
    <s v="Santiago Arango Rios"/>
    <s v="Tipo C:  Supervisión"/>
    <m/>
  </r>
  <r>
    <x v="3"/>
    <n v="92121704"/>
    <s v="Contratar el servicio de Monitoreo de camaras del CCTV"/>
    <d v="2017-11-11T00:00:00"/>
    <s v="13 meses"/>
    <s v="Contratación Directa - Contratos Interadministrativos"/>
    <s v="Recursos propios"/>
    <n v="813273200"/>
    <n v="213149769"/>
    <s v="SI"/>
    <s v="Aprobadas"/>
    <s v="Natalia Ruiz Lozano"/>
    <s v="Líder Gestora Contratación"/>
    <n v="3837020"/>
    <s v="natalia.ruiz@fla.com.co"/>
    <m/>
    <m/>
    <m/>
    <m/>
    <m/>
    <m/>
    <m/>
    <s v="20720-20722-20723-20724-20725-20726-20727-20728"/>
    <m/>
    <m/>
    <m/>
    <x v="1"/>
    <m/>
    <s v="Sin iniciar etapa precontractual"/>
    <m/>
    <s v="Tiberio de Jesus Orrego Cortes"/>
    <s v="Tipo C:  Supervisión"/>
    <m/>
  </r>
  <r>
    <x v="3"/>
    <n v="43232100"/>
    <s v="Contratar el servico de Producción de videos institucionales."/>
    <d v="2018-02-01T00:00:00"/>
    <s v="4 Meses"/>
    <s v="Mínima Cuantía"/>
    <s v="Recursos propios"/>
    <n v="90000000"/>
    <n v="31749680"/>
    <s v="NO"/>
    <s v="N/A"/>
    <s v="Natalia Ruiz Lozano"/>
    <s v="Líder Gestora Contratación"/>
    <n v="3837020"/>
    <s v="natalia.ruiz@fla.com.co"/>
    <m/>
    <m/>
    <m/>
    <m/>
    <m/>
    <m/>
    <n v="8244"/>
    <n v="21253"/>
    <d v="2018-06-18T00:00:00"/>
    <n v="20180725"/>
    <n v="4600008260"/>
    <x v="0"/>
    <s v="GBIG APPLE PRODUCCTIONS GROUP S.A.S."/>
    <s v="En ejecución"/>
    <m/>
    <s v="Raúl Guillermo Rendón Arango  "/>
    <s v="Tipo C:  Supervisión"/>
    <m/>
  </r>
  <r>
    <x v="3"/>
    <n v="72151603"/>
    <s v="Contratar el servicio de manejo y manteniento de sonido propios de la Fabrica de Licores y Alcoholes de Antioquia."/>
    <d v="2018-06-01T00:00:00"/>
    <s v="11 Meses"/>
    <s v="Mínima Cuantía"/>
    <s v="Recursos propios"/>
    <n v="26000000"/>
    <n v="26000000"/>
    <s v="NO"/>
    <s v="N/A"/>
    <s v="Natalia Ruiz Lozano"/>
    <s v="Líder Gestora Contratación"/>
    <n v="3837020"/>
    <s v="natalia.ruiz@fla.com.co"/>
    <m/>
    <m/>
    <m/>
    <m/>
    <m/>
    <m/>
    <m/>
    <m/>
    <m/>
    <m/>
    <m/>
    <x v="2"/>
    <m/>
    <m/>
    <m/>
    <s v="Raúl Guillermo Rendón Arango  "/>
    <s v="Tipo C:  Supervisión"/>
    <m/>
  </r>
  <r>
    <x v="3"/>
    <n v="42203602"/>
    <s v="Contratar el servicio de Monitoreo de Medios tradicionales y redes sociales"/>
    <d v="2018-01-01T00:00:00"/>
    <s v="11 Meses"/>
    <s v="Mínima Cuantía"/>
    <s v="Recursos propios"/>
    <n v="29842500"/>
    <n v="18849600"/>
    <s v="NO"/>
    <s v="N/A"/>
    <s v="Natalia Ruiz Lozano"/>
    <s v="Líder Gestora Contratación"/>
    <n v="3837020"/>
    <s v="natalia.ruiz@fla.com.co"/>
    <m/>
    <m/>
    <m/>
    <m/>
    <m/>
    <m/>
    <n v="8161"/>
    <n v="21144"/>
    <d v="2018-04-11T00:00:00"/>
    <n v="20180511"/>
    <n v="4600008106"/>
    <x v="0"/>
    <s v="COMPETENCIA PLUS S.A.S."/>
    <s v="Sin iniciar etapa precontractual"/>
    <m/>
    <s v="Natalia María Garcés Hurtado"/>
    <s v="Tipo C:  Supervisión"/>
    <m/>
  </r>
  <r>
    <x v="3"/>
    <n v="82101600"/>
    <s v="Prestación de servicios para el apoyo logístico de las campañas internas comunicacionales de la fla."/>
    <d v="2018-02-01T00:00:00"/>
    <s v="10 Meses"/>
    <s v="Mínima Cuantía"/>
    <s v="Recursos propios"/>
    <n v="120000000"/>
    <n v="120000000"/>
    <s v="NO"/>
    <s v="N/A"/>
    <s v="Natalia Ruiz Lozano"/>
    <s v="Líder Gestora Contratación"/>
    <n v="3837020"/>
    <s v="natalia.ruiz@fla.com.co"/>
    <m/>
    <m/>
    <m/>
    <m/>
    <m/>
    <m/>
    <n v="8273"/>
    <n v="21266"/>
    <d v="2018-07-31T00:00:00"/>
    <m/>
    <m/>
    <x v="3"/>
    <m/>
    <m/>
    <m/>
    <s v="Diana Alexandra Perez Bustamante"/>
    <s v="Tipo C:  Supervisión"/>
    <m/>
  </r>
  <r>
    <x v="3"/>
    <n v="82101600"/>
    <s v="Prestación de servicios para el apoyo logístico para campañas licor adulterado, responsabilidad social y capacitación fortalecimietno de rentas."/>
    <d v="2018-07-01T00:00:00"/>
    <s v="5 Meses"/>
    <s v="Selección Abreviada - Menor Cuantía"/>
    <s v="Recursos propios"/>
    <n v="200000000"/>
    <n v="200000000"/>
    <s v="NO"/>
    <s v="N/A"/>
    <s v="Natalia Ruiz Lozano"/>
    <s v="Líder Gestora Contratación"/>
    <n v="3837020"/>
    <s v="natalia.ruiz@fla.com.co"/>
    <m/>
    <m/>
    <m/>
    <m/>
    <m/>
    <m/>
    <m/>
    <m/>
    <m/>
    <m/>
    <m/>
    <x v="2"/>
    <m/>
    <m/>
    <m/>
    <s v="Luisa María Pérez Zuluaga "/>
    <s v="Tipo C:  Supervisión"/>
    <m/>
  </r>
  <r>
    <x v="3"/>
    <s v="90101500, 95121503 0111703"/>
    <s v="Contratatar el servico de Restaurante"/>
    <d v="2018-01-01T00:00:00"/>
    <s v="8 Meses"/>
    <s v="Licitación pública"/>
    <s v="Recursos propios"/>
    <n v="2172000000"/>
    <n v="940097676"/>
    <s v="NO"/>
    <s v="N/A"/>
    <s v="Natalia Ruiz Lozano"/>
    <s v="Líder Gestora Contratación"/>
    <n v="3837020"/>
    <s v="natalia.ruiz@fla.com.co"/>
    <m/>
    <m/>
    <m/>
    <m/>
    <m/>
    <m/>
    <n v="8150"/>
    <s v="21205-21207-21208-21209"/>
    <d v="2018-05-31T00:00:00"/>
    <n v="20180531"/>
    <n v="4600008110"/>
    <x v="0"/>
    <s v="CONSORCIO FJSB  MASTER 2018 CONFORMADO POR: FRANCISCO JAVIER SANDOVAL BUITRAGO Y MASTER SERVICE GROUP S.A.S."/>
    <s v="En ejecución"/>
    <m/>
    <s v="Juan Alberto Villegas Gonzalez"/>
    <s v="Tipo C:  Supervisión"/>
    <m/>
  </r>
  <r>
    <x v="3"/>
    <s v="90101500, 95121503 0111703"/>
    <s v="Contratatar el  servicio de Aseo y Cafeteria y Mantenimiento de Zonas Verdes"/>
    <d v="2018-01-01T00:00:00"/>
    <s v="9 meses"/>
    <s v="Licitación pública"/>
    <s v="Recursos propios"/>
    <n v="1212000000"/>
    <n v="865707840"/>
    <s v="NO"/>
    <s v="N/A"/>
    <s v="Natalia Ruiz Lozano"/>
    <s v="Líder Gestora Contratación"/>
    <n v="3837020"/>
    <s v="natalia.ruiz@fla.com.co"/>
    <m/>
    <m/>
    <m/>
    <m/>
    <m/>
    <m/>
    <n v="8140"/>
    <s v="21055-21056-21057-21058-21059-21060-21064-21065"/>
    <d v="2018-03-22T00:00:00"/>
    <n v="20150515"/>
    <n v="4600008112"/>
    <x v="0"/>
    <s v="GRUPO EMPRESARIAL SEISO S.A.S "/>
    <s v="En ejecución"/>
    <m/>
    <s v="Juan Alberto Villegas Gonzalez"/>
    <s v="Tipo C:  Supervisión"/>
    <m/>
  </r>
  <r>
    <x v="3"/>
    <n v="49101602"/>
    <s v="Contratar el Suministro de souvenires"/>
    <d v="2018-03-01T00:00:00"/>
    <s v="9 meses"/>
    <s v="Mínima Cuantía"/>
    <s v="Recursos propios"/>
    <n v="75000000"/>
    <n v="27340250"/>
    <s v="NO"/>
    <s v="N/A"/>
    <s v="Natalia Ruiz Lozano"/>
    <s v="Líder Gestora Contratación"/>
    <n v="3837020"/>
    <s v="natalia.ruiz@fla.com.co"/>
    <m/>
    <m/>
    <m/>
    <m/>
    <m/>
    <m/>
    <n v="8190"/>
    <n v="21255"/>
    <d v="2018-06-14T00:00:00"/>
    <n v="20180614"/>
    <n v="4600008154"/>
    <x v="0"/>
    <s v="SIGNAL MARKETING LTDA. "/>
    <s v="Celebrado sin iniciar"/>
    <m/>
    <s v="Raúl Guillermo Rendón Arango  "/>
    <s v="Tipo C:  Supervisión"/>
    <m/>
  </r>
  <r>
    <x v="3"/>
    <n v="43221721"/>
    <s v="Contratar el Mantenimiento de radios de comunicación"/>
    <d v="2018-03-01T00:00:00"/>
    <s v="2 meses"/>
    <s v="Mínima Cuantía"/>
    <s v="Recursos propios"/>
    <n v="15000000"/>
    <n v="15000000"/>
    <s v="NO"/>
    <s v="N/A"/>
    <s v="Natalia Ruiz Lozano"/>
    <s v="Líder Gestora Contratación"/>
    <n v="3837020"/>
    <s v="natalia.ruiz@fla.com.co"/>
    <m/>
    <m/>
    <m/>
    <m/>
    <m/>
    <m/>
    <n v="8290"/>
    <n v="21620"/>
    <d v="2018-07-06T00:00:00"/>
    <m/>
    <m/>
    <x v="3"/>
    <m/>
    <m/>
    <m/>
    <s v="Lixyibel Muñoz Montes"/>
    <s v="Tipo C:  Supervisión"/>
    <m/>
  </r>
  <r>
    <x v="3"/>
    <n v="80101703"/>
    <s v="Contratar el servicio de Afiliación al Consejo Colombiano de Seguridad"/>
    <d v="2018-01-01T00:00:00"/>
    <s v="1 mes"/>
    <s v="Contratación Directa - No pluralidad de oferentes"/>
    <s v="Recursos propios"/>
    <n v="4000000"/>
    <n v="4000000"/>
    <s v="NO"/>
    <s v="N/A"/>
    <s v="Natalia Ruiz Lozano"/>
    <s v="Líder Gestora Contratación"/>
    <n v="3837020"/>
    <s v="natalia.ruiz@fla.com.co"/>
    <m/>
    <m/>
    <m/>
    <m/>
    <m/>
    <m/>
    <m/>
    <m/>
    <m/>
    <m/>
    <m/>
    <x v="2"/>
    <m/>
    <m/>
    <m/>
    <s v="Lixyibel Muñoz Montes"/>
    <s v="Tipo C:  Supervisión"/>
    <m/>
  </r>
  <r>
    <x v="3"/>
    <s v="72101516,  46191601"/>
    <s v="Contratar el Mantenimiento y recarga de extintores, Prueba hidrostatica"/>
    <d v="2018-09-01T00:00:00"/>
    <s v="2 meses"/>
    <s v="Mínima Cuantía"/>
    <s v="Recursos propios"/>
    <n v="15840000"/>
    <n v="15840000"/>
    <s v="NO"/>
    <s v="N/A"/>
    <s v="Natalia Ruiz Lozano"/>
    <s v="Líder Gestora Contratación"/>
    <n v="3837020"/>
    <s v="natalia.ruiz@fla.com.co"/>
    <m/>
    <m/>
    <m/>
    <m/>
    <m/>
    <m/>
    <m/>
    <m/>
    <m/>
    <m/>
    <m/>
    <x v="2"/>
    <m/>
    <m/>
    <m/>
    <s v="Lixyibel Muñoz Montes"/>
    <s v="Tipo C:  Supervisión"/>
    <m/>
  </r>
  <r>
    <x v="3"/>
    <n v="72101509"/>
    <s v="Contratar el Mantenimiento correctivo y preventivo incuidos repuestos y ACPM de la Red Contraincendio de la FLA. (comprende la red de hidrantes y caseta de bombeo)"/>
    <d v="2017-11-01T00:00:00"/>
    <s v="13 meses "/>
    <s v="Selección Abreviada - Menor Cuantía"/>
    <s v="Recursos propios"/>
    <n v="179473460"/>
    <n v="81376633"/>
    <s v="SI"/>
    <s v="Aprobadas"/>
    <s v="Natalia Ruiz Lozano"/>
    <s v="Líder Gestora Contratación"/>
    <n v="3837020"/>
    <s v="natalia.ruiz@fla.com.co"/>
    <m/>
    <m/>
    <m/>
    <m/>
    <m/>
    <m/>
    <n v="7796"/>
    <s v="20706 20707 20708 20709 20710 20711 20712 20713"/>
    <d v="2017-11-02T00:00:00"/>
    <n v="201806011"/>
    <n v="4600007983"/>
    <x v="0"/>
    <s v="MANFIRE SAS"/>
    <s v="En ejecución"/>
    <m/>
    <s v="Lixyibel Muñoz Montes"/>
    <s v="Tipo C:  Supervisión"/>
    <m/>
  </r>
  <r>
    <x v="3"/>
    <n v="41113635"/>
    <s v="Contratar el Mantenimiento y calibración de los 4 alcoholimetros "/>
    <d v="2018-02-01T00:00:00"/>
    <s v="1 mes"/>
    <s v="Mínima Cuantía"/>
    <s v="Recursos propios"/>
    <n v="0"/>
    <n v="0"/>
    <s v="NO"/>
    <s v="N/A"/>
    <s v="Natalia Ruiz Lozano"/>
    <s v="Líder Gestora Contratación"/>
    <n v="3837020"/>
    <s v="natalia.ruiz@fla.com.co"/>
    <m/>
    <m/>
    <m/>
    <m/>
    <m/>
    <m/>
    <m/>
    <m/>
    <m/>
    <m/>
    <m/>
    <x v="2"/>
    <m/>
    <m/>
    <m/>
    <s v="Lixyibel Muñoz Montes"/>
    <s v="Tipo C:  Supervisión"/>
    <m/>
  </r>
  <r>
    <x v="3"/>
    <n v="41113635"/>
    <s v="Contratar el Matenimiento de  Bascula camionera"/>
    <d v="2018-03-01T00:00:00"/>
    <s v="9 meses"/>
    <s v="Mínima Cuantía"/>
    <s v="Recursos propios"/>
    <n v="51600000"/>
    <n v="36193295"/>
    <s v="NO"/>
    <s v="N/A"/>
    <s v="Natalia Ruiz Lozano"/>
    <s v="Líder Gestora Contratación"/>
    <n v="3837020"/>
    <s v="natalia.ruiz@fla.com.co"/>
    <m/>
    <m/>
    <m/>
    <m/>
    <m/>
    <m/>
    <n v="8199"/>
    <n v="21425"/>
    <d v="2018-03-21T00:00:00"/>
    <n v="20180321"/>
    <s v="N/A"/>
    <x v="0"/>
    <s v="INTERPESAJE S.A."/>
    <m/>
    <m/>
    <s v="María Eugenia Ramírez Henao"/>
    <s v="Tipo C:  Supervisión"/>
    <m/>
  </r>
  <r>
    <x v="3"/>
    <n v="72154043"/>
    <s v="Contratar el Servicio de Fumigación"/>
    <d v="2018-07-01T00:00:00"/>
    <s v="9 meses"/>
    <s v="Selección Abreviada - Menor Cuantía"/>
    <s v="Recursos propios"/>
    <n v="88800000"/>
    <n v="10781400"/>
    <s v="NO"/>
    <s v="N/A"/>
    <s v="Natalia Ruiz Lozano"/>
    <s v="Líder Gestora Contratación"/>
    <n v="3837020"/>
    <s v="natalia.ruiz@fla.com.co"/>
    <m/>
    <m/>
    <m/>
    <m/>
    <m/>
    <m/>
    <n v="8346"/>
    <s v="21612 - 21613- 21614 - 21615"/>
    <d v="2018-07-06T00:00:00"/>
    <n v="20180801"/>
    <n v="4600008382"/>
    <x v="0"/>
    <s v="FUMIGACIONES INDUSTRIALES"/>
    <s v="En ejecución"/>
    <m/>
    <s v="María Eugenia Ramírez Henao"/>
    <s v="Tipo C:  Supervisión"/>
    <m/>
  </r>
  <r>
    <x v="3"/>
    <n v="72101511"/>
    <s v="Contratar el Mantenimiento de Aire acondicionado "/>
    <d v="2018-06-01T00:00:00"/>
    <s v="9 meses"/>
    <s v="Selección Abreviada - Menor Cuantía"/>
    <s v="Recursos propios"/>
    <n v="84000000"/>
    <n v="84000000"/>
    <s v="NO"/>
    <s v="N/A"/>
    <s v="Natalia Ruiz Lozano"/>
    <s v="Líder Gestora Contratación"/>
    <n v="3837020"/>
    <s v="natalia.ruiz@fla.com.co"/>
    <m/>
    <m/>
    <m/>
    <m/>
    <m/>
    <m/>
    <n v="8530"/>
    <s v="21880;21892;21894;21895"/>
    <d v="2018-08-01T00:00:00"/>
    <m/>
    <m/>
    <x v="3"/>
    <m/>
    <m/>
    <m/>
    <s v="María Eugenia Ramírez Henao"/>
    <s v="Tipo C:  Supervisión"/>
    <m/>
  </r>
  <r>
    <x v="3"/>
    <s v=" 72101500;81141800"/>
    <s v="Contratar el el servicio de Plomeria"/>
    <d v="2018-01-01T00:00:00"/>
    <s v="9 meses"/>
    <s v="Selección Abreviada - Menor Cuantía"/>
    <s v="Recursos propios"/>
    <n v="250000000"/>
    <n v="250000000"/>
    <s v="NO"/>
    <s v="N/A"/>
    <s v="Natalia Ruiz Lozano"/>
    <s v="Líder Gestora Contratación"/>
    <n v="3837020"/>
    <s v="natalia.ruiz@fla.com.co"/>
    <m/>
    <m/>
    <m/>
    <m/>
    <m/>
    <m/>
    <n v="8015"/>
    <s v="20153 20155 22194 22195"/>
    <d v="2018-07-24T00:00:00"/>
    <m/>
    <m/>
    <x v="3"/>
    <m/>
    <s v="Sin iniciar etapa precontractual"/>
    <m/>
    <s v="Diana Hincapié Osorno"/>
    <s v="Tipo C:  Supervisión"/>
    <m/>
  </r>
  <r>
    <x v="3"/>
    <n v="49101602"/>
    <s v="Contratar el Mantenimiento Preventivo y Correctivo de Camaras de Seguridad"/>
    <d v="2017-11-11T00:00:00"/>
    <s v="13 meses"/>
    <s v="Contratación Directa - Contratos Interadministrativos"/>
    <s v="Recursos propios"/>
    <n v="483920284"/>
    <n v="313182283"/>
    <s v="SI"/>
    <s v="Aprobadas"/>
    <s v="Natalia Ruiz Lozano"/>
    <s v="Líder Gestora Contratación"/>
    <n v="3837020"/>
    <s v="natalia.ruiz@fla.com.co"/>
    <m/>
    <m/>
    <m/>
    <m/>
    <m/>
    <m/>
    <m/>
    <m/>
    <m/>
    <m/>
    <m/>
    <x v="2"/>
    <m/>
    <m/>
    <m/>
    <s v="Tiberio de Jesus Orrego Cortes"/>
    <s v="Tipo C:  Supervisión"/>
    <m/>
  </r>
  <r>
    <x v="3"/>
    <n v="82101600"/>
    <s v="Contratar la Impresión de piezas comunicacionales, incluye el diseño, instalación y diagramación de carteleras institucionales para la FLA"/>
    <d v="2018-06-01T00:00:00"/>
    <s v="6 Meses"/>
    <s v="Mínima Cuantía"/>
    <s v="Recursos propios"/>
    <n v="75000000"/>
    <n v="75000000"/>
    <s v="NO"/>
    <s v="N/A"/>
    <s v="Natalia Ruiz Lozano"/>
    <s v="Líder Gestora Contratación"/>
    <n v="3837020"/>
    <s v="natalia.ruiz@fla.com.co"/>
    <m/>
    <m/>
    <m/>
    <m/>
    <m/>
    <m/>
    <n v="8529"/>
    <n v="21992"/>
    <d v="2018-08-02T00:00:00"/>
    <m/>
    <m/>
    <x v="3"/>
    <m/>
    <m/>
    <m/>
    <s v="Natalia María Garcés Hurtado"/>
    <s v="Tipo C:  Supervisión"/>
    <m/>
  </r>
  <r>
    <x v="3"/>
    <n v="78111602"/>
    <s v="Contratar el suministro de Tiquetes  Metro"/>
    <d v="2017-10-10T00:00:00"/>
    <s v="14 Meses"/>
    <s v="Contratación Directa - Contratos Interadministrativos"/>
    <s v="Recursos propios"/>
    <n v="306421990"/>
    <n v="238741990"/>
    <s v="SI"/>
    <s v="Aprobadas"/>
    <s v="Natalia Ruiz Lozano"/>
    <s v="Líder Gestora Contratación"/>
    <n v="3837020"/>
    <s v="natalia.ruiz@fla.com.co"/>
    <m/>
    <m/>
    <m/>
    <m/>
    <m/>
    <m/>
    <n v="7617"/>
    <s v="20437 20438"/>
    <d v="2017-11-02T00:00:00"/>
    <n v="20171102"/>
    <n v="4600007610"/>
    <x v="0"/>
    <s v="EMPRESA DE TRANSPORTE MASIVO DEL VALLE DEL ABURRA LTDA - METRO DE MEDELLÍN LTDA"/>
    <s v="Sin iniciar etapa precontractual"/>
    <m/>
    <s v="Yamileidy Osorio Montoya"/>
    <s v="Tipo C:  Supervisión"/>
    <m/>
  </r>
  <r>
    <x v="3"/>
    <n v="85122201"/>
    <s v="Contratar el servicio  de examenes médicos para los servidores públicos de la FLA, que realizan manipulación de alimentos "/>
    <d v="2018-02-01T00:00:00"/>
    <s v="11 Meses"/>
    <s v="Mínima Cuantía"/>
    <s v="Recursos propios"/>
    <n v="10000000"/>
    <n v="5214730"/>
    <s v="NO"/>
    <s v="N/A"/>
    <s v="Natalia Ruiz Lozano"/>
    <s v="Líder Gestora Contratación"/>
    <n v="3837020"/>
    <s v="natalia.ruiz@fla.com.co"/>
    <m/>
    <m/>
    <m/>
    <m/>
    <m/>
    <m/>
    <n v="8149"/>
    <n v="21186"/>
    <d v="2018-04-11T00:00:00"/>
    <n v="20180515"/>
    <n v="4600008108"/>
    <x v="0"/>
    <s v="CENTRO DE RECONICIMIENTO DE CONDUCTORES CERTISUR LTDA."/>
    <s v="En ejecución"/>
    <m/>
    <s v="Lixyibel Muñoz Montes"/>
    <s v="Tipo C:  Supervisión"/>
    <m/>
  </r>
  <r>
    <x v="3"/>
    <n v="20102301"/>
    <s v="Contratar el servicio de transporte de personal FLA"/>
    <d v="2018-02-01T00:00:00"/>
    <s v="11 Meses"/>
    <s v="Mínima Cuantía"/>
    <s v="Recursos propios"/>
    <n v="50400000"/>
    <n v="50400000"/>
    <s v="NO"/>
    <s v="N/A"/>
    <s v="Natalia Ruiz Lozano"/>
    <s v="Líder Gestora Contratación"/>
    <n v="3837020"/>
    <s v="natalia.ruiz@fla.com.co"/>
    <m/>
    <m/>
    <m/>
    <m/>
    <m/>
    <m/>
    <m/>
    <s v="22651;22652;22653"/>
    <m/>
    <m/>
    <m/>
    <x v="1"/>
    <m/>
    <m/>
    <m/>
    <s v="María Eugenia Ramírez Henao"/>
    <s v="Tipo C:  Supervisión"/>
    <m/>
  </r>
  <r>
    <x v="3"/>
    <n v="80111700"/>
    <s v="Contratar la Atención de catas para fortalecer las relaciones públicas de la FLA"/>
    <d v="2018-03-01T00:00:00"/>
    <s v="10 Meses"/>
    <s v="Selección Abreviada - Menor Cuantía"/>
    <s v="Recursos propios"/>
    <n v="240000000"/>
    <n v="240000000"/>
    <s v="NO"/>
    <s v="N/A"/>
    <s v="Natalia Ruiz Lozano"/>
    <s v="Líder Gestora Contratación"/>
    <n v="3837020"/>
    <s v="natalia.ruiz@fla.com.co"/>
    <m/>
    <m/>
    <m/>
    <m/>
    <m/>
    <m/>
    <m/>
    <m/>
    <m/>
    <m/>
    <m/>
    <x v="2"/>
    <m/>
    <m/>
    <m/>
    <s v="Diana Alexandra Perez Bustamante"/>
    <s v="Tipo C:  Supervisión"/>
    <m/>
  </r>
  <r>
    <x v="3"/>
    <n v="49101602"/>
    <s v="Contratar el suministro de Refrigerios para atención de eventos internos y externos"/>
    <d v="2018-03-01T00:00:00"/>
    <s v="9 meses"/>
    <s v="Mínima Cuantía"/>
    <s v="Recursos propios"/>
    <n v="20000000"/>
    <n v="20000000"/>
    <s v="NO"/>
    <s v="N/A"/>
    <s v="Natalia Ruiz Lozano"/>
    <s v="Líder Gestora Contratación"/>
    <n v="3837020"/>
    <s v="natalia.ruiz@fla.com.co"/>
    <m/>
    <m/>
    <m/>
    <m/>
    <m/>
    <m/>
    <m/>
    <m/>
    <m/>
    <m/>
    <m/>
    <x v="2"/>
    <m/>
    <m/>
    <m/>
    <s v="Natalia María Garcés Hurtado"/>
    <s v="Tipo C:  Supervisión"/>
    <m/>
  </r>
  <r>
    <x v="3"/>
    <n v="47131803"/>
    <s v="Compra de desinfectante y desengrasante de manos."/>
    <d v="2018-04-01T00:00:00"/>
    <s v="2 meses"/>
    <s v="Mínima Cuantía"/>
    <s v="Recursos propios"/>
    <n v="8448000"/>
    <n v="8448000"/>
    <s v="NO"/>
    <s v="N/A"/>
    <s v="Natalia Ruiz Lozano"/>
    <s v="Líder Gestora Contratación"/>
    <n v="3837020"/>
    <s v="natalia.ruiz@fla.com.co"/>
    <m/>
    <m/>
    <m/>
    <m/>
    <m/>
    <m/>
    <m/>
    <m/>
    <m/>
    <m/>
    <m/>
    <x v="2"/>
    <m/>
    <m/>
    <m/>
    <s v="Lixyibel Muñoz Montes"/>
    <s v="Tipo C:  Supervisión"/>
    <m/>
  </r>
  <r>
    <x v="3"/>
    <n v="80121604"/>
    <s v="Contratar  el servicio de Registros INVIMA"/>
    <d v="2018-07-01T00:00:00"/>
    <s v="5 Meses"/>
    <s v="Contratación Directa - No pluralidad de oferentes"/>
    <s v="Recursos propios"/>
    <n v="36960000"/>
    <n v="36960000"/>
    <s v="NO"/>
    <s v="N/A"/>
    <s v="Natalia Ruiz Lozano"/>
    <s v="Líder Gestora Contratación"/>
    <n v="3837020"/>
    <s v="natalia.ruiz@fla.com.co"/>
    <m/>
    <m/>
    <m/>
    <m/>
    <m/>
    <m/>
    <m/>
    <m/>
    <m/>
    <m/>
    <m/>
    <x v="2"/>
    <m/>
    <m/>
    <m/>
    <s v="Carlos Mario Gamboa Díaz"/>
    <s v="Tipo C:  Supervisión"/>
    <m/>
  </r>
  <r>
    <x v="3"/>
    <n v="53102710"/>
    <s v="Contratar la Dotación a los servidores públicos de la FLA."/>
    <d v="2018-06-01T00:00:00"/>
    <s v="3 Meses"/>
    <s v="Selección Abreviada - Subasta Inversa"/>
    <s v="Recursos propios"/>
    <n v="137280000"/>
    <n v="141929451"/>
    <s v="NO"/>
    <s v="N/A"/>
    <s v="Natalia Ruiz Lozano"/>
    <s v="Líder Gestora Contratación"/>
    <n v="3837020"/>
    <s v="natalia.ruiz@fla.com.co"/>
    <m/>
    <m/>
    <m/>
    <m/>
    <m/>
    <m/>
    <n v="8537"/>
    <s v="22117;21122; 22127; 22131"/>
    <d v="2018-07-19T00:00:00"/>
    <m/>
    <m/>
    <x v="3"/>
    <m/>
    <m/>
    <m/>
    <s v="Lixyibel Muñoz Montes"/>
    <s v="Tipo C:  Supervisión"/>
    <m/>
  </r>
  <r>
    <x v="3"/>
    <n v="84111603"/>
    <s v="Prestar el servicio de Auditoría externa de renovación de certificación de los Sellos de Calidad de Producto"/>
    <d v="2018-01-01T00:00:00"/>
    <s v="4 Meses"/>
    <s v="Contratación Directa - No pluralidad de oferentes"/>
    <s v="Recursos propios"/>
    <n v="11000000"/>
    <n v="9924600"/>
    <s v="NO"/>
    <s v="N/A"/>
    <s v="Natalia Ruiz Lozano"/>
    <s v="Líder Gestora Contratación"/>
    <n v="3837020"/>
    <s v="natalia.ruiz@fla.com.co"/>
    <m/>
    <m/>
    <m/>
    <m/>
    <m/>
    <m/>
    <n v="8031"/>
    <n v="20409"/>
    <d v="2018-01-26T00:00:00"/>
    <n v="20180126"/>
    <s v=" 4600008021"/>
    <x v="0"/>
    <s v="Instituto Colombiano de Normas Técnicas y Cartificacion - ICONTEC"/>
    <s v="Liquidado"/>
    <m/>
    <s v="Carlos Mario Gamboa Díaz"/>
    <s v="Tipo C:  Supervisión"/>
    <m/>
  </r>
  <r>
    <x v="3"/>
    <n v="84111603"/>
    <s v="Prestar el servicio de  Auditoría interna ISO 14001 y BASC"/>
    <d v="2018-05-01T00:00:00"/>
    <s v="1 mes"/>
    <s v="Mínima Cuantía"/>
    <s v="Recursos propios"/>
    <n v="17000000"/>
    <n v="8334165"/>
    <s v="NO"/>
    <s v="N/A"/>
    <s v="Natalia Ruiz Lozano"/>
    <s v="Líder Gestora Contratación"/>
    <n v="3837020"/>
    <s v="natalia.ruiz@fla.com.co"/>
    <m/>
    <m/>
    <m/>
    <m/>
    <m/>
    <m/>
    <n v="8272"/>
    <n v="21706"/>
    <d v="2018-07-03T00:00:00"/>
    <m/>
    <m/>
    <x v="3"/>
    <s v="COCTENA CERTIFICADORA DE SERVICES LTDA."/>
    <m/>
    <m/>
    <s v="Carlos Mario Gamboa Díaz"/>
    <s v="Tipo C:  Supervisión"/>
    <m/>
  </r>
  <r>
    <x v="3"/>
    <n v="84111603"/>
    <s v="Prestar el servicio de Auditoría externa de Certificación ISO 9001"/>
    <d v="2018-07-01T00:00:00"/>
    <s v="1 mes"/>
    <s v="Mínima Cuantía"/>
    <s v="Recursos propios"/>
    <n v="12000000"/>
    <n v="12000000"/>
    <s v="NO"/>
    <s v="N/A"/>
    <s v="Natalia Ruiz Lozano"/>
    <s v="Líder Gestora Contratación"/>
    <n v="3837020"/>
    <s v="natalia.ruiz@fla.com.co"/>
    <m/>
    <m/>
    <m/>
    <m/>
    <m/>
    <m/>
    <n v="8561"/>
    <n v="22234"/>
    <m/>
    <m/>
    <m/>
    <x v="1"/>
    <m/>
    <m/>
    <m/>
    <s v="Carlos Mario Gamboa Díaz"/>
    <s v="Tipo C:  Supervisión"/>
    <m/>
  </r>
  <r>
    <x v="3"/>
    <n v="80111700"/>
    <s v="Prestar el servicio de estudios y determinción de la vida útil de los productos FLA"/>
    <d v="2018-07-01T00:00:00"/>
    <s v="10 Meses"/>
    <s v="Mínima Cuantía"/>
    <s v="Recursos propios"/>
    <n v="10000000"/>
    <n v="10000000"/>
    <s v="NO"/>
    <s v="N/A"/>
    <s v="Natalia Ruiz Lozano"/>
    <s v="Líder Gestora Contratación"/>
    <n v="3837020"/>
    <s v="natalia.ruiz@fla.com.co"/>
    <m/>
    <m/>
    <m/>
    <m/>
    <m/>
    <m/>
    <m/>
    <m/>
    <m/>
    <m/>
    <m/>
    <x v="2"/>
    <m/>
    <m/>
    <m/>
    <s v="Hernán Darío Jaramillo Ciro"/>
    <s v="Tipo C:  Supervisión"/>
    <m/>
  </r>
  <r>
    <x v="3"/>
    <n v="84111603"/>
    <s v="Prestar el servicio de Auditoría externa de renovación BASC"/>
    <d v="2018-07-01T00:00:00"/>
    <s v="1 mes"/>
    <s v="Contratación Directa - No pluralidad de oferentes"/>
    <s v="Recursos propios"/>
    <n v="7000000"/>
    <n v="7000000"/>
    <s v="NO"/>
    <s v="N/A"/>
    <s v="Natalia Ruiz Lozano"/>
    <s v="Líder Gestora Contratación"/>
    <n v="3837020"/>
    <s v="natalia.ruiz@fla.com.co"/>
    <m/>
    <m/>
    <m/>
    <m/>
    <m/>
    <m/>
    <m/>
    <m/>
    <m/>
    <m/>
    <m/>
    <x v="2"/>
    <m/>
    <m/>
    <m/>
    <s v="Carlos Mario Gamboa Díaz"/>
    <s v="Tipo C:  Supervisión"/>
    <s v="    "/>
  </r>
  <r>
    <x v="3"/>
    <n v="84111603"/>
    <s v="Prestar el servicio de Auditoria Interna Sistema de Gestión 17025"/>
    <d v="2018-05-01T00:00:00"/>
    <s v="3 mes"/>
    <s v="Mínima Cuantía"/>
    <s v="Recursos propios"/>
    <n v="6000000"/>
    <n v="6731235"/>
    <s v="NO"/>
    <s v="N/A"/>
    <s v="Natalia Ruiz Lozano"/>
    <s v="Líder Gestora Contratación"/>
    <n v="3837020"/>
    <s v="natalia.ruiz@fla.com.co"/>
    <m/>
    <m/>
    <m/>
    <m/>
    <m/>
    <m/>
    <n v="8139"/>
    <n v="21011"/>
    <d v="2018-04-11T00:00:00"/>
    <n v="20180427"/>
    <n v="4600008095"/>
    <x v="0"/>
    <s v="SGS COLOMBIA S.A.S."/>
    <s v="Celebrado sin iniciar"/>
    <m/>
    <s v="Carlos Mario Durango Yepes"/>
    <s v="Tipo C:  Supervisión"/>
    <m/>
  </r>
  <r>
    <x v="3"/>
    <n v="84111603"/>
    <s v="Prestar el servicio de Auditoría externa y ampliación del alcance  NTC:ISO/IEC 17025"/>
    <d v="2018-01-01T00:00:00"/>
    <s v="1 mes"/>
    <s v="Contratación Directa - No pluralidad de oferentes"/>
    <s v="Recursos propios"/>
    <n v="19000000"/>
    <n v="17208426"/>
    <s v="NO"/>
    <s v="N/A"/>
    <s v="Natalia Ruiz Lozano"/>
    <s v="Líder Gestora Contratación"/>
    <n v="3837020"/>
    <s v="natalia.ruiz@fla.com.co"/>
    <m/>
    <m/>
    <m/>
    <m/>
    <m/>
    <m/>
    <n v="8036"/>
    <n v="20551"/>
    <d v="2018-01-26T00:00:00"/>
    <n v="20180126"/>
    <s v=" 4600008019"/>
    <x v="0"/>
    <s v="Organismo Nacional de Acreditacion de Colombia "/>
    <s v="En ejecución"/>
    <m/>
    <s v="Carlos Mario Durango Yepes"/>
    <s v="Tipo C:  Supervisión"/>
    <m/>
  </r>
  <r>
    <x v="3"/>
    <n v="77102001"/>
    <s v="Prestar el servicio de Caracterizaciones Vertimientos-Emisiones-Residuos Sólidos"/>
    <d v="2018-05-01T00:00:00"/>
    <s v="2 meses"/>
    <s v="Mínima Cuantía"/>
    <s v="Recursos propios"/>
    <n v="10000000"/>
    <n v="3135000"/>
    <s v="NO"/>
    <s v="N/A"/>
    <s v="Natalia Ruiz Lozano"/>
    <s v="Líder Gestora Contratación"/>
    <n v="3837020"/>
    <s v="natalia.ruiz@fla.com.co"/>
    <m/>
    <m/>
    <m/>
    <m/>
    <m/>
    <m/>
    <n v="8268"/>
    <n v="21081"/>
    <d v="2018-06-18T00:00:00"/>
    <n v="20170717"/>
    <n v="4600008200"/>
    <x v="0"/>
    <s v="UNIVERSIDAD PONTIFICA BOLIVARIANA"/>
    <s v="En ejecución"/>
    <m/>
    <s v="Roman Gomez V."/>
    <s v="Tipo C:  Supervisión"/>
    <m/>
  </r>
  <r>
    <x v="3"/>
    <n v="80101500"/>
    <s v="Prestar el servicio de Servicios profesionales para apoyar la supervisión a los contratos que sean asignados de la subgerencia de producción."/>
    <d v="2018-01-01T00:00:00"/>
    <s v="11 Meses"/>
    <s v="Contratación Directa - Prestación de Servicios y de Apoyo a la Gestión Persona Natural"/>
    <s v="Recursos propios"/>
    <n v="0"/>
    <n v="0"/>
    <s v="NO"/>
    <s v="N/A"/>
    <s v="Natalia Ruiz Lozano"/>
    <s v="Líder Gestora Contratación"/>
    <n v="3837020"/>
    <s v="natalia.ruiz@fla.com.co"/>
    <m/>
    <m/>
    <m/>
    <m/>
    <m/>
    <m/>
    <m/>
    <m/>
    <m/>
    <m/>
    <m/>
    <x v="2"/>
    <m/>
    <m/>
    <m/>
    <s v="Erika Rothstein Gutierrez"/>
    <s v="Tipo C:  Supervisión"/>
    <m/>
  </r>
  <r>
    <x v="3"/>
    <n v="80101500"/>
    <s v="Prestar el servicio Tecnico/profesional para la gestión, seguimiento y control de los procesos en las BPM"/>
    <d v="2018-01-01T00:00:00"/>
    <s v="11 Meses"/>
    <s v="Contratación Directa - Prestación de Servicios y de Apoyo a la Gestión Persona Natural"/>
    <s v="Recursos propios"/>
    <n v="0"/>
    <n v="0"/>
    <s v="NO"/>
    <s v="N/A"/>
    <s v="Natalia Ruiz Lozano"/>
    <s v="Líder Gestora Contratación"/>
    <n v="3837020"/>
    <s v="natalia.ruiz@fla.com.co"/>
    <m/>
    <m/>
    <m/>
    <m/>
    <m/>
    <m/>
    <m/>
    <m/>
    <m/>
    <m/>
    <m/>
    <x v="2"/>
    <m/>
    <m/>
    <m/>
    <s v="Carlos Mario Gamboa Díaz"/>
    <s v="Tipo C:  Supervisión"/>
    <m/>
  </r>
  <r>
    <x v="3"/>
    <n v="80111700"/>
    <s v="Contratar la prestacion de servicios para un Ingeniero Ambiental"/>
    <d v="2018-07-01T00:00:00"/>
    <s v="6 Meses"/>
    <s v="Contratación Directa - Prestación de Servicios y de Apoyo a la Gestión Persona Natural"/>
    <s v="Recursos propios"/>
    <n v="0"/>
    <n v="0"/>
    <s v="NO"/>
    <s v="N/A"/>
    <s v="Natalia Ruiz Lozano"/>
    <s v="Líder Gestora Contratación"/>
    <n v="3837020"/>
    <s v="natalia.ruiz@fla.com.co"/>
    <m/>
    <m/>
    <m/>
    <m/>
    <m/>
    <m/>
    <m/>
    <m/>
    <m/>
    <m/>
    <m/>
    <x v="2"/>
    <m/>
    <m/>
    <m/>
    <s v="Carlos Mario Gamboa Díaz"/>
    <s v="Tipo C:  Supervisión"/>
    <m/>
  </r>
  <r>
    <x v="3"/>
    <n v="80101702"/>
    <s v="Suministro de personal temporal necesario para el cumplimiento de las diferentes actividades del área de producción y de la FLA."/>
    <d v="2018-08-01T00:00:00"/>
    <s v="5 Meses"/>
    <s v="Contratación Directa - Contratos Interadministrativos"/>
    <s v="Recursos propios"/>
    <n v="2148509236"/>
    <n v="2148509236"/>
    <s v="NO"/>
    <s v="N/A"/>
    <s v="Natalia Ruiz Lozano"/>
    <s v="Líder Gestora Contratación"/>
    <n v="3837020"/>
    <s v="natalia.ruiz@fla.com.co"/>
    <m/>
    <m/>
    <m/>
    <m/>
    <m/>
    <m/>
    <n v="8538"/>
    <n v="22291"/>
    <d v="2018-07-23T00:00:00"/>
    <n v="20180723"/>
    <n v="4600008328"/>
    <x v="0"/>
    <s v="POLITECNICO JAIME ISAZA CADAVID"/>
    <s v="Sin iniciar etapa precontractual"/>
    <m/>
    <s v="Jorge Mario Rendón Vélez"/>
    <s v="Tipo C:  Supervisión"/>
    <m/>
  </r>
  <r>
    <x v="3"/>
    <n v="95141706"/>
    <s v="Contratar el servicio de Recepcion, admon, manejo  y almacenamiento de materias primas y producto terminado, despacho y transporte de productos terminados FLA a almacenadoras externas, alquiler de estibas y montacargas."/>
    <d v="2017-10-10T00:00:00"/>
    <s v="14 Meses"/>
    <s v="Licitación pública"/>
    <s v="Recursos propios"/>
    <n v="13521757926"/>
    <n v="11219395503"/>
    <s v="SI"/>
    <s v="Aprobadas"/>
    <s v="Natalia Ruiz Lozano"/>
    <s v="Líder Gestora Contratación"/>
    <n v="3837020"/>
    <s v="natalia.ruiz@fla.com.co"/>
    <m/>
    <m/>
    <m/>
    <m/>
    <m/>
    <m/>
    <n v="7541"/>
    <n v="20700"/>
    <d v="2017-11-17T00:00:00"/>
    <n v="2017060110087"/>
    <n v="4600007917"/>
    <x v="0"/>
    <s v="SUPPLA SA"/>
    <s v="En ejecución"/>
    <m/>
    <s v="Henry Vasquez Vasquez"/>
    <s v="Tipo C:  Supervisión"/>
    <m/>
  </r>
  <r>
    <x v="3"/>
    <n v="50161814"/>
    <s v="Suministrar Aceite Esencial de Anís y Anetol"/>
    <d v="2018-02-01T00:00:00"/>
    <s v="10 Meses"/>
    <s v="Selección Abreviada - Subasta Inversa"/>
    <s v="Recursos propios"/>
    <n v="532405104.87583202"/>
    <n v="342720000"/>
    <s v="NO"/>
    <s v="N/A"/>
    <s v="Natalia Ruiz Lozano"/>
    <s v="Líder Gestora Contratación"/>
    <n v="3837020"/>
    <s v="natalia.ruiz@fla.com.co"/>
    <m/>
    <m/>
    <m/>
    <m/>
    <m/>
    <m/>
    <n v="8145"/>
    <n v="21116"/>
    <d v="2018-06-13T00:00:00"/>
    <n v="20180613"/>
    <n v="4600008129"/>
    <x v="0"/>
    <s v="PICCOLINNI SABORES Y FRAGANCIAS S.A.  "/>
    <s v="Celebrado sin iniciar"/>
    <m/>
    <s v="Hugo Álvarez Builes"/>
    <s v="Tipo C:  Supervisión"/>
    <m/>
  </r>
  <r>
    <x v="3"/>
    <n v="50161814"/>
    <s v="Suministrar Aceite Esencial de Anís y Anetol"/>
    <d v="2018-02-01T00:00:00"/>
    <s v="10 Meses"/>
    <s v="Selección Abreviada - Subasta Inversa"/>
    <s v="Recursos propios"/>
    <n v="532405105"/>
    <n v="83377350"/>
    <s v="NO"/>
    <s v="N/A"/>
    <s v="Natalia Ruiz Lozano"/>
    <s v="Líder Gestora Contratación"/>
    <s v="3837020"/>
    <s v="natalia.ruiz@fla.com.co"/>
    <m/>
    <m/>
    <m/>
    <m/>
    <m/>
    <m/>
    <n v="8145"/>
    <n v="21116"/>
    <d v="2018-06-14T00:00:00"/>
    <n v="20180614"/>
    <n v="4600008161"/>
    <x v="0"/>
    <s v="SIRIUS GOLD S.A.S."/>
    <s v="Celebrado sin iniciar"/>
    <m/>
    <s v="Hugo Álvarez Builes"/>
    <s v="Tipo C:  Supervisión"/>
    <m/>
  </r>
  <r>
    <x v="3"/>
    <n v="50161814"/>
    <s v="Suministrar Azúcar Refinada"/>
    <d v="2018-03-01T00:00:00"/>
    <s v="9 meses"/>
    <s v="Selección Abreviada - Subasta Inversa"/>
    <s v="Recursos propios"/>
    <n v="260111529.49009866"/>
    <n v="179850000"/>
    <s v="NO"/>
    <s v="N/A"/>
    <s v="Natalia Ruiz Lozano"/>
    <s v="Líder Gestora Contratación"/>
    <n v="3837020"/>
    <s v="natalia.ruiz@fla.com.co"/>
    <m/>
    <m/>
    <m/>
    <m/>
    <m/>
    <m/>
    <n v="8159"/>
    <n v="21179"/>
    <d v="2018-04-12T00:00:00"/>
    <n v="20180614"/>
    <n v="4600008152"/>
    <x v="0"/>
    <s v="SUMINISTROS Y ELEMENTOS EMPRESARIALES"/>
    <s v="Celebrado sin iniciar"/>
    <m/>
    <s v="Hugo Álvarez Builes"/>
    <s v="Tipo C:  Supervisión"/>
    <m/>
  </r>
  <r>
    <x v="3"/>
    <s v="73131903; 50161814"/>
    <s v="Suministrar Caramelo para Bebidas"/>
    <d v="2018-03-01T00:00:00"/>
    <s v="9 meses"/>
    <s v="Mínima Cuantía"/>
    <s v="Recursos propios"/>
    <n v="39276472.805230103"/>
    <n v="33052250"/>
    <s v="NO"/>
    <s v="N/A"/>
    <s v="Natalia Ruiz Lozano"/>
    <s v="Líder Gestora Contratación"/>
    <n v="3837020"/>
    <s v="natalia.ruiz@fla.com.co"/>
    <m/>
    <m/>
    <m/>
    <m/>
    <m/>
    <m/>
    <n v="8253"/>
    <n v="21771"/>
    <d v="2018-06-12T00:00:00"/>
    <n v="20180703"/>
    <n v="4600008185"/>
    <x v="0"/>
    <s v="CABARRIA IQA S.A.S "/>
    <s v="Celebrado sin iniciar"/>
    <m/>
    <s v="Hugo Álvarez Builes"/>
    <s v="Tipo C:  Supervisión"/>
    <m/>
  </r>
  <r>
    <x v="3"/>
    <n v="12352104"/>
    <s v="Suministrar Alcohol sin Añejamiento para Ron (Tafia para siembra)"/>
    <d v="2018-01-01T00:00:00"/>
    <s v="11 Meses"/>
    <s v="Selección Abreviada - Subasta Inversa"/>
    <s v="Recursos propios"/>
    <n v="12484008598"/>
    <n v="9804800000"/>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s v="01-0048/001"/>
    <s v="Modernizacion y optimizacion dels sistema Productivo de la FLA"/>
    <s v="Siembra de Ron"/>
    <n v="8160"/>
    <n v="21158"/>
    <d v="2018-04-17T00:00:00"/>
    <n v="20180607"/>
    <n v="8600008147"/>
    <x v="0"/>
    <s v="KNIGHTS CAPITAL GROUP "/>
    <s v="En ejecución"/>
    <m/>
    <s v="Marcela Vasquez Cuellar"/>
    <s v="Tipo C:  Supervisión"/>
    <m/>
  </r>
  <r>
    <x v="3"/>
    <n v="12352104"/>
    <s v="Suministrar Alcohol Extraneutro al 96% vv"/>
    <d v="2018-01-01T00:00:00"/>
    <s v="11 Meses"/>
    <s v="Selección Abreviada - Subasta Inversa"/>
    <s v="Recursos propios"/>
    <n v="36657842215"/>
    <n v="33744000000"/>
    <s v="NO"/>
    <s v="N/A"/>
    <s v="Natalia Ruiz Lozano"/>
    <s v="Líder Gestora Contratación"/>
    <n v="3837020"/>
    <s v="natalia.ruiz@fla.com.co"/>
    <m/>
    <m/>
    <m/>
    <m/>
    <m/>
    <m/>
    <n v="8144"/>
    <n v="20090"/>
    <d v="2018-04-17T00:00:00"/>
    <n v="20180802"/>
    <n v="4600008283"/>
    <x v="0"/>
    <s v="RAIZEN TRADING LLP"/>
    <s v="Sin iniciar etapa precontractual"/>
    <m/>
    <s v="Erika Rothstein Gutierrez - Marcela Vasquez"/>
    <s v="Tipo B2: Supervisión colegiada"/>
    <m/>
  </r>
  <r>
    <x v="3"/>
    <n v="50202200"/>
    <s v="Suministrar Crema de ron a granel 11% vol. (Base Láctea)"/>
    <d v="2018-07-01T00:00:00"/>
    <s v="5 Meses"/>
    <s v="Contratación Directa - No pluralidad de oferentes"/>
    <s v="Recursos propios"/>
    <n v="1033471343.84074"/>
    <n v="1033471343.84074"/>
    <s v="NO"/>
    <s v="N/A"/>
    <s v="Natalia Ruiz Lozano"/>
    <s v="Líder Gestora Contratación"/>
    <n v="3837020"/>
    <s v="natalia.ruiz@fla.com.co"/>
    <m/>
    <m/>
    <m/>
    <m/>
    <m/>
    <m/>
    <m/>
    <n v="22372"/>
    <m/>
    <m/>
    <m/>
    <x v="1"/>
    <m/>
    <m/>
    <m/>
    <s v="Hugo Álvarez Builes"/>
    <s v="Tipo C:  Supervisión"/>
    <m/>
  </r>
  <r>
    <x v="3"/>
    <n v="50221300"/>
    <s v="Suministrar Maltodextrina 1920"/>
    <d v="2018-03-01T00:00:00"/>
    <s v="9 meses"/>
    <s v="Mínima Cuantía"/>
    <s v="Recursos propios"/>
    <n v="6546150.9820670784"/>
    <n v="6546150.9820670784"/>
    <s v="NO"/>
    <s v="N/A"/>
    <s v="Natalia Ruiz Lozano"/>
    <s v="Líder Gestora Contratación"/>
    <n v="3837020"/>
    <s v="natalia.ruiz@fla.com.co"/>
    <m/>
    <m/>
    <m/>
    <m/>
    <m/>
    <m/>
    <m/>
    <m/>
    <m/>
    <m/>
    <m/>
    <x v="2"/>
    <m/>
    <m/>
    <m/>
    <s v="Hugo Álvarez Builes"/>
    <s v="Tipo C:  Supervisión"/>
    <m/>
  </r>
  <r>
    <x v="3"/>
    <n v="12164502"/>
    <s v="Suministrar Esencia de Ron y Esencia de Fudge"/>
    <d v="2018-07-01T00:00:00"/>
    <s v="5 Meses"/>
    <s v="Mínima Cuantía"/>
    <s v="Recursos propios"/>
    <n v="17402814.449139111"/>
    <n v="17402814.449139111"/>
    <s v="NO"/>
    <s v="N/A"/>
    <s v="Natalia Ruiz Lozano"/>
    <s v="Líder Gestora Contratación"/>
    <n v="3837020"/>
    <s v="natalia.ruiz@fla.com.co"/>
    <m/>
    <m/>
    <m/>
    <m/>
    <m/>
    <m/>
    <m/>
    <m/>
    <m/>
    <m/>
    <m/>
    <x v="2"/>
    <m/>
    <m/>
    <m/>
    <s v="Hugo Álvarez Builes"/>
    <s v="Tipo C:  Supervisión"/>
    <m/>
  </r>
  <r>
    <x v="3"/>
    <n v="31201610"/>
    <s v="Suministrar Pegante tipo Hot Melt"/>
    <d v="2018-02-01T00:00:00"/>
    <s v="11 Meses"/>
    <s v="Selección Abreviada - Subasta Inversa"/>
    <s v="Recursos propios"/>
    <n v="298150571"/>
    <n v="201678200"/>
    <s v="NO"/>
    <s v="N/A"/>
    <s v="Natalia Ruiz Lozano"/>
    <s v="Líder Gestora Contratación"/>
    <n v="3837020"/>
    <s v="natalia.ruiz@fla.com.co"/>
    <m/>
    <m/>
    <m/>
    <m/>
    <m/>
    <m/>
    <n v="8009"/>
    <n v="20925"/>
    <d v="2018-05-08T00:00:00"/>
    <n v="20180518"/>
    <n v="4600008110"/>
    <x v="0"/>
    <s v="PEGATEX ARTECOLA S.A.S."/>
    <s v="En ejecución"/>
    <m/>
    <s v="Jorge Mario Rendón Vélez"/>
    <s v="Tipo C:  Supervisión"/>
    <m/>
  </r>
  <r>
    <x v="3"/>
    <s v="12171703 ; 47131800"/>
    <s v="Suministrar Tintas y Repuestos para equipos de impresión videjet"/>
    <d v="2018-01-01T00:00:00"/>
    <s v="11 Meses"/>
    <s v="Contratación Directa - No pluralidad de oferentes"/>
    <s v="Recursos propios"/>
    <n v="220890333"/>
    <n v="239178965"/>
    <s v="SI"/>
    <s v="N/A"/>
    <s v="Natalia Ruiz Lozano"/>
    <s v="Líder Gestora Contratación"/>
    <n v="3837020"/>
    <s v="natalia.ruiz@fla.com.co"/>
    <m/>
    <m/>
    <m/>
    <m/>
    <m/>
    <m/>
    <n v="8011"/>
    <s v="20087 20232"/>
    <d v="2018-01-26T00:00:00"/>
    <n v="20180126"/>
    <n v="4600008009"/>
    <x v="0"/>
    <s v="Jorge Mario Beuth Alvarez"/>
    <s v="En ejecución"/>
    <m/>
    <s v="Sergio Iván Arboleda Betancur"/>
    <s v="Tipo C:  Supervisión"/>
    <m/>
  </r>
  <r>
    <x v="3"/>
    <s v="14111537; 24122003"/>
    <s v="Suministrar Envase de Vidrio"/>
    <d v="2018-06-01T00:00:00"/>
    <s v="10 Meses"/>
    <s v="Selección Abreviada - Subasta Inversa"/>
    <s v="Recursos propios"/>
    <n v="54795901703.405701"/>
    <n v="54795901703.405701"/>
    <s v="NO"/>
    <s v="N/A"/>
    <s v="Natalia Ruiz Lozano"/>
    <s v="Líder Gestora Contratación"/>
    <n v="3837020"/>
    <s v="natalia.ruiz@fla.com.co"/>
    <m/>
    <m/>
    <m/>
    <m/>
    <m/>
    <m/>
    <n v="8289"/>
    <n v="21604"/>
    <d v="2018-08-03T00:00:00"/>
    <m/>
    <m/>
    <x v="3"/>
    <m/>
    <m/>
    <m/>
    <s v="Erika Rothstein Gutierrez"/>
    <s v="Tipo C:  Supervisión"/>
    <m/>
  </r>
  <r>
    <x v="3"/>
    <n v="24121500"/>
    <s v="Suministrar Envases Tetra"/>
    <d v="2017-10-01T00:00:00"/>
    <s v="15 meses"/>
    <s v="Selección Abreviada - Subasta Inversa"/>
    <s v="Recursos propios"/>
    <n v="15889000000"/>
    <n v="10800000000"/>
    <s v="SI"/>
    <s v="Aprobadas"/>
    <s v="Natalia Ruiz Lozano"/>
    <s v="Líder Gestora Contratación"/>
    <n v="3837020"/>
    <s v="natalia.ruiz@fla.com.co"/>
    <m/>
    <m/>
    <m/>
    <m/>
    <m/>
    <m/>
    <m/>
    <n v="20701"/>
    <m/>
    <m/>
    <m/>
    <x v="1"/>
    <m/>
    <s v="Sin iniciar etapa precontractual"/>
    <m/>
    <s v="Erika Rothstein Gutierrez"/>
    <s v="Tipo C:  Supervisión"/>
    <m/>
  </r>
  <r>
    <x v="3"/>
    <n v="24122002"/>
    <s v="Suministrar Envase PET"/>
    <d v="2018-04-01T00:00:00"/>
    <s v="8 meses"/>
    <s v="Selección Abreviada - Subasta Inversa"/>
    <s v="Recursos propios"/>
    <n v="142758173.80651021"/>
    <n v="142758173.80651021"/>
    <s v="NO"/>
    <s v="N/A"/>
    <s v="Natalia Ruiz Lozano"/>
    <s v="Líder Gestora Contratación"/>
    <n v="3837020"/>
    <s v="natalia.ruiz@fla.com.co"/>
    <m/>
    <m/>
    <m/>
    <m/>
    <m/>
    <m/>
    <m/>
    <m/>
    <m/>
    <m/>
    <m/>
    <x v="2"/>
    <m/>
    <m/>
    <m/>
    <s v="Henry Vasquez Vasquez"/>
    <s v="Tipo C:  Supervisión"/>
    <m/>
  </r>
  <r>
    <x v="3"/>
    <n v="24121500"/>
    <s v="Suministrar Cajas de Cartón"/>
    <d v="2018-06-01T00:00:00"/>
    <s v="11 meses"/>
    <s v="Selección Abreviada - Subasta Inversa"/>
    <s v="Recursos propios"/>
    <n v="6629998700.28792"/>
    <n v="6629998700.28792"/>
    <s v="NO"/>
    <s v="N/A"/>
    <s v="Natalia Ruiz Lozano"/>
    <s v="Líder Gestora Contratación"/>
    <n v="3837020"/>
    <s v="natalia.ruiz@fla.com.co"/>
    <m/>
    <m/>
    <m/>
    <m/>
    <m/>
    <m/>
    <n v="8251"/>
    <n v="21748"/>
    <m/>
    <m/>
    <m/>
    <x v="1"/>
    <m/>
    <m/>
    <m/>
    <s v="Erika Rothstein Gutierrez - Giovanny López"/>
    <s v="Tipo B2: Supervisión colegiada"/>
    <m/>
  </r>
  <r>
    <x v="3"/>
    <s v="55121502; 55125604"/>
    <s v="Suministrar Etiquetas, Contraetiquetas, Collarines"/>
    <d v="2018-01-01T00:00:00"/>
    <s v="11 meses"/>
    <s v="Selección Abreviada - Subasta Inversa"/>
    <s v="Recursos propios"/>
    <n v="8220064158"/>
    <n v="4522718903"/>
    <s v="NO"/>
    <s v="N/A"/>
    <s v="Natalia Ruiz Lozano"/>
    <s v="Líder Gestora Contratación"/>
    <n v="3837020"/>
    <s v="natalia.ruiz@fla.com.co"/>
    <m/>
    <m/>
    <m/>
    <m/>
    <m/>
    <m/>
    <n v="8154"/>
    <n v="21203"/>
    <d v="2018-03-23T00:00:00"/>
    <n v="20180601"/>
    <n v="4600008130"/>
    <x v="0"/>
    <s v="VIAPPIANI - UNION TEMPORAL CADENA ETIQUETAS 2018 CONFORMADA POR: CADENA S.A. Y CADENA COURRIER S.A.S"/>
    <s v="En ejecución"/>
    <m/>
    <s v="Erika Rothstein Gutierrez - Giovanny López"/>
    <s v="Tipo B2: Supervisión colegiada"/>
    <m/>
  </r>
  <r>
    <x v="3"/>
    <n v="24122004"/>
    <s v="Suministro Tafia Ron un año"/>
    <d v="2018-08-01T00:00:00"/>
    <s v="5 meses"/>
    <s v="Selección Abreviada - Subasta Inversa"/>
    <s v="Recursos propios"/>
    <n v="55515991402"/>
    <n v="55515991402"/>
    <s v="NO"/>
    <s v="N/A"/>
    <s v="Natalia Ruiz Lozano"/>
    <s v="Líder Gestora Contratación"/>
    <n v="3837020"/>
    <s v="natalia.ruiz@fla.com.co"/>
    <m/>
    <m/>
    <m/>
    <m/>
    <m/>
    <m/>
    <n v="8264"/>
    <s v="21619;21896"/>
    <d v="2018-08-02T00:00:00"/>
    <m/>
    <m/>
    <x v="3"/>
    <m/>
    <m/>
    <m/>
    <s v="Erika Rothstein Gutierrez - Juan Francisco Acevedo"/>
    <s v="Tipo B2: Supervisión colegiada"/>
    <m/>
  </r>
  <r>
    <x v="3"/>
    <s v="24121513; 24121513_x000a_"/>
    <s v="Suministrar Estuches "/>
    <d v="2018-06-01T00:00:00"/>
    <s v="6 meses"/>
    <s v="Selección Abreviada - Subasta Inversa"/>
    <s v="Recursos propios"/>
    <n v="2700989182.4987144"/>
    <n v="2700989182.4987144"/>
    <s v="NO"/>
    <s v="N/A"/>
    <s v="Natalia Ruiz Lozano"/>
    <s v="Líder Gestora Contratación"/>
    <n v="3837020"/>
    <s v="natalia.ruiz@fla.com.co"/>
    <m/>
    <m/>
    <m/>
    <m/>
    <m/>
    <m/>
    <n v="8247"/>
    <n v="21603"/>
    <d v="2018-07-17T00:00:00"/>
    <m/>
    <m/>
    <x v="3"/>
    <m/>
    <m/>
    <m/>
    <s v="Erika Rothstein Gutierrez"/>
    <s v="Tipo C:  Supervisión"/>
    <m/>
  </r>
  <r>
    <x v="3"/>
    <s v="78181507"/>
    <s v="Contratar el servicio de Mantenimiento del carro de golf de la brigada"/>
    <d v="2018-06-01T00:00:00"/>
    <s v="2 meses"/>
    <s v="Mínima Cuantía"/>
    <s v="Recursos propios"/>
    <n v="9640000"/>
    <n v="9640000"/>
    <s v="NO"/>
    <s v="N/A"/>
    <s v="Natalia Ruiz Lozano"/>
    <s v="Líder Gestora Contratación"/>
    <n v="3837020"/>
    <s v="natalia.ruiz@fla.com.co"/>
    <m/>
    <m/>
    <m/>
    <m/>
    <m/>
    <m/>
    <m/>
    <m/>
    <m/>
    <m/>
    <m/>
    <x v="2"/>
    <m/>
    <m/>
    <m/>
    <s v="Lixyibel Muñoz Montes"/>
    <s v="Tipo C:  Supervisión"/>
    <m/>
  </r>
  <r>
    <x v="3"/>
    <n v="73152101"/>
    <s v="Contratar el servicio de Mantenimientos correctivos y preventivo incluye repuestos Tetrapak"/>
    <d v="2017-12-29T00:00:00"/>
    <s v="12 meses"/>
    <s v="Contratación Directa - No pluralidad de oferentes"/>
    <s v="Recursos propios"/>
    <n v="941760000"/>
    <n v="641760000"/>
    <s v="SI"/>
    <s v="Aprobadas"/>
    <s v="Natalia Ruiz Lozano"/>
    <s v="Líder Gestora Contratación"/>
    <n v="3837020"/>
    <s v="natalia.ruiz@fla.com.co"/>
    <m/>
    <m/>
    <m/>
    <m/>
    <m/>
    <m/>
    <m/>
    <n v="20695"/>
    <m/>
    <m/>
    <m/>
    <x v="1"/>
    <m/>
    <s v="Sin iniciar etapa precontractual"/>
    <m/>
    <s v="Fernando Gómez Ochoa"/>
    <s v="Tipo C:  Supervisión"/>
    <m/>
  </r>
  <r>
    <x v="3"/>
    <s v="81101600; 81101700"/>
    <s v="Contratar la compra de Repuestos para mantenimientos correctivos y preventivo lineas de envasado (contratos directos) - krones"/>
    <d v="2017-10-01T00:00:00"/>
    <s v="15 meses"/>
    <s v="Contratación Directa - No pluralidad de oferentes"/>
    <s v="Recursos propios"/>
    <n v="2445984082"/>
    <n v="1555200000"/>
    <s v="SI"/>
    <s v="Aprobadas"/>
    <s v="Natalia Ruiz Lozano"/>
    <s v="Líder Gestora Contratación"/>
    <n v="3837020"/>
    <s v="natalia.ruiz@fla.com.co"/>
    <m/>
    <m/>
    <m/>
    <m/>
    <m/>
    <m/>
    <m/>
    <n v="20697"/>
    <m/>
    <m/>
    <m/>
    <x v="1"/>
    <m/>
    <s v="Sin iniciar etapa precontractual"/>
    <m/>
    <s v="Jorge Humberto Baena Davila"/>
    <s v="Tipo C:  Supervisión"/>
    <m/>
  </r>
  <r>
    <x v="3"/>
    <s v="40141600  40171500"/>
    <s v="Contratar la compra de Repuestos Tuberías, Válvulas, trasiego de alcoholes"/>
    <d v="2018-03-01T00:00:00"/>
    <s v="4 meses"/>
    <s v="Mínima Cuantía"/>
    <s v="Recursos propios"/>
    <n v="0"/>
    <n v="0"/>
    <s v="NO"/>
    <s v="N/A"/>
    <s v="Natalia Ruiz Lozano"/>
    <s v="Líder Gestora Contratación"/>
    <n v="3837020"/>
    <s v="natalia.ruiz@fla.com.co"/>
    <m/>
    <m/>
    <m/>
    <m/>
    <m/>
    <m/>
    <m/>
    <m/>
    <m/>
    <m/>
    <m/>
    <x v="2"/>
    <m/>
    <m/>
    <m/>
    <s v="Uriel Laverde Aguilar"/>
    <s v="Tipo C:  Supervisión"/>
    <m/>
  </r>
  <r>
    <x v="3"/>
    <n v="41115700"/>
    <s v="Contratar el servicio de mantenimientos preventivos y/o correctivos de equipos y red de gases de los laboratorios de la FLA"/>
    <d v="2018-08-01T00:00:00"/>
    <s v="4 meses"/>
    <s v="Mínima Cuantía"/>
    <s v="Recursos propios"/>
    <n v="55000000"/>
    <n v="55000000"/>
    <s v="NO"/>
    <s v="N/A"/>
    <s v="Natalia Ruiz Lozano"/>
    <s v="Líder Gestora Contratación"/>
    <n v="3837020"/>
    <s v="natalia.ruiz@fla.com.co"/>
    <m/>
    <m/>
    <m/>
    <m/>
    <m/>
    <m/>
    <m/>
    <m/>
    <m/>
    <m/>
    <m/>
    <x v="2"/>
    <m/>
    <m/>
    <m/>
    <s v="Andrés Felipe Restrepo Alvarez"/>
    <s v="Tipo C:  Supervisión"/>
    <m/>
  </r>
  <r>
    <x v="3"/>
    <n v="72154300"/>
    <s v="Contratar el servicio de Mantenimiento y bobinado de motores electricos"/>
    <d v="2018-06-01T00:00:00"/>
    <s v="11 meses"/>
    <s v="Mínima Cuantía"/>
    <s v="Recursos propios"/>
    <n v="15000000"/>
    <n v="15000000"/>
    <s v="NO"/>
    <s v="N/A"/>
    <s v="Natalia Ruiz Lozano"/>
    <s v="Líder Gestora Contratación"/>
    <n v="3837020"/>
    <s v="natalia.ruiz@fla.com.co"/>
    <m/>
    <m/>
    <m/>
    <m/>
    <m/>
    <m/>
    <m/>
    <m/>
    <m/>
    <m/>
    <m/>
    <x v="2"/>
    <m/>
    <m/>
    <m/>
    <s v="Fernando Gómez Ochoa"/>
    <s v="Tipo C:  Supervisión"/>
    <m/>
  </r>
  <r>
    <x v="3"/>
    <n v="73152101"/>
    <s v="Contratar el servicio de Mantenimiento compresor Atlas Copco"/>
    <d v="2018-07-01T00:00:00"/>
    <s v="6  meses"/>
    <s v="Contratación Directa - No pluralidad de oferentes"/>
    <s v="Recursos propios"/>
    <n v="55000000"/>
    <n v="55000000"/>
    <s v="NO"/>
    <s v="N/A"/>
    <s v="Natalia Ruiz Lozano"/>
    <s v="Líder Gestora Contratación"/>
    <n v="3837020"/>
    <s v="natalia.ruiz@fla.com.co"/>
    <m/>
    <m/>
    <m/>
    <m/>
    <m/>
    <m/>
    <m/>
    <m/>
    <m/>
    <m/>
    <m/>
    <x v="2"/>
    <m/>
    <m/>
    <m/>
    <s v="Uriel Laverde Aguilar"/>
    <s v="Tipo C:  Supervisión"/>
    <m/>
  </r>
  <r>
    <x v="3"/>
    <n v="73152101"/>
    <s v="Contratar el servicio de Mantenimiento compresor Kaeser"/>
    <d v="2017-09-01T00:00:00"/>
    <s v="16 meses"/>
    <s v="Contratación Directa - No pluralidad de oferentes"/>
    <s v="Recursos propios"/>
    <n v="61412780"/>
    <n v="40457340"/>
    <s v="SI"/>
    <s v="Aprobadas"/>
    <s v="Natalia Ruiz Lozano"/>
    <s v="Líder Gestora Contratación"/>
    <n v="3837020"/>
    <s v="natalia.ruiz@fla.com.co"/>
    <m/>
    <m/>
    <m/>
    <m/>
    <m/>
    <m/>
    <m/>
    <n v="20698"/>
    <m/>
    <m/>
    <m/>
    <x v="1"/>
    <m/>
    <s v="Sin iniciar etapa precontractual"/>
    <m/>
    <s v="Uriel Laverde Aguilar"/>
    <s v="Tipo C:  Supervisión"/>
    <m/>
  </r>
  <r>
    <x v="3"/>
    <n v="81141500"/>
    <s v="Contratar el servicio de Mantenimiento preventivo y calibración de equipos mettler toledo de la oficina de laboratorio"/>
    <d v="2018-07-01T00:00:00"/>
    <s v="5 meses"/>
    <s v="Contratación Directa - No pluralidad de oferentes"/>
    <s v="Recursos propios"/>
    <n v="25000000"/>
    <n v="25000000"/>
    <s v="NO"/>
    <s v="N/A"/>
    <s v="Natalia Ruiz Lozano"/>
    <s v="Líder Gestora Contratación"/>
    <n v="3837020"/>
    <s v="natalia.ruiz@fla.com.co"/>
    <m/>
    <m/>
    <m/>
    <m/>
    <m/>
    <m/>
    <m/>
    <m/>
    <m/>
    <m/>
    <m/>
    <x v="2"/>
    <m/>
    <m/>
    <m/>
    <s v="Andrés Felipe Restrepo Alvarez"/>
    <s v="Tipo C:  Supervisión"/>
    <m/>
  </r>
  <r>
    <x v="3"/>
    <n v="81141500"/>
    <s v="Contratar el servicio de Mantenimiento preventivo y calibración de equipos agilent de la oficina de laboratorio"/>
    <d v="2018-09-01T00:00:00"/>
    <s v="3 meses"/>
    <s v="Contratación Directa - No pluralidad de oferentes"/>
    <s v="Recursos propios"/>
    <n v="60000000"/>
    <n v="60000000"/>
    <s v="NO"/>
    <s v="N/A"/>
    <s v="Natalia Ruiz Lozano"/>
    <s v="Líder Gestora Contratación"/>
    <n v="3837020"/>
    <s v="natalia.ruiz@fla.com.co"/>
    <m/>
    <m/>
    <m/>
    <m/>
    <m/>
    <m/>
    <m/>
    <m/>
    <m/>
    <m/>
    <m/>
    <x v="2"/>
    <m/>
    <m/>
    <m/>
    <s v="Andrés Felipe Restrepo Alvarez"/>
    <s v="Tipo C:  Supervisión"/>
    <m/>
  </r>
  <r>
    <x v="3"/>
    <n v="81141500"/>
    <s v="Contratar el servicio de mantenimiento preventivo y calibración de los equipos de desionización de agua cascada ix y ro marca pall de la oficina de laboratorio de la Fábrica de Licores y Alcoholes de Antioquia lab - FLA."/>
    <d v="2018-09-01T00:00:00"/>
    <s v="3 meses"/>
    <s v="Contratación Directa - No pluralidad de oferentes"/>
    <s v="Recursos propios"/>
    <n v="15000000"/>
    <n v="15000000"/>
    <s v="NO"/>
    <s v="N/A"/>
    <s v="Natalia Ruiz Lozano"/>
    <s v="Líder Gestora Contratación"/>
    <n v="3837020"/>
    <s v="natalia.ruiz@fla.com.co"/>
    <m/>
    <m/>
    <m/>
    <m/>
    <m/>
    <m/>
    <m/>
    <m/>
    <m/>
    <m/>
    <m/>
    <x v="2"/>
    <m/>
    <m/>
    <m/>
    <s v="Andrés Felipe Restrepo Alvarez"/>
    <s v="Tipo C:  Supervisión"/>
    <m/>
  </r>
  <r>
    <x v="3"/>
    <n v="81141504"/>
    <s v="Contratar el servicio de Calibraciones equipos (Metrología)"/>
    <d v="2018-03-01T00:00:00"/>
    <s v="9 meses"/>
    <s v="Mínima Cuantía"/>
    <s v="Recursos propios"/>
    <n v="63854942"/>
    <n v="63854942"/>
    <s v="NO"/>
    <s v="N/A"/>
    <s v="Natalia Ruiz Lozano"/>
    <s v="Líder Gestora Contratación"/>
    <n v="3837020"/>
    <s v="natalia.ruiz@fla.com.co"/>
    <m/>
    <m/>
    <m/>
    <m/>
    <m/>
    <m/>
    <m/>
    <s v="20371 - 21242"/>
    <m/>
    <m/>
    <m/>
    <x v="1"/>
    <m/>
    <s v="Sin iniciar etapa precontractual"/>
    <m/>
    <s v="Hernán Darío Jaramillo Ciro"/>
    <s v="Tipo C:  Supervisión"/>
    <m/>
  </r>
  <r>
    <x v="3"/>
    <n v="81141504"/>
    <s v="Contratar el servicio de Calibraciones equipos (Metrología) Nevera"/>
    <d v="2018-03-01T00:00:00"/>
    <s v="9 meses"/>
    <s v="Mínima Cuantía"/>
    <s v="Recursos propios"/>
    <n v="63854942"/>
    <n v="0"/>
    <s v="NO"/>
    <s v="N/A"/>
    <s v="Natalia Ruiz Lozano"/>
    <s v="Líder Gestora Contratación"/>
    <s v="3837022"/>
    <s v="natalia.ruiz@fla.com.co"/>
    <m/>
    <m/>
    <m/>
    <m/>
    <m/>
    <m/>
    <n v="8025"/>
    <n v="20371"/>
    <m/>
    <m/>
    <m/>
    <x v="1"/>
    <m/>
    <m/>
    <m/>
    <m/>
    <m/>
    <m/>
  </r>
  <r>
    <x v="3"/>
    <n v="81141504"/>
    <s v="Servicio de mantenimiento y calibración de equipos del plan metrologico de acuerdo con la especificaciones técnicas requeridas por la FLA"/>
    <d v="2018-03-01T00:00:00"/>
    <s v="9 meses"/>
    <s v="Mínima Cuantía"/>
    <s v="Recursos propios"/>
    <n v="63854942"/>
    <n v="4231640"/>
    <s v="NO"/>
    <s v="N/A"/>
    <s v="Natalia Ruiz Lozano"/>
    <s v="Líder Gestora Contratación"/>
    <s v="3837022"/>
    <s v="natalia.ruiz@fla.com.co"/>
    <m/>
    <m/>
    <m/>
    <m/>
    <m/>
    <m/>
    <n v="8208"/>
    <n v="21242"/>
    <d v="2018-05-11T00:00:00"/>
    <n v="20180528"/>
    <n v="4600008126"/>
    <x v="0"/>
    <s v="AUTOMATIZACION Y PESO S.A.S."/>
    <s v="En ejecución"/>
    <m/>
    <s v="Hernán Darío Jaramillo Ciro"/>
    <s v="Tipo C:  Supervisión"/>
    <m/>
  </r>
  <r>
    <x v="3"/>
    <n v="13101500"/>
    <s v="Contratar la compra de rodamientos y retenedores y seelos metalicos"/>
    <d v="2018-07-01T00:00:00"/>
    <s v="7 meses"/>
    <s v="Mínima Cuantía"/>
    <s v="Recursos propios"/>
    <n v="40000000"/>
    <n v="40000000"/>
    <s v="NO"/>
    <s v="N/A"/>
    <s v="Natalia Ruiz Lozano"/>
    <s v="Líder Gestora Contratación"/>
    <n v="3837020"/>
    <s v="natalia.ruiz@fla.com.co"/>
    <m/>
    <m/>
    <m/>
    <m/>
    <m/>
    <m/>
    <n v="22434"/>
    <m/>
    <m/>
    <m/>
    <m/>
    <x v="2"/>
    <m/>
    <m/>
    <m/>
    <s v="Uriel Laverde Aguilar"/>
    <s v="Tipo C:  Supervisión"/>
    <m/>
  </r>
  <r>
    <x v="3"/>
    <n v="80005600"/>
    <s v="Contratar la compra de cauchos y plásticos"/>
    <d v="2018-06-01T00:00:00"/>
    <s v="11 meses"/>
    <s v="Mínima Cuantía"/>
    <s v="Recursos propios"/>
    <n v="72080000"/>
    <n v="72080000"/>
    <s v="NO"/>
    <s v="N/A"/>
    <s v="Natalia Ruiz Lozano"/>
    <s v="Líder Gestora Contratación"/>
    <n v="3837020"/>
    <s v="natalia.ruiz@fla.com.co"/>
    <m/>
    <m/>
    <m/>
    <m/>
    <m/>
    <m/>
    <m/>
    <m/>
    <m/>
    <m/>
    <m/>
    <x v="2"/>
    <m/>
    <m/>
    <m/>
    <s v="Jorge Humberto Baena Davila"/>
    <s v="Tipo C:  Supervisión"/>
    <m/>
  </r>
  <r>
    <x v="3"/>
    <s v="39131709; 39121529; 39121528; 39111603; 39101600"/>
    <s v="Contratar la compra de Repuestos para iluminación y potencia"/>
    <d v="2018-05-01T00:00:00"/>
    <s v="9 meses"/>
    <s v="Selección Abreviada - Subasta Inversa"/>
    <s v="Recursos propios"/>
    <n v="160000000"/>
    <n v="160000000"/>
    <s v="NO"/>
    <s v="N/A"/>
    <s v="Natalia Ruiz Lozano"/>
    <s v="Líder Gestora Contratación"/>
    <n v="3837020"/>
    <s v="natalia.ruiz@fla.com.co"/>
    <m/>
    <m/>
    <m/>
    <m/>
    <m/>
    <m/>
    <n v="8245"/>
    <n v="21670"/>
    <d v="2018-07-06T00:00:00"/>
    <m/>
    <m/>
    <x v="3"/>
    <m/>
    <m/>
    <m/>
    <s v="Fernando Gómez Ochoa"/>
    <s v="Tipo C:  Supervisión"/>
    <m/>
  </r>
  <r>
    <x v="3"/>
    <s v="26121600; "/>
    <s v="Contratar la compra de Repuestos para partes neumaticas lineas de envasado"/>
    <d v="2018-05-01T00:00:00"/>
    <s v="7 meses"/>
    <s v="Mínima Cuantía"/>
    <s v="Recursos propios"/>
    <n v="50000000"/>
    <n v="50000000"/>
    <s v="NO"/>
    <s v="N/A"/>
    <s v="Natalia Ruiz Lozano"/>
    <s v="Líder Gestora Contratación"/>
    <n v="3837020"/>
    <s v="natalia.ruiz@fla.com.co"/>
    <m/>
    <m/>
    <m/>
    <m/>
    <m/>
    <m/>
    <m/>
    <m/>
    <m/>
    <m/>
    <m/>
    <x v="2"/>
    <m/>
    <m/>
    <m/>
    <s v="Sergio Iván Arboleda Betancur"/>
    <s v="Tipo C:  Supervisión"/>
    <m/>
  </r>
  <r>
    <x v="3"/>
    <n v="12352310"/>
    <s v="Contratar la compra de  Insumos y materiales consumibles para mantenimiento (soldadura, lubricantes en aerosol, silicona, pegantes entre otros)"/>
    <d v="2018-06-01T00:00:00"/>
    <s v="10 meses"/>
    <s v="Mínima Cuantía"/>
    <s v="Recursos propios"/>
    <n v="42400000"/>
    <n v="42400000"/>
    <s v="NO"/>
    <s v="N/A"/>
    <s v="Natalia Ruiz Lozano"/>
    <s v="Líder Gestora Contratación"/>
    <n v="3837020"/>
    <s v="natalia.ruiz@fla.com.co"/>
    <m/>
    <m/>
    <m/>
    <m/>
    <m/>
    <m/>
    <m/>
    <m/>
    <m/>
    <m/>
    <m/>
    <x v="2"/>
    <m/>
    <m/>
    <m/>
    <s v="Uriel Laverde Aguilar"/>
    <s v="Tipo C:  Supervisión"/>
    <m/>
  </r>
  <r>
    <x v="3"/>
    <n v="15121517"/>
    <s v="Contratar la compra de Aceites, grasas y Lubricantes"/>
    <d v="2018-04-01T00:00:00"/>
    <s v="6 meses"/>
    <s v="Mínima Cuantía"/>
    <s v="Recursos propios"/>
    <n v="15000000"/>
    <n v="15000000"/>
    <s v="NO"/>
    <s v="N/A"/>
    <s v="Natalia Ruiz Lozano"/>
    <s v="Líder Gestora Contratación"/>
    <n v="3837020"/>
    <s v="natalia.ruiz@fla.com.co"/>
    <m/>
    <m/>
    <m/>
    <m/>
    <m/>
    <m/>
    <m/>
    <m/>
    <m/>
    <m/>
    <m/>
    <x v="2"/>
    <m/>
    <m/>
    <m/>
    <s v="Jorge Humberto Baena Davila"/>
    <s v="Tipo C:  Supervisión"/>
    <m/>
  </r>
  <r>
    <x v="3"/>
    <n v="15121517"/>
    <s v="Contratar la compra de  Jabón Lubricantes cadenas"/>
    <d v="2018-05-01T00:00:00"/>
    <s v="7 meses"/>
    <s v="Mínima Cuantía"/>
    <s v="Recursos propios"/>
    <n v="93600000"/>
    <n v="39984000"/>
    <s v="NO"/>
    <s v="N/A"/>
    <s v="Natalia Ruiz Lozano"/>
    <s v="Líder Gestora Contratación"/>
    <n v="3837020"/>
    <s v="natalia.ruiz@fla.com.co"/>
    <m/>
    <m/>
    <m/>
    <m/>
    <m/>
    <m/>
    <n v="8274"/>
    <n v="21681"/>
    <d v="2018-06-26T00:00:00"/>
    <m/>
    <m/>
    <x v="3"/>
    <s v="NOVASEO  S.A.S."/>
    <m/>
    <m/>
    <s v="Jorge Humberto Baena Davila"/>
    <s v="Tipo C:  Supervisión"/>
    <m/>
  </r>
  <r>
    <x v="3"/>
    <n v="15121517"/>
    <s v="Contratar la compra de  Jabón Lubricantes cadenas"/>
    <d v="2018-05-01T00:00:00"/>
    <s v="7 meses"/>
    <s v="Mínima Cuantía"/>
    <s v="Recursos propios"/>
    <n v="93600000"/>
    <n v="14100015"/>
    <s v="NO"/>
    <s v="N/A"/>
    <s v="Natalia Ruiz Lozano"/>
    <s v="Líder Gestora Contratación"/>
    <n v="3837020"/>
    <s v="natalia.ruiz@fla.com.co"/>
    <m/>
    <m/>
    <m/>
    <m/>
    <m/>
    <m/>
    <n v="8274"/>
    <n v="21681"/>
    <d v="2018-06-26T00:00:00"/>
    <m/>
    <m/>
    <x v="3"/>
    <s v="INDUSTRIAS CORY S.A.S."/>
    <m/>
    <m/>
    <s v="Jorge Humberto Baena Davila"/>
    <s v="Tipo C:  Supervisión"/>
    <m/>
  </r>
  <r>
    <x v="3"/>
    <n v="15121517"/>
    <s v="Contratar la compra de  Jabón Lubricantes cadenas"/>
    <d v="2018-05-01T00:00:00"/>
    <s v="7 meses"/>
    <s v="Mínima Cuantía"/>
    <s v="Recursos propios"/>
    <n v="93600000"/>
    <n v="3156832"/>
    <s v="NO"/>
    <s v="N/A"/>
    <s v="Natalia Ruiz Lozano"/>
    <s v="Líder Gestora Contratación"/>
    <n v="3837020"/>
    <s v="natalia.ruiz@fla.com.co"/>
    <m/>
    <m/>
    <m/>
    <m/>
    <m/>
    <m/>
    <n v="8274"/>
    <n v="21681"/>
    <d v="2018-06-26T00:00:00"/>
    <m/>
    <m/>
    <x v="3"/>
    <s v="ECOLAB COLOMBIA S.A."/>
    <m/>
    <m/>
    <s v="Jorge Humberto Baena Davila"/>
    <s v="Tipo C:  Supervisión"/>
    <m/>
  </r>
  <r>
    <x v="3"/>
    <n v="40142500"/>
    <s v="Contratar la compra de Filtros (talego, cartuchos, entre otros)"/>
    <d v="2018-05-01T00:00:00"/>
    <s v=" 4 meses"/>
    <s v="Mínima Cuantía"/>
    <s v="Recursos propios"/>
    <n v="25000000"/>
    <n v="25000000"/>
    <s v="NO"/>
    <s v="N/A"/>
    <s v="Natalia Ruiz Lozano"/>
    <s v="Líder Gestora Contratación"/>
    <n v="3837020"/>
    <s v="natalia.ruiz@fla.com.co"/>
    <m/>
    <m/>
    <m/>
    <m/>
    <m/>
    <m/>
    <m/>
    <m/>
    <m/>
    <m/>
    <m/>
    <x v="2"/>
    <m/>
    <m/>
    <m/>
    <s v="Jorge Humberto Baena Davila"/>
    <s v="Tipo C:  Supervisión"/>
    <m/>
  </r>
  <r>
    <x v="3"/>
    <n v="73152101"/>
    <s v="Contratar el Servicio de mantenimiento correctivo para montacargas (Incluye repuestos)"/>
    <d v="2018-06-01T00:00:00"/>
    <s v="11 meses"/>
    <s v="Selección Abreviada - Menor Cuantía"/>
    <s v="Recursos propios"/>
    <n v="304000000"/>
    <n v="304000000"/>
    <s v="NO"/>
    <s v="N/A"/>
    <s v="Natalia Ruiz Lozano"/>
    <s v="Líder Gestora Contratación"/>
    <n v="3837020"/>
    <s v="natalia.ruiz@fla.com.co"/>
    <m/>
    <m/>
    <m/>
    <m/>
    <m/>
    <m/>
    <n v="8288"/>
    <n v="21541"/>
    <d v="2018-07-09T00:00:00"/>
    <m/>
    <m/>
    <x v="3"/>
    <m/>
    <m/>
    <m/>
    <s v="Henry Vasquez Vasquez"/>
    <s v="Tipo C:  Supervisión"/>
    <m/>
  </r>
  <r>
    <x v="3"/>
    <n v="47131502"/>
    <s v="Contratar la compra de Elementos e insumos para aseo de los equipos de planta"/>
    <d v="2018-05-01T00:00:00"/>
    <s v="3 meses"/>
    <s v="Mínima Cuantía"/>
    <s v="Recursos propios"/>
    <n v="15900000"/>
    <n v="4983663"/>
    <s v="NO"/>
    <s v="N/A"/>
    <s v="Natalia Ruiz Lozano"/>
    <s v="Líder Gestora Contratación"/>
    <n v="3837020"/>
    <s v="natalia.ruiz@fla.com.co"/>
    <m/>
    <m/>
    <m/>
    <m/>
    <m/>
    <m/>
    <n v="8158"/>
    <s v="21182 - 21216"/>
    <d v="2018-04-11T00:00:00"/>
    <n v="20180510"/>
    <n v="4600008100"/>
    <x v="0"/>
    <s v="NOVASEO  S.A.S."/>
    <s v="Liquidado"/>
    <m/>
    <s v="Jorge Mario Rendón Vélez"/>
    <s v="Tipo C:  Supervisión"/>
    <m/>
  </r>
  <r>
    <x v="3"/>
    <n v="31161504"/>
    <s v="Contratar la compra de tornillería para los mantenimientos de la Fla"/>
    <d v="2018-04-01T00:00:00"/>
    <s v="3 meses"/>
    <s v="Mínima Cuantía"/>
    <s v="Recursos propios"/>
    <n v="10000000"/>
    <n v="10000000"/>
    <s v="NO"/>
    <s v="N/A"/>
    <s v="Natalia Ruiz Lozano"/>
    <s v="Líder Gestora Contratación"/>
    <n v="3837020"/>
    <s v="natalia.ruiz@fla.com.co"/>
    <m/>
    <m/>
    <m/>
    <m/>
    <m/>
    <m/>
    <m/>
    <m/>
    <m/>
    <m/>
    <m/>
    <x v="2"/>
    <m/>
    <m/>
    <m/>
    <s v="Uriel Laverde Aguilar"/>
    <s v="Tipo C:  Supervisión"/>
    <m/>
  </r>
  <r>
    <x v="3"/>
    <s v="39131709; 39121529; 39121528"/>
    <s v="Contratar el servicio de Mantenimiento iluminacion periferica"/>
    <d v="2018-05-01T00:00:00"/>
    <s v="5 meses"/>
    <s v="Mínima Cuantía"/>
    <s v="Recursos propios"/>
    <n v="20000000"/>
    <n v="20000000"/>
    <s v="NO"/>
    <s v="N/A"/>
    <s v="Natalia Ruiz Lozano"/>
    <s v="Líder Gestora Contratación"/>
    <n v="3837020"/>
    <s v="natalia.ruiz@fla.com.co"/>
    <m/>
    <m/>
    <m/>
    <m/>
    <m/>
    <m/>
    <n v="8270"/>
    <n v="21381"/>
    <d v="2018-06-18T00:00:00"/>
    <m/>
    <m/>
    <x v="3"/>
    <m/>
    <m/>
    <m/>
    <s v="Fernando Gómez Ochoa"/>
    <s v="Tipo C:  Supervisión"/>
    <m/>
  </r>
  <r>
    <x v="3"/>
    <n v="81101701"/>
    <s v="Contratar el servicio de Mantenimiento UPS FLA"/>
    <d v="2018-03-01T00:00:00"/>
    <s v="10 meses"/>
    <s v="Mínima Cuantía"/>
    <s v="Recursos propios"/>
    <n v="12000000"/>
    <n v="12000000"/>
    <s v="NO"/>
    <s v="N/A"/>
    <s v="Natalia Ruiz Lozano"/>
    <s v="Líder Gestora Contratación"/>
    <n v="3837020"/>
    <s v="natalia.ruiz@fla.com.co"/>
    <m/>
    <m/>
    <m/>
    <m/>
    <m/>
    <m/>
    <m/>
    <m/>
    <m/>
    <m/>
    <m/>
    <x v="2"/>
    <m/>
    <m/>
    <m/>
    <s v="Fernando Gómez Ochoa"/>
    <s v="Tipo C:  Supervisión"/>
    <m/>
  </r>
  <r>
    <x v="3"/>
    <s v="81101600, 81101700"/>
    <s v="Contratar la compra de Mantenimiento linea 1 y  3 - Omega"/>
    <d v="2017-12-29T00:00:00"/>
    <s v="12 meses"/>
    <s v="Contratación Directa - No pluralidad de oferentes"/>
    <s v="Recursos propios"/>
    <n v="1663598644"/>
    <n v="1263600000"/>
    <s v="SI"/>
    <s v="Aprobadas"/>
    <s v="Natalia Ruiz Lozano"/>
    <s v="Líder Gestora Contratación"/>
    <n v="3837020"/>
    <s v="natalia.ruiz@fla.com.co"/>
    <m/>
    <m/>
    <m/>
    <m/>
    <m/>
    <m/>
    <m/>
    <s v="20696 -20907"/>
    <m/>
    <m/>
    <m/>
    <x v="1"/>
    <m/>
    <s v="Sin iniciar etapa precontractual"/>
    <m/>
    <s v="Jorge Humberto Baena Davila"/>
    <s v="Tipo C:  Supervisión"/>
    <m/>
  </r>
  <r>
    <x v="3"/>
    <n v="14101500"/>
    <s v="Contratar la compra de Placas Filtrante de Agte y Ron"/>
    <d v="2018-02-01T00:00:00"/>
    <s v="11 meses"/>
    <s v="Mínima Cuantía"/>
    <s v="Recursos propios"/>
    <n v="78100466"/>
    <n v="59899628"/>
    <s v="NO"/>
    <s v="N/A"/>
    <s v="Natalia Ruiz Lozano"/>
    <s v="Líder Gestora Contratación"/>
    <n v="3837020"/>
    <s v="natalia.ruiz@fla.com.co"/>
    <m/>
    <m/>
    <m/>
    <m/>
    <m/>
    <m/>
    <n v="8173"/>
    <n v="21212"/>
    <d v="2018-04-17T00:00:00"/>
    <n v="20180524"/>
    <n v="4600008115"/>
    <x v="0"/>
    <s v="MULTIPAK S.A.S."/>
    <s v="En ejecución"/>
    <m/>
    <s v="Hugo Álvarez Builes"/>
    <s v="Tipo C:  Supervisión"/>
    <m/>
  </r>
  <r>
    <x v="3"/>
    <n v="15111510"/>
    <s v="Contratar la compra de Gas GLP  Montacargas "/>
    <d v="2018-01-01T00:00:00"/>
    <s v="11 meses"/>
    <s v="Mínima Cuantía"/>
    <s v="Recursos propios"/>
    <n v="70000000.000000015"/>
    <n v="70000000.000000015"/>
    <s v="NO"/>
    <s v="N/A"/>
    <s v="Natalia Ruiz Lozano"/>
    <s v="Líder Gestora Contratación"/>
    <n v="3837020"/>
    <s v="natalia.ruiz@fla.com.co"/>
    <m/>
    <m/>
    <m/>
    <m/>
    <m/>
    <m/>
    <n v="8083"/>
    <n v="20168"/>
    <d v="2018-02-27T00:00:00"/>
    <d v="2018-04-06T00:00:00"/>
    <n v="4600008080"/>
    <x v="0"/>
    <s v="COMBUSTIBLES LIQUIDOS DE COLOMBIA S.A. E.S.P."/>
    <s v="Celebrado sin iniciar"/>
    <m/>
    <s v="Henry Vasquez Vasquez"/>
    <s v="Tipo C:  Supervisión"/>
    <m/>
  </r>
  <r>
    <x v="3"/>
    <s v="85151701"/>
    <s v="Contratar la compra de normas técnicas"/>
    <d v="2018-06-01T00:00:00"/>
    <s v="1 mes"/>
    <s v="Contratación Directa - No pluralidad de oferentes"/>
    <s v="Recursos propios"/>
    <n v="2500000"/>
    <n v="2500000"/>
    <s v="NO"/>
    <s v="N/A"/>
    <s v="Natalia Ruiz Lozano"/>
    <s v="Líder Gestora Contratación"/>
    <n v="3837021"/>
    <s v="natalia.ruiz@fla.com.co"/>
    <m/>
    <m/>
    <m/>
    <m/>
    <m/>
    <m/>
    <n v="8540"/>
    <n v="22198"/>
    <m/>
    <m/>
    <m/>
    <x v="1"/>
    <m/>
    <m/>
    <m/>
    <s v="Lixyibel Muñoz Montes"/>
    <s v="Tipo C:  Supervisión"/>
    <m/>
  </r>
  <r>
    <x v="3"/>
    <n v="41121800"/>
    <s v="Contratar la compra de Vidrieria para Laboratorio"/>
    <d v="2018-04-01T00:00:00"/>
    <s v="9 meses"/>
    <s v="Mínima Cuantía"/>
    <s v="Recursos propios"/>
    <n v="20000000"/>
    <n v="20000000"/>
    <s v="NO"/>
    <s v="N/A"/>
    <s v="Natalia Ruiz Lozano"/>
    <s v="Líder Gestora Contratación"/>
    <n v="3837020"/>
    <s v="natalia.ruiz@fla.com.co"/>
    <m/>
    <m/>
    <m/>
    <m/>
    <m/>
    <m/>
    <m/>
    <m/>
    <m/>
    <m/>
    <m/>
    <x v="2"/>
    <m/>
    <m/>
    <m/>
    <s v="Carlos Mario Durango Yepes"/>
    <s v="Tipo C:  Supervisión"/>
    <m/>
  </r>
  <r>
    <x v="3"/>
    <n v="41115703"/>
    <s v="Contratar la compra de gases industriales y  especiales para la FLA"/>
    <d v="2018-02-01T00:00:00"/>
    <s v="10 meses"/>
    <s v="Mínima Cuantía"/>
    <s v="Recursos propios"/>
    <n v="25000000"/>
    <n v="25000000"/>
    <s v="NO"/>
    <s v="N/A"/>
    <s v="Natalia Ruiz Lozano"/>
    <s v="Líder Gestora Contratación"/>
    <n v="3837020"/>
    <s v="natalia.ruiz@fla.com.co"/>
    <m/>
    <m/>
    <m/>
    <m/>
    <m/>
    <m/>
    <m/>
    <m/>
    <m/>
    <m/>
    <m/>
    <x v="2"/>
    <m/>
    <m/>
    <m/>
    <s v="Carlos Mario Durango Yepes"/>
    <s v="Tipo C:  Supervisión"/>
    <m/>
  </r>
  <r>
    <x v="3"/>
    <n v="41115703"/>
    <s v="SUMINISTRAR GASES PARA CROMATOGRAFÍA,ABSORCIÓN ATÓMICA Y GASES INDUSTRIALES DE ACUERDO CON LAS ESPECIFICACIONES TÉCNICAS REQUERIDAS POR LA FLA"/>
    <d v="2018-02-01T00:00:00"/>
    <s v="10 meses"/>
    <s v="Mínima Cuantía"/>
    <s v="Recursos propios"/>
    <n v="6892027"/>
    <n v="4260438"/>
    <s v="NO"/>
    <s v="N/A"/>
    <s v="Natalia Ruiz Lozano"/>
    <s v="Líder Gestora Contratación"/>
    <s v="3837020"/>
    <s v="natalia.ruiz@fla.com.co"/>
    <m/>
    <m/>
    <m/>
    <m/>
    <m/>
    <m/>
    <n v="8059"/>
    <n v="20598"/>
    <d v="2018-03-09T00:00:00"/>
    <s v="18/04/2018 - 24/04/2018"/>
    <s v="4600008085 - 4600008087 "/>
    <x v="0"/>
    <s v="GASES INDUSTRIALES DE COLOMBIA S.A. / OXIGENOS DE COLOMBIA LDTA."/>
    <s v="Celebrado sin iniciar"/>
    <m/>
    <s v="Calos Mario Durango  Yepes"/>
    <s v="Tipo C:  Supervisión"/>
    <m/>
  </r>
  <r>
    <x v="3"/>
    <n v="41115703"/>
    <s v="SUMINISTRAR AIRE CERO PARA CROMATOGRAFIA DE ACUERDO CON LAS ESPECIFICACIONES TECNICAS REQUERIDAS POR LA FABRICA DE LICORES Y ALCOHOLES DE ANTIOQUIA"/>
    <d v="2018-04-02T00:00:00"/>
    <s v="8 meses"/>
    <s v="Mínima Cuantía"/>
    <s v="Recursos propios"/>
    <n v="2732730"/>
    <n v="2061378"/>
    <s v="NO"/>
    <s v="N/A"/>
    <s v="Natalia Ruiz Lozano"/>
    <s v="Líder Gestora Contratación"/>
    <s v="3837020"/>
    <s v="natalia.ruiz@fla.com.co"/>
    <m/>
    <m/>
    <m/>
    <m/>
    <m/>
    <m/>
    <n v="8207"/>
    <n v="21260"/>
    <d v="2018-05-11T00:00:00"/>
    <n v="20180612"/>
    <n v="4600008146"/>
    <x v="0"/>
    <s v="GASES INDUSTRIALES DE COLOMBIA S.A. "/>
    <s v="En ejecución"/>
    <m/>
    <s v="Calos Mario Durango  Yepes"/>
    <s v="Tipo C:  Supervisión"/>
    <m/>
  </r>
  <r>
    <x v="3"/>
    <s v="12161500 / 41121510"/>
    <s v="Contratar la compra de Reactivos y consumibles para laboratorio"/>
    <d v="2018-05-01T00:00:00"/>
    <s v="8 meses"/>
    <s v="Mínima Cuantía"/>
    <s v="Recursos propios"/>
    <n v="80000000"/>
    <n v="80000000"/>
    <s v="NO"/>
    <s v="N/A"/>
    <s v="Natalia Ruiz Lozano"/>
    <s v="Líder Gestora Contratación"/>
    <n v="3837020"/>
    <s v="natalia.ruiz@fla.com.co"/>
    <m/>
    <m/>
    <m/>
    <m/>
    <m/>
    <m/>
    <n v="8292"/>
    <n v="21756"/>
    <d v="2018-07-10T00:00:00"/>
    <m/>
    <m/>
    <x v="3"/>
    <m/>
    <m/>
    <m/>
    <s v="Carlos Mario Durango Yepes"/>
    <s v="Tipo C:  Supervisión"/>
    <m/>
  </r>
  <r>
    <x v="3"/>
    <n v="81141501"/>
    <s v="Contratar el servicio de Ensayos de aptitud interlaboratorios"/>
    <d v="2018-05-01T00:00:00"/>
    <s v="3 meses"/>
    <s v="Mínima Cuantía"/>
    <s v="Recursos propios"/>
    <n v="5000000"/>
    <n v="5000000"/>
    <s v="NO"/>
    <s v="N/A"/>
    <s v="Natalia Ruiz Lozano"/>
    <s v="Líder Gestora Contratación"/>
    <n v="3837020"/>
    <s v="natalia.ruiz@fla.com.co"/>
    <m/>
    <m/>
    <m/>
    <m/>
    <m/>
    <m/>
    <m/>
    <m/>
    <m/>
    <m/>
    <m/>
    <x v="2"/>
    <m/>
    <m/>
    <m/>
    <s v="Carlos Mario Durango Yepes"/>
    <s v="Tipo C:  Supervisión"/>
    <m/>
  </r>
  <r>
    <x v="3"/>
    <n v="47131600"/>
    <s v="Contratar la compra de  materiales para el control ambiental"/>
    <d v="2018-06-01T00:00:00"/>
    <s v="1 mes"/>
    <s v="Mínima Cuantía"/>
    <s v="Recursos propios"/>
    <n v="15000000"/>
    <n v="15000000"/>
    <s v="NO"/>
    <s v="N/A"/>
    <s v="Natalia Ruiz Lozano"/>
    <s v="Líder Gestora Contratación"/>
    <n v="3837020"/>
    <s v="natalia.ruiz@fla.com.co"/>
    <m/>
    <m/>
    <m/>
    <m/>
    <m/>
    <m/>
    <m/>
    <m/>
    <m/>
    <m/>
    <m/>
    <x v="2"/>
    <m/>
    <m/>
    <m/>
    <s v="Carlos Mario Gamboa Díaz"/>
    <s v="Tipo C:  Supervisión"/>
    <m/>
  </r>
  <r>
    <x v="3"/>
    <n v="80101703"/>
    <s v="Contratar el servicio de Afiliacion al ICONTEC"/>
    <d v="2018-01-01T00:00:00"/>
    <s v="12 mes"/>
    <s v="Contratación Directa - No pluralidad de oferentes"/>
    <s v="Recursos propios"/>
    <n v="3000000"/>
    <n v="2341688"/>
    <s v="NO"/>
    <s v="N/A"/>
    <s v="Natalia Ruiz Lozano"/>
    <s v="Líder Gestora Contratación"/>
    <n v="3837020"/>
    <s v="natalia.ruiz@fla.com.co"/>
    <m/>
    <m/>
    <m/>
    <m/>
    <m/>
    <m/>
    <n v="8032"/>
    <n v="20404"/>
    <d v="2018-01-26T00:00:00"/>
    <n v="20180126"/>
    <n v="4600008020"/>
    <x v="0"/>
    <s v="Instituto Colombiano de Normas Técnicas y Cartificacion - ICONTEC"/>
    <s v="En ejecución"/>
    <m/>
    <s v="Carlos Mario Gamboa Díaz"/>
    <s v="Tipo C:  Supervisión"/>
    <m/>
  </r>
  <r>
    <x v="3"/>
    <n v="80101703"/>
    <s v="Contratar el servicio de Afiliacion a la Asociación Colombiana de Industrias Licoresras - ACIL"/>
    <d v="2018-01-01T00:00:00"/>
    <s v="12 mes"/>
    <s v="Contratación Directa - No pluralidad de oferentes"/>
    <s v="Recursos propios"/>
    <n v="142952000"/>
    <n v="142952000"/>
    <s v="NO"/>
    <s v="N/A"/>
    <s v="Natalia Ruiz Lozano"/>
    <s v="Líder Gestora Contratación"/>
    <n v="3837020"/>
    <s v="natalia.ruiz@fla.com.co"/>
    <m/>
    <m/>
    <m/>
    <m/>
    <m/>
    <m/>
    <m/>
    <m/>
    <m/>
    <m/>
    <m/>
    <x v="2"/>
    <m/>
    <m/>
    <m/>
    <s v="Johnairo Mena Ocampo"/>
    <s v="Tipo C:  Supervisión"/>
    <m/>
  </r>
  <r>
    <x v="3"/>
    <s v="78131802   78131702"/>
    <s v="Contratar el servicio de Transporte de producto terminado a puertos de embarque y mensajeria internal."/>
    <d v="2018-01-01T00:00:00"/>
    <s v="11 meses"/>
    <s v="Licitación pública"/>
    <s v="Recursos propios"/>
    <n v="1575132312"/>
    <n v="1406100002.5799999"/>
    <s v="NO"/>
    <s v="N/A"/>
    <s v="Natalia Ruiz Lozano"/>
    <s v="Líder Gestora Contratación"/>
    <n v="3837020"/>
    <s v="natalia.ruiz@fla.com.co"/>
    <m/>
    <m/>
    <m/>
    <m/>
    <m/>
    <m/>
    <n v="8007"/>
    <s v="20005  20007"/>
    <d v="2018-01-22T00:00:00"/>
    <n v="20180323"/>
    <n v="4600008067"/>
    <x v="0"/>
    <s v="UNION TEMPORAL ELITECOINTER FLA 2018"/>
    <s v="En ejecución"/>
    <m/>
    <s v="Jaime Andres Giraldo Montoya"/>
    <s v="Tipo C:  Supervisión"/>
    <m/>
  </r>
  <r>
    <x v="3"/>
    <n v="78131800"/>
    <s v="Contratar el servicio de Mantenimiento de Bodega de Material Logístico"/>
    <d v="2018-01-01T00:00:00"/>
    <s v="11 meses"/>
    <s v="Mínima Cuantía"/>
    <s v="Recursos propios"/>
    <n v="73920000"/>
    <n v="73920000"/>
    <s v="NO"/>
    <s v="N/A"/>
    <s v="Natalia Ruiz Lozano"/>
    <s v="Líder Gestora Contratación"/>
    <n v="3837020"/>
    <s v="natalia.ruiz@fla.com.co"/>
    <m/>
    <m/>
    <m/>
    <m/>
    <m/>
    <m/>
    <m/>
    <m/>
    <m/>
    <m/>
    <m/>
    <x v="2"/>
    <m/>
    <m/>
    <m/>
    <s v="Diana Marcela Carvajal Bernal"/>
    <s v="Tipo C:  Supervisión"/>
    <m/>
  </r>
  <r>
    <x v="3"/>
    <n v="82101503"/>
    <s v="Contratar el servicio de  mandato para la orientacion y control en pauta publicitaria en medios de comunicacion masivos alternativos y publicidad a nivel regional y nacional."/>
    <d v="2017-11-11T00:00:00"/>
    <s v="13 meses"/>
    <s v="Contratación Directa - Contratos Interadministrativos"/>
    <s v="Recursos propios"/>
    <n v="3000000000"/>
    <n v="1849583715"/>
    <s v="SI"/>
    <s v="Aprobadas"/>
    <s v="Natalia Ruiz Lozano"/>
    <s v="Líder Gestora Contratación"/>
    <n v="3837020"/>
    <s v="natalia.ruiz@fla.com.co"/>
    <m/>
    <m/>
    <m/>
    <m/>
    <m/>
    <m/>
    <m/>
    <s v="20705-20906-20909-20910-20911-20912-20913"/>
    <m/>
    <m/>
    <m/>
    <x v="1"/>
    <m/>
    <m/>
    <m/>
    <s v="Juliana Giraldo Macias"/>
    <s v="Tipo C:  Supervisión"/>
    <m/>
  </r>
  <r>
    <x v="3"/>
    <n v="82101503"/>
    <s v="Contratar el servicio de  Plan de Medios Marcas"/>
    <d v="2018-06-01T00:00:00"/>
    <s v="6 meses"/>
    <s v="Contratación Directa - Contratos Interadministrativos"/>
    <s v="Recursos propios"/>
    <n v="6000000000"/>
    <n v="6000000000"/>
    <s v="NO"/>
    <s v="N/A"/>
    <s v="Natalia Ruiz Lozano"/>
    <s v="Líder Gestora Contratación"/>
    <n v="3837020"/>
    <s v="natalia.ruiz@fla.com.co"/>
    <m/>
    <m/>
    <m/>
    <m/>
    <m/>
    <m/>
    <m/>
    <m/>
    <m/>
    <m/>
    <m/>
    <x v="2"/>
    <m/>
    <m/>
    <m/>
    <s v="Luisa María Pérez Zuluaga - Juliana Giraldo Macía"/>
    <s v="Tipo C:  Supervisión"/>
    <m/>
  </r>
  <r>
    <x v="3"/>
    <n v="80111620"/>
    <s v="Contratar el servicio de  Mercaderistas en  almacenes de la ciudad de Medellin y Area Metrpolitana (40 Mercad.)"/>
    <d v="2018-01-01T00:00:00"/>
    <s v="11 meses"/>
    <s v="Licitación pública"/>
    <s v="Recursos propios"/>
    <n v="639127349"/>
    <n v="639127349"/>
    <s v="NO"/>
    <s v="N/A"/>
    <s v="Natalia Ruiz Lozano"/>
    <s v="Líder Gestora Contratación"/>
    <n v="3837020"/>
    <s v="natalia.ruiz@fla.com.co"/>
    <m/>
    <m/>
    <m/>
    <m/>
    <m/>
    <m/>
    <n v="8544"/>
    <n v="22290"/>
    <d v="2018-07-23T00:00:00"/>
    <n v="20180725"/>
    <n v="4600008329"/>
    <x v="0"/>
    <s v="POLITECNICO JAIME ISAZA CADAVID"/>
    <s v="En ejecución"/>
    <m/>
    <s v="Ana María Martinez López"/>
    <s v="Tipo C:  Supervisión"/>
    <m/>
  </r>
  <r>
    <x v="3"/>
    <n v="93141506"/>
    <s v="Contratar la compra bonos redimibles para Utiles y Textos Escolares"/>
    <d v="2018-01-01T00:00:00"/>
    <s v="6 meses"/>
    <s v="Mínima Cuantía"/>
    <s v="Recursos propios"/>
    <n v="79200000"/>
    <n v="65779292"/>
    <s v="NO"/>
    <s v="N/A"/>
    <s v="Natalia Ruiz Lozano"/>
    <s v="Líder Gestora Contratación"/>
    <s v="3837020"/>
    <s v="natalia.ruiz@fla.com.co"/>
    <m/>
    <m/>
    <m/>
    <m/>
    <m/>
    <m/>
    <n v="8014"/>
    <s v="20130-20131-20688-20689"/>
    <d v="2018-02-27T00:00:00"/>
    <d v="2018-02-27T00:00:00"/>
    <n v="4600008078"/>
    <x v="0"/>
    <s v="BIG PASS"/>
    <s v="En ejecución"/>
    <m/>
    <s v="Jimena Roldan Piedrahita"/>
    <s v="Tipo C:  Supervisión"/>
    <m/>
  </r>
  <r>
    <x v="3"/>
    <n v="93141506"/>
    <s v="Contratar la compra bonos redimibles por auxilio nacimiento hijos "/>
    <d v="2018-05-01T00:00:00"/>
    <s v="6 meses"/>
    <s v="Mínima Cuantía"/>
    <s v="Recursos propios"/>
    <n v="20000000"/>
    <n v="20000000"/>
    <s v="NO"/>
    <s v="N/A"/>
    <s v="Natalia Ruiz Lozano"/>
    <s v="Líder Gestora Contratación"/>
    <n v="3837020"/>
    <s v="natalia.ruiz@fla.com.co"/>
    <m/>
    <m/>
    <m/>
    <m/>
    <m/>
    <m/>
    <m/>
    <m/>
    <m/>
    <m/>
    <m/>
    <x v="2"/>
    <m/>
    <m/>
    <m/>
    <s v="Jimena Roldan Piedrahita"/>
    <s v="Tipo C:  Supervisión"/>
    <m/>
  </r>
  <r>
    <x v="3"/>
    <n v="92121704"/>
    <s v="Contratar  la Segunda Etapa del Sistema Integrado de Seguridad"/>
    <d v="2018-07-01T00:00:00"/>
    <s v="5 meses "/>
    <s v="Contratación Directa - Contratos Interadministrativos"/>
    <s v="Recursos propios"/>
    <n v="300000000"/>
    <n v="30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2"/>
    <m/>
    <m/>
    <m/>
    <s v="Tiberio de Jesus Orrego Cortes"/>
    <s v="Tipo C:  Supervisión"/>
    <m/>
  </r>
  <r>
    <x v="3"/>
    <n v="32151900"/>
    <s v="Contratar  el Licenciamiento e implementación de soluciones informáticas: pesado dinámico y operador logístico desarrollo dispositivos móviles"/>
    <d v="2018-03-01T00:00:00"/>
    <s v="3 meses"/>
    <s v="Mínima Cuantía"/>
    <s v="Recursos propios"/>
    <n v="25000000"/>
    <n v="2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3"/>
    <n v="41115500"/>
    <s v="Compra de equipos Audiovisuales para el área de comunicaciones "/>
    <d v="2018-05-01T00:00:00"/>
    <s v="3 meses"/>
    <s v="Mínima Cuantía"/>
    <s v="Recursos propios"/>
    <n v="11877490"/>
    <n v="1187749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n v="8189"/>
    <n v="21254"/>
    <m/>
    <m/>
    <m/>
    <x v="1"/>
    <m/>
    <m/>
    <m/>
    <s v="Raúl Guillermo Rendón Arango  "/>
    <s v="Tipo C:  Supervisión"/>
    <m/>
  </r>
  <r>
    <x v="3"/>
    <n v="41116211"/>
    <s v="Compra de 1 Alcoholimetro"/>
    <d v="2018-06-01T00:00:00"/>
    <s v="3 meses"/>
    <s v="Mínima Cuantía"/>
    <s v="Recursos propios"/>
    <n v="18122510"/>
    <n v="18122510"/>
    <s v="NO"/>
    <s v="N/A"/>
    <s v="Natalia Ruiz Lozano"/>
    <s v="Líder Gestora Contratación"/>
    <s v="3837020"/>
    <s v="natalia.ruiz@fla.com.co"/>
    <s v="Fortalecimiento de los ingresos departamentales"/>
    <s v="Modernizacion y optimizacion dels sistema Productivo de la FLA"/>
    <s v="Apoyo Administartivos FLA"/>
    <n v="220155001"/>
    <s v="Modernizacion y optimizacion dels sistema Productivo de la FLA"/>
    <s v="Adquisicon de equipos de oficina"/>
    <n v="8531"/>
    <n v="21795"/>
    <d v="2018-08-01T00:00:00"/>
    <m/>
    <m/>
    <x v="3"/>
    <m/>
    <m/>
    <m/>
    <s v="Lixyibel Muñoz Montes"/>
    <s v="Tipo C:  Supervisión"/>
    <m/>
  </r>
  <r>
    <x v="3"/>
    <s v="43231500"/>
    <s v="Realizar el Análisis de brechas para la adquisición del software para administrar y controlar las muestras y tiempo de procesamiento de las mismas en la oficina de laboratorio"/>
    <d v="2018-03-02T00:00:00"/>
    <s v="2 meses"/>
    <s v="Mínima Cuantía"/>
    <s v="Recursos propios"/>
    <n v="10000000"/>
    <n v="10000000"/>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2"/>
    <m/>
    <m/>
    <m/>
    <s v="Andrés Felipe Restrepo Alvarez"/>
    <s v="Tipo C:  Supervisión"/>
    <m/>
  </r>
  <r>
    <x v="3"/>
    <n v="43231500"/>
    <s v="Contratar  la  Adquisición de un software para administrar y controlar las muestras y tiempo de procesamiento de las mismas en la oficina de laboratorio"/>
    <d v="2018-07-01T00:00:00"/>
    <s v="5 meses"/>
    <s v="Selección Abreviada - Menor Cuantía"/>
    <s v="Recursos propios"/>
    <n v="190000000"/>
    <n v="19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2"/>
    <m/>
    <m/>
    <m/>
    <s v="Andrés Felipe Restrepo Alvarez"/>
    <s v="Tipo C:  Supervisión"/>
    <m/>
  </r>
  <r>
    <x v="3"/>
    <n v="22101802"/>
    <s v="Contratar la compra de un Elevador para trabajo en alturas"/>
    <d v="2018-03-01T00:00:00"/>
    <s v="3 meses"/>
    <s v="Selección Abreviada - Menor Cuantía"/>
    <s v="Recursos propios"/>
    <n v="150000000"/>
    <n v="1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2"/>
    <m/>
    <m/>
    <m/>
    <s v="Lixyibel Muñoz Montes"/>
    <s v="Tipo C:  Supervisión"/>
    <m/>
  </r>
  <r>
    <x v="3"/>
    <n v="81141501"/>
    <s v="Contratar la compra de un equipo de ultrasonido para tratamiento de muestras de cromatrografía líquida de la oficina de  laboratorio"/>
    <d v="2018-06-01T00:00:00"/>
    <s v="5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2"/>
    <m/>
    <m/>
    <m/>
    <s v="Carlos Mario Durango Yepes"/>
    <s v="Tipo C:  Supervisión"/>
    <m/>
  </r>
  <r>
    <x v="3"/>
    <n v="80111700"/>
    <s v="Contratar el suministro e instalación de  puerta automatizada y prestar servicio de mantenimiento puertas electricas automatizadas"/>
    <d v="2018-08-01T00:00:00"/>
    <s v="4 meses"/>
    <s v="Mínima Cuantía"/>
    <s v="Recursos propios"/>
    <n v="20000000"/>
    <n v="2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2"/>
    <m/>
    <m/>
    <m/>
    <s v="Jorge Mario Rendón Vélez"/>
    <s v="Tipo C:  Supervisión"/>
    <m/>
  </r>
  <r>
    <x v="3"/>
    <s v="32152002; 32152000"/>
    <s v="Suministrar, instalar y poner en funcionamiento, un sistema de registro y pesaje  de producto terminado."/>
    <d v="2018-03-01T00:00:00"/>
    <s v="4 meses"/>
    <s v="Licitación pública"/>
    <s v="Recursos propios"/>
    <n v="2024696926"/>
    <n v="2024696926"/>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n v="8218"/>
    <n v="21380"/>
    <m/>
    <m/>
    <m/>
    <x v="1"/>
    <m/>
    <m/>
    <m/>
    <s v="Fernando Gómez Ochoa"/>
    <s v="Tipo C:  Supervisión"/>
    <m/>
  </r>
  <r>
    <x v="3"/>
    <n v="23153100"/>
    <s v="Contratar la compra de triblock para linea 2"/>
    <d v="2018-04-01T00:00:00"/>
    <s v="3 meses"/>
    <s v="Selección Abreviada - Menor Cuantía"/>
    <s v="Recursos propios"/>
    <n v="3501000000"/>
    <n v="3501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n v="8348"/>
    <s v="22102 / 22106"/>
    <m/>
    <m/>
    <m/>
    <x v="1"/>
    <m/>
    <m/>
    <m/>
    <s v="Uriel Laverde Aguilar"/>
    <s v="Tipo C:  Supervisión"/>
    <m/>
  </r>
  <r>
    <x v="3"/>
    <n v="20121907"/>
    <s v="Contratar el servicio de Modernización proceso de fabricación de rones (automatización de vaciado y siembra de rones )"/>
    <d v="2018-03-01T00:00:00"/>
    <s v="6 meses"/>
    <s v="Selección Abreviada - Menor Cuantía"/>
    <s v="Recursos propios"/>
    <n v="144724830"/>
    <n v="14472483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2"/>
    <m/>
    <m/>
    <m/>
    <s v="Hugo Álvarez Builes"/>
    <s v="Tipo C:  Supervisión"/>
    <m/>
  </r>
  <r>
    <x v="3"/>
    <s v="20121907; 81102700"/>
    <s v="Suministrar, instalar y poner en funcionamiento dos sistemas de inspección de nivel, tapa y etiqueta"/>
    <d v="2018-03-01T00:00:00"/>
    <s v="4 meses"/>
    <s v="Licitación pública"/>
    <s v="Recursos propios"/>
    <n v="1830578244"/>
    <n v="1830578244"/>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n v="8182"/>
    <n v="21262"/>
    <m/>
    <m/>
    <m/>
    <x v="1"/>
    <m/>
    <m/>
    <m/>
    <s v="Fernando Gómez Ochoa"/>
    <s v="Tipo C:  Supervisión"/>
    <m/>
  </r>
  <r>
    <x v="3"/>
    <n v="20121907"/>
    <s v="Contratar la compra de elementos para las Etiquetadoras y Empacadora de las líneas 1 y 4 marca Kosme y Krones "/>
    <d v="2018-01-01T00:00:00"/>
    <s v="11 meses"/>
    <s v="Contratación Directa - No pluralidad de oferentes"/>
    <s v="Recursos propios"/>
    <n v="680000000"/>
    <n v="143276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n v="8008"/>
    <n v="20047"/>
    <d v="2018-01-26T00:00:00"/>
    <n v="20180126"/>
    <n v="4600008016"/>
    <x v="0"/>
    <s v="Krones Andina Ltda."/>
    <s v="En ejecución"/>
    <m/>
    <s v="Jorge Humberto Baena Davila"/>
    <s v="Tipo C:  Supervisión"/>
    <m/>
  </r>
  <r>
    <x v="3"/>
    <n v="20121907"/>
    <s v="Contratar la compra de Tanques para ampliacion zona preparacion de aguardientes"/>
    <d v="2018-05-01T00:00:00"/>
    <s v="4 meses"/>
    <s v="Selección Abreviada - Menor Cuantía"/>
    <s v="Recursos propios"/>
    <n v="0"/>
    <n v="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2"/>
    <m/>
    <m/>
    <m/>
    <s v="Juan Francisco Acevedo Medina - Diana Hincapié Osorno"/>
    <s v="Tipo B2: Supervisión colegiada"/>
    <m/>
  </r>
  <r>
    <x v="3"/>
    <s v=" 81101500"/>
    <s v="Contratar el Mejoramiento y Adecuacion infraestructura fisica FLA"/>
    <d v="2018-05-01T00:00:00"/>
    <s v="8 meses"/>
    <s v="Licitación pública"/>
    <s v="Recursos propios"/>
    <n v="4853899974"/>
    <n v="4853899974"/>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s v="21702 /  21705"/>
    <m/>
    <m/>
    <m/>
    <x v="1"/>
    <m/>
    <m/>
    <m/>
    <s v="Diana Hincapié Osorno"/>
    <s v="Tipo C:  Supervisión"/>
    <m/>
  </r>
  <r>
    <x v="3"/>
    <s v=" 81101500"/>
    <s v="Contratar la interventoría para el mejoramiento y Adecuacion infraestructura fisica FLA"/>
    <d v="2018-02-01T00:00:00"/>
    <s v="9 meses"/>
    <s v="Concurso de Méritos"/>
    <s v="Recursos propios"/>
    <n v="0"/>
    <n v="0"/>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2"/>
    <m/>
    <m/>
    <m/>
    <s v="Diana Hincapié Osorno"/>
    <s v="Tipo A1: Supervisión e Interventoría Integral"/>
    <m/>
  </r>
  <r>
    <x v="3"/>
    <n v="80111700"/>
    <s v="Contratar el servicio de Convenios especificos de investigación - desempeño aguardiente antioqueno feria de Flores"/>
    <d v="2018-06-01T00:00:00"/>
    <s v="3 meses"/>
    <s v="Mínima Cuantía"/>
    <s v="Recursos propios"/>
    <n v="245000000"/>
    <n v="245000000"/>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2"/>
    <m/>
    <m/>
    <m/>
    <s v="Johnairo Mena Ocampo"/>
    <s v="Tipo C:  Supervisión"/>
    <m/>
  </r>
  <r>
    <x v="3"/>
    <n v="47131700"/>
    <s v="Contratar la Compra material absorvente para derrames quimicos"/>
    <d v="2018-06-01T00:00:00"/>
    <s v="2 meses"/>
    <s v="Mínima Cuantía"/>
    <s v="Recursos propios"/>
    <n v="2112000"/>
    <n v="2112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n v="21986"/>
    <m/>
    <m/>
    <m/>
    <x v="1"/>
    <m/>
    <m/>
    <m/>
    <s v="Lixyibel Muñoz Montes"/>
    <s v="Tipo C:  Supervisión"/>
    <m/>
  </r>
  <r>
    <x v="3"/>
    <n v="46181900"/>
    <s v="Contratar la Compra Kit de Silicona protectores auditivos"/>
    <d v="2018-10-01T00:00:00"/>
    <s v="2 meses"/>
    <s v="Mínima Cuantía"/>
    <s v="Recursos propios"/>
    <n v="3168000"/>
    <n v="3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s v="46181504 ;46181509; 46181902; 46181802 "/>
    <s v="Contratar la Elementos de Protección Personal"/>
    <d v="2018-06-01T00:00:00"/>
    <s v="2 meses"/>
    <s v="Mínima Cuantía"/>
    <s v="Recursos propios"/>
    <n v="30168000"/>
    <n v="30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n v="8535"/>
    <n v="21875"/>
    <d v="2018-07-27T00:00:00"/>
    <m/>
    <m/>
    <x v="3"/>
    <m/>
    <m/>
    <m/>
    <s v="Lixyibel Muñoz Montes"/>
    <s v="Tipo C:  Supervisión"/>
    <m/>
  </r>
  <r>
    <x v="3"/>
    <n v="80111700"/>
    <s v="Contratar el servicio del Area protegida"/>
    <d v="2018-01-01T00:00:00"/>
    <s v="11 mes"/>
    <s v="Mínima Cuantía"/>
    <s v="Recursos propios"/>
    <n v="6179207"/>
    <n v="6179207"/>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n v="85111510"/>
    <s v="Contratar el servicio de Vacunacion "/>
    <d v="2018-11-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s v="46181504 ; 46181509 ; 46181902 ; 46181802"/>
    <s v="Contratar la Compra equipos brigada "/>
    <d v="2018-04-01T00:00:00"/>
    <s v="1 m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n v="21876"/>
    <m/>
    <m/>
    <m/>
    <x v="1"/>
    <m/>
    <m/>
    <m/>
    <s v="Lixyibel Muñoz Montes"/>
    <s v="Tipo C:  Supervisión"/>
    <m/>
  </r>
  <r>
    <x v="3"/>
    <n v="81111503"/>
    <s v="Contratar el servicio de Implementacion de Sistemas de Gestion Visual,  Manejo de: energias Peligrosas, Riesgo quimico, Altura y ergonomia"/>
    <d v="2018-08-01T00:00:00"/>
    <s v="3 mes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s v="42171917 - 42172001"/>
    <s v="Contratar la compra de Botiquín"/>
    <d v="2018-10-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n v="46181804"/>
    <s v="Contratar la compra de Gafas con lente recetado"/>
    <d v="2018-01-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3"/>
    <n v="32151800"/>
    <s v="Contratar la implementacion de lineas de vida"/>
    <d v="2018-05-01T00:00:00"/>
    <s v="2 meses"/>
    <s v="Selección Abreviada - Menor Cuantía"/>
    <s v="Recursos propios"/>
    <n v="162380793"/>
    <n v="162380793"/>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n v="8602"/>
    <n v="22480"/>
    <d v="2018-08-02T00:00:00"/>
    <m/>
    <m/>
    <x v="3"/>
    <m/>
    <m/>
    <m/>
    <s v="Lixyibel Muñoz Montes"/>
    <s v="Tipo C:  Supervisión"/>
    <m/>
  </r>
  <r>
    <x v="3"/>
    <s v="93141506 - 49201611"/>
    <s v="Contratar el servicio de Mantenimiento y Mejoras Gimnasio"/>
    <d v="2018-02-01T00:00:00"/>
    <s v="11 meses"/>
    <s v="Mínima Cuantía"/>
    <s v="Recursos propios"/>
    <n v="18000000"/>
    <n v="69972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166"/>
    <n v="21228"/>
    <d v="2018-04-09T00:00:00"/>
    <n v="20180427"/>
    <n v="4600008096"/>
    <x v="0"/>
    <s v="SUMEC SUMINISTROS ESPECIALES DE COLOMBIA SAS"/>
    <s v="Celebrado sin iniciar"/>
    <m/>
    <s v="Jimena Roldan Piedrahita"/>
    <s v="Tipo C:  Supervisión"/>
    <m/>
  </r>
  <r>
    <x v="3"/>
    <n v="80111700"/>
    <s v="Contratar el servicio de Convenio Gimnasios"/>
    <d v="2018-01-01T00:00:00"/>
    <s v="11 meses"/>
    <s v="Mínima Cuantía"/>
    <s v="Recursos propios"/>
    <n v="19000000"/>
    <n v="19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3"/>
    <n v="93141506"/>
    <s v="Contratar el servicio de Aprovechamiento Tiempo Libre"/>
    <d v="2018-01-01T00:00:00"/>
    <s v="11 meses"/>
    <s v="Mínima Cuantía"/>
    <s v="Recursos propios"/>
    <n v="35900000.000000007"/>
    <n v="35900000.000000007"/>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3"/>
    <n v="80111700"/>
    <s v="Contratar el servicio de Asesoria Sicologica"/>
    <d v="2018-01-01T00:00:00"/>
    <s v="11 meses"/>
    <s v="Contratación Directa - Prestación de Servicios y de Apoyo a la Gestión Persona Jurídica"/>
    <s v="Recursos propios"/>
    <n v="20000000"/>
    <n v="20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013"/>
    <s v="20108 20122 20124 20126"/>
    <d v="2018-01-26T00:00:00"/>
    <n v="20180126"/>
    <n v="4600008026"/>
    <x v="0"/>
    <s v="Caja de Compensación Familiar de Antioquia - COMFAMA"/>
    <s v="En ejecución"/>
    <m/>
    <s v="Jimena Roldan Piedrahita"/>
    <s v="Tipo C:  Supervisión"/>
    <m/>
  </r>
  <r>
    <x v="3"/>
    <n v="85111616"/>
    <s v="Contratar un Programa de prevencion de adicciones"/>
    <d v="2018-06-01T00:00:00"/>
    <s v="6 meses"/>
    <s v="Contratación Directa - Contratos Interadministrativos"/>
    <s v="Recursos propios"/>
    <n v="47520000"/>
    <n v="4752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564"/>
    <n v="22197"/>
    <d v="2018-08-02T00:00:00"/>
    <m/>
    <m/>
    <x v="3"/>
    <m/>
    <m/>
    <m/>
    <s v="Lixyibel Muñoz Montes"/>
    <s v="Tipo C:  Supervisión"/>
    <m/>
  </r>
  <r>
    <x v="3"/>
    <n v="93141506"/>
    <s v="Contratar el servicio de Programas Deportivos para servidores, (participacion en torneos deportivos e Intercambios). Entrenamiento (incluye semilleros hijos funcionarios, entrenamiento y escenarios deportivos)"/>
    <d v="2018-07-01T00:00:00"/>
    <s v="5 meses"/>
    <s v="Contratación Directa - Contratos Interadministrativos"/>
    <s v="Recursos propios"/>
    <n v="132501545"/>
    <n v="132501545"/>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607"/>
    <s v="22423;22424;22426;22427"/>
    <m/>
    <m/>
    <m/>
    <x v="1"/>
    <m/>
    <m/>
    <m/>
    <s v="Jimena Roldan Piedrahita"/>
    <s v="Tipo C:  Supervisión"/>
    <m/>
  </r>
  <r>
    <x v="3"/>
    <s v=" 53102700"/>
    <s v="Contratar la compra de Uniformes e Implementos deportivos "/>
    <d v="2018-07-01T00:00:00"/>
    <s v="5 meses"/>
    <s v="Contratación Directa - Contratos Interadministrativos"/>
    <s v="Recursos propios"/>
    <n v="0"/>
    <n v="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3"/>
    <n v="93141506"/>
    <s v="Contratar el servicio de Operador Logistico para actividades recreativas de los servidores públicos de la FLA y su grupo familiar."/>
    <d v="2018-02-01T00:00:00"/>
    <s v="10 meses"/>
    <s v="Selección Abreviada - Menor Cuantía"/>
    <s v="Recursos propios"/>
    <n v="847498546"/>
    <n v="847498546"/>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209"/>
    <s v="21230 -21233 -21234 - 21235"/>
    <m/>
    <m/>
    <m/>
    <x v="1"/>
    <m/>
    <m/>
    <m/>
    <s v="Jimena Roldan Piedrahita"/>
    <s v="Tipo C:  Supervisión"/>
    <m/>
  </r>
  <r>
    <x v="3"/>
    <n v="86101810"/>
    <s v="Contratar el servicio de Capacitación y Adiestramiento (Seminarios, Diplomado, talleres y circuitos internos de conocimiento)"/>
    <d v="2018-02-01T00:00:00"/>
    <s v="11 meses"/>
    <s v="Selección Abreviada - Menor Cuantía"/>
    <s v="Recursos propios"/>
    <n v="331200000"/>
    <n v="17360383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n v="8184"/>
    <s v="21229 - 21236 - 21237 - 21238"/>
    <m/>
    <m/>
    <m/>
    <x v="1"/>
    <m/>
    <m/>
    <m/>
    <s v="Jimena Roldan Piedrahita"/>
    <s v="Tipo C:  Supervisión"/>
    <m/>
  </r>
  <r>
    <x v="3"/>
    <n v="86101810"/>
    <s v="Contratar el servicio de cursos de capacitacion No Formal"/>
    <d v="2018-01-01T00:00:00"/>
    <s v="11 meses"/>
    <s v="Contratación Directa - Prestación de Servicios y de Apoyo a la Gestión Persona Natural"/>
    <s v="Recursos propios"/>
    <n v="25344000"/>
    <n v="24960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n v="8012"/>
    <s v="20091  20093  20097 20100"/>
    <d v="2018-01-26T00:00:00"/>
    <n v="20180126"/>
    <n v="4600008022"/>
    <x v="0"/>
    <s v="Caja de Compensación Familiar de Antioquia - COMFAMA"/>
    <s v="En ejecución"/>
    <m/>
    <s v="Jimena Roldan Piedrahita"/>
    <s v="Tipo C:  Supervisión"/>
    <m/>
  </r>
  <r>
    <x v="3"/>
    <n v="80111700"/>
    <s v="Contratar el servicio de Certificación y Reentrenamiento en Alturas"/>
    <d v="2018-10-01T00:00:00"/>
    <s v="1 mes"/>
    <s v="Mínima Cuantía"/>
    <s v="Recursos propios"/>
    <n v="23232000"/>
    <n v="23232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n v="21977"/>
    <m/>
    <m/>
    <m/>
    <x v="1"/>
    <m/>
    <m/>
    <m/>
    <s v="Lixyibel Muñoz Montes"/>
    <s v="Tipo C:  Supervisión"/>
    <m/>
  </r>
  <r>
    <x v="3"/>
    <n v="24122004"/>
    <s v="Tapas de seguridad"/>
    <d v="2018-06-01T00:00:00"/>
    <s v="6 meses"/>
    <s v="Selección Abreviada - Subasta Inversa"/>
    <s v="Recursos propios"/>
    <n v="8341678100"/>
    <n v="8341678100"/>
    <s v="NO"/>
    <s v="N/A"/>
    <s v="Natalia Ruiz Lozano"/>
    <s v="Líder Gestora Contratación"/>
    <s v="3837021"/>
    <s v="natalia.ruiz@fla.com.co"/>
    <m/>
    <m/>
    <m/>
    <m/>
    <m/>
    <m/>
    <n v="8542"/>
    <n v="22233"/>
    <d v="2018-07-31T00:00:00"/>
    <m/>
    <m/>
    <x v="3"/>
    <m/>
    <m/>
    <m/>
    <s v="Erika Rothstein Gutierrez"/>
    <s v="Tipo C:  Supervisión"/>
    <m/>
  </r>
  <r>
    <x v="3"/>
    <n v="55121502"/>
    <s v="Contratar la compra de sellos de seguridad lenticular"/>
    <d v="2018-07-01T00:00:00"/>
    <s v="5 meses"/>
    <s v="Contratación Directa - Contratos Interadministrativos"/>
    <s v="Recursos propios"/>
    <n v="15000000000"/>
    <n v="1500000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2"/>
    <m/>
    <m/>
    <m/>
    <s v="Henry Vasquez Vasquez"/>
    <s v="Tipo C:  Supervisión"/>
    <m/>
  </r>
  <r>
    <x v="3"/>
    <s v="31151804; 31152305"/>
    <s v="Suminisrtar alambre para cosedora de cajas de cartón"/>
    <d v="2018-05-01T00:00:00"/>
    <s v="7 meses"/>
    <s v="Mínima Cuantía"/>
    <s v="Recursos propios"/>
    <n v="5037600"/>
    <n v="4688600"/>
    <s v="NO"/>
    <s v="N/A"/>
    <s v="Natalia Ruiz Lozano"/>
    <s v="Líder Gestora Contratación"/>
    <n v="3837022"/>
    <s v="natalia.ruiz@fla.com.co"/>
    <m/>
    <m/>
    <m/>
    <m/>
    <m/>
    <m/>
    <n v="8265"/>
    <n v="21405"/>
    <d v="2018-06-18T00:00:00"/>
    <n v="20180716"/>
    <n v="4600008199"/>
    <x v="0"/>
    <s v="COMERCILIZADORA INDUSTRIAL S.A.S."/>
    <s v="En ejecución"/>
    <m/>
    <s v="Henry Vasquez Vasquez"/>
    <s v="Tipo C:  Supervisión"/>
    <m/>
  </r>
  <r>
    <x v="3"/>
    <n v="80141604"/>
    <s v="PRESTACIÓN DE SERVICIOS PARA LA REALIZACIÓN DE LA MEDICIÓN RETAIL INDEX DE AGUARDIENTES, RONES E INDUSTRIA DE LICORES HASTA A"/>
    <d v="2018-01-01T00:00:00"/>
    <s v="7 meses"/>
    <s v="Contratación Directa Servicios profesionales y de Apoyo a la Gestón)"/>
    <s v="Recursos propios"/>
    <n v="500000000"/>
    <n v="500000000"/>
    <s v="NO"/>
    <s v="N/A"/>
    <s v="Natalia Ruiz Lozano"/>
    <s v="Líder Gestora Contratación"/>
    <s v="3837022"/>
    <s v="natalia.ruiz@fla.com.co"/>
    <m/>
    <m/>
    <m/>
    <m/>
    <m/>
    <m/>
    <s v="CD 2018SS330001"/>
    <n v="20622"/>
    <d v="2018-01-26T00:00:00"/>
    <n v="20180126"/>
    <s v="2018SS330001"/>
    <x v="0"/>
    <s v="AC NIELSEN DE COLOMBIA LTDA."/>
    <s v="En ejecución"/>
    <m/>
    <s v="Ana María Martinez López"/>
    <s v="Tipo C:  Supervisión"/>
    <m/>
  </r>
  <r>
    <x v="3"/>
    <n v="81102702"/>
    <s v="Contratar la migracion de los programas de los PLC&quot; S de preparación y añejamiento, mejorar el sistema de control de niveles y adicionar un sistema de medición de flujos"/>
    <d v="2018-07-01T00:00:00"/>
    <s v="5 meses"/>
    <s v="selección Abrevida - menor cuantia"/>
    <s v="Recursos propios"/>
    <n v="394052638"/>
    <n v="394052638"/>
    <s v="NO"/>
    <s v="N/A"/>
    <s v="Natalia Ruiz Lozano"/>
    <s v="Líder Gestora Contratación"/>
    <s v="3837022"/>
    <s v="natalia.ruiz@fla.com.co"/>
    <m/>
    <m/>
    <m/>
    <m/>
    <m/>
    <m/>
    <m/>
    <n v="22306"/>
    <m/>
    <m/>
    <m/>
    <x v="1"/>
    <m/>
    <m/>
    <m/>
    <s v="Sergio Iván Arboleda Betancur"/>
    <s v="Tipo C:  Supervisión"/>
    <m/>
  </r>
  <r>
    <x v="3"/>
    <n v="12164502"/>
    <s v="SUMINISTRAR ESENCIAS DEL HUILA 1, 2, Y 3 PARA LA PRODUCCION DE AGUARDIENTE DOBLE ANIS DEL DEPARTAMENTO DEL HUILA "/>
    <d v="2018-07-01T00:00:00"/>
    <s v="5 MESES"/>
    <s v="Mínima Cuantía"/>
    <s v="Recursos propios"/>
    <n v="45413375"/>
    <n v="45413375"/>
    <s v="NO"/>
    <s v="N/A"/>
    <s v="Natalia Ruiz Lozano"/>
    <s v="Líder Gestora Contratación"/>
    <s v="3837022"/>
    <s v="natalia.ruiz@fla.com.co"/>
    <m/>
    <m/>
    <m/>
    <m/>
    <m/>
    <m/>
    <m/>
    <n v="22305"/>
    <m/>
    <m/>
    <m/>
    <x v="1"/>
    <m/>
    <m/>
    <m/>
    <s v="Hugo Álvarez Builes"/>
    <s v="Tipo C:  Supervisión"/>
    <m/>
  </r>
  <r>
    <x v="3"/>
    <n v="50161814"/>
    <s v="SUNINISTRAR CARAMELO TIPO A, PARA EL DESARROLLO DE UN NUEVO PRODUCTO DE LA FABRICA DE LICORES Y ALCOHOLES DE ANTIOQUIA"/>
    <d v="2018-07-01T00:00:00"/>
    <s v="5 MESES"/>
    <s v="Contratación directa"/>
    <s v="Recursos propios"/>
    <n v="89444922"/>
    <n v="89444922"/>
    <s v="NO"/>
    <s v="N/A"/>
    <s v="Natalia Ruiz Lozano"/>
    <s v="Líder Gestora Contratación"/>
    <s v="3837022"/>
    <s v="natalia.ruiz@fla.com.co"/>
    <m/>
    <m/>
    <m/>
    <m/>
    <m/>
    <m/>
    <m/>
    <m/>
    <m/>
    <m/>
    <m/>
    <x v="2"/>
    <m/>
    <m/>
    <m/>
    <s v="Hugo Álvarez Builes"/>
    <s v="Tipo C:  Supervisión"/>
    <m/>
  </r>
  <r>
    <x v="4"/>
    <n v="95141500"/>
    <s v="Formulación y elaboración de Planes de Etnodesarrollo para las comunidades Afro en el Departamento de Antioquia"/>
    <d v="2018-02-05T00:00:00"/>
    <s v="6 meses"/>
    <s v="Concurso de Méritos"/>
    <s v="Recursos propios"/>
    <n v="450000000"/>
    <n v="450000000"/>
    <s v="NO"/>
    <s v="N/A"/>
    <s v="Lorenzo Portocarrero Cordoba"/>
    <s v="Profesional Universitario"/>
    <s v="3838692"/>
    <s v="lorenzo.portocarrero@antioquia.gov.co"/>
    <s v="Coalición de Municipios Afroantioqueños "/>
    <s v="Planes de Etnodesarrollo de Consejos Comunitarios de Antioquia Apoyados e  su formulación"/>
    <s v="Coalición de Municipios Afroantioqueños "/>
    <s v="07049"/>
    <s v="Elaborar 35 planes de Etnodesarrollo para los Consejos Comunitarios y comunidad  Afrodescendiente."/>
    <s v="Elaborar 35 planes de Etnodesarrollo para los Consejos Comunitarios y comunidad  Afrodescendiente."/>
    <m/>
    <m/>
    <m/>
    <m/>
    <m/>
    <x v="2"/>
    <m/>
    <m/>
    <m/>
    <s v="Astrid Elena Echavarria Meneses"/>
    <s v="Tipo C:  Supervisión"/>
    <s v="Técnica, Administrativa, Financiera, Legal y Contable"/>
  </r>
  <r>
    <x v="4"/>
    <n v="95141500"/>
    <s v="Articular acciones dirigidas a implementar estrategias que permitan la participación y el fortalecimiento a las Comunidades Afroantioqueñas, en el marco del Plan de Desarrollo 2016 – 2019, Antioquia Piensa en Grande."/>
    <d v="2018-03-01T00:00:00"/>
    <s v="10 meses"/>
    <s v="Mínima Cuantía"/>
    <s v="Recursos propios"/>
    <n v="78123738"/>
    <n v="78123738"/>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_x000a_Sistema de Gobiernos Propios Afroantioqueños urbanos y rurales reconocidos y apoyados mediante asesoría o asistencia técncia._x000a_Instituciones propias del pueblo Afroantioqueño, creadas, apoyadas mediante aseosría y asistencia técnica."/>
    <s v="Coalición de Municipios Afroantioqueños "/>
    <s v="07049"/>
    <s v="Articular acciones dirigidas a implementar estrategias que permitan la participacion y el fortalecimiento a las comunidades Afroantioqueñas en el marco del plan de desarrollo del 2016 - 2019 Antioquia piensa en grande "/>
    <s v="Articular acciones dirigidas a implementar estrategias que permitan la participacion y el fortalecimiento a las comunidades Afroantioqueñas en el marco del plan de desarrollo del 2016 - 2019 Antioquia piensa en grande "/>
    <n v="8192"/>
    <n v="4600008105"/>
    <d v="2018-04-26T00:00:00"/>
    <n v="4600008105"/>
    <n v="4600008105"/>
    <x v="0"/>
    <s v="federacion de comunidades negras de colombia FEDEAFRO"/>
    <s v="En ejecución"/>
    <s v="no se deja colocar el porsentaje "/>
    <s v="Gabriela Moreno Hincapié"/>
    <s v="Tipo C:  Supervisión"/>
    <s v="Técnica, Administrativa, Financiera, Legal y Contable"/>
  </r>
  <r>
    <x v="4"/>
    <n v="801000000"/>
    <s v="Apoyar conjuntamente a las comunidades Afrodescendientes de la Subregión de Urabá, para contribuir al desarrollo económico y social  de las comunidades a través de vías terciarias."/>
    <d v="2018-02-06T00:00:00"/>
    <s v="10 meses"/>
    <m/>
    <s v="Recursos propios"/>
    <n v="100000000"/>
    <n v="100000000"/>
    <s v="NO"/>
    <s v="N/A"/>
    <s v="Lorenzo Portocarrero Cordoba"/>
    <s v="Profesional Universitario"/>
    <s v="3838692"/>
    <s v="lorenzo.portocarrero@antioquia.gov.co"/>
    <s v="Coalición de Municipios Afroantioqueños "/>
    <s v="Municipios con población Afroantioqueña beneficiados con programas sociales del Estado "/>
    <s v="Coalición de Municipios Afroantioqueños "/>
    <s v="07049"/>
    <s v="Municipios con población Afroantioqueña beneficiados con programas sociales del Estado "/>
    <s v="Municipios con población Afroantioqueña beneficiados con programas sociales del Estado "/>
    <m/>
    <m/>
    <m/>
    <m/>
    <m/>
    <x v="2"/>
    <m/>
    <m/>
    <s v="Este prceso  contractual será realizado por la Secretaría de Infraestructura y la Gerencia de Afrodescendientres entregara el CDP por valor $100.000.000"/>
    <s v="María Rubiela Alzate Zuluaga"/>
    <s v="Tipo C:  Supervisión"/>
    <s v="Técnica, Administrativa, Financiera, Legal y Contable"/>
  </r>
  <r>
    <x v="4"/>
    <n v="801000000"/>
    <s v="Designar estudiantes para la realización de la práctica académica, con el fin de brindar apoyo a la gestión del Departamento de Antioquia y sus regiones durante el primer semestre de 2018"/>
    <d v="2018-02-15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2"/>
    <m/>
    <m/>
    <s v="Se realizó entrega de CDP por valor de $5.859.315., a la Secretaría de Gestión Humana"/>
    <s v="Lorenzo Portocarrero Cordoba"/>
    <s v="Tipo C:  Supervisión"/>
    <s v="Esta supervisión desde la Gerncia, es acompañamiento porque la la realizará la Secretaría de Gestión Humana"/>
  </r>
  <r>
    <x v="4"/>
    <n v="20102301"/>
    <s v="Adquisición de tiquetes aereos"/>
    <d v="2018-01-01T00:00:00"/>
    <s v="12 meses"/>
    <s v="Contratación Directa - Contratos Interadministrativos"/>
    <s v="Recursos propios"/>
    <n v="26437500"/>
    <n v="26437500"/>
    <s v="SI"/>
    <s v="Aprobadas"/>
    <s v="Lorenzo Portocarrero Cordoba"/>
    <s v="Profesional Universitario"/>
    <s v="3838692"/>
    <s v="lorenzo.portocarrero@antioquia.gov.co"/>
    <m/>
    <s v="Gastos Funcionamineto"/>
    <s v="Gastos de funcionamiento"/>
    <s v="N/A"/>
    <s v="N/A"/>
    <s v="N/A"/>
    <m/>
    <m/>
    <m/>
    <m/>
    <m/>
    <x v="2"/>
    <m/>
    <m/>
    <s v="En este proceso se entrega CDP "/>
    <s v="María E. Palacios Giraldo"/>
    <s v="Tipo C:  Supervisión"/>
    <s v="Técnica, Administrativa, Financiera, Legal y Contable"/>
  </r>
  <r>
    <x v="4"/>
    <n v="801000000"/>
    <s v="Designar estudiantes para la realización de la práctica académica, con el fin de brindar apoyo a la gestión del Departamento de Antioquia y sus regiones durante el segundo semestre de 2018"/>
    <d v="2018-07-01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2"/>
    <m/>
    <m/>
    <s v="Se entregará CDP por valor de $5.859.315 a la Secretaría de Gestión humana"/>
    <s v="Lorenzo Portocarrero Cordoba"/>
    <s v="Tipo C:  Supervisión"/>
    <s v="Esta supervisión desde la Gerncia, es acompañamiento porque la la realizará la Secretaría de Gestión Humana"/>
  </r>
  <r>
    <x v="5"/>
    <n v="81112217"/>
    <s v="Servicio de suscripción y soporte licencias ACL Analytics Exchange, ACL Analytics Desktop y Conector ACL Direct Link para SAP."/>
    <d v="2018-07-16T00:00:00"/>
    <s v="12 meses "/>
    <s v="Contratación Directa - No pluralidad de oferentes"/>
    <s v="Recursos propios"/>
    <n v="150000000"/>
    <s v="N/A"/>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m/>
    <m/>
    <m/>
    <m/>
    <m/>
    <m/>
    <m/>
    <m/>
    <x v="2"/>
    <m/>
    <m/>
    <m/>
    <s v="Juan Carlos Cortes Gomez"/>
    <s v="Tipo C:  Supervisión"/>
    <s v="Técnica, Administrativa, Financiera, Jurídica y contable."/>
  </r>
  <r>
    <x v="5"/>
    <n v="60103600"/>
    <s v="Campaña Fomento de la Cultura de Control."/>
    <d v="2018-07-01T00:00:00"/>
    <s v="5 meses"/>
    <s v="Minima Cuantía"/>
    <s v="Recursos propios"/>
    <n v="53262564"/>
    <s v="N/A"/>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m/>
    <m/>
    <m/>
    <m/>
    <m/>
    <m/>
    <m/>
    <m/>
    <x v="2"/>
    <m/>
    <m/>
    <m/>
    <s v="Wilson Duque Ríos "/>
    <s v="Tipo C:  Supervisión"/>
    <s v="Técnica, Administrativa, Financiera, Jurídica y contable."/>
  </r>
  <r>
    <x v="5"/>
    <n v="80111620"/>
    <s v="Acompañamiento Proceso de Certificación"/>
    <d v="2018-07-01T00:00:00"/>
    <s v="3 meses "/>
    <s v="Contratación Directa - No pluralidad de oferentes"/>
    <s v="Recursos propios"/>
    <n v="18024762"/>
    <s v="N/A"/>
    <s v="NO"/>
    <s v="N/A"/>
    <s v="Jorge Enrique Cañas"/>
    <s v="Profesional Especializado"/>
    <s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m/>
    <m/>
    <m/>
    <m/>
    <m/>
    <m/>
    <m/>
    <m/>
    <x v="2"/>
    <m/>
    <m/>
    <m/>
    <s v="Jorge Enrique Cañas"/>
    <s v="Tipo C:  Supervisión"/>
    <s v="Técnica, Administrativa, Financiera, Jurídica y contable."/>
  </r>
  <r>
    <x v="5"/>
    <n v="84111502"/>
    <s v="Analisis Estados Financieros Decreto 648"/>
    <d v="2018-08-01T00:00:00"/>
    <s v="3 meses "/>
    <s v="Minima Cuantía"/>
    <s v="Recursos propios"/>
    <n v="20000000"/>
    <s v="N/A"/>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m/>
    <m/>
    <m/>
    <m/>
    <m/>
    <m/>
    <m/>
    <m/>
    <x v="2"/>
    <m/>
    <m/>
    <m/>
    <s v="Dora Corrales "/>
    <s v="Tipo C:  Supervisión"/>
    <s v="Técnica, Administrativa, Financiera, Jurídica y contable."/>
  </r>
  <r>
    <x v="6"/>
    <n v="93141506"/>
    <s v="Integrar esfuerzos para la promoción del desarrollo integral temprano de la primera infancia bajo la modalidad Familiar, en el municipio de La Pintada."/>
    <d v="2017-11-11T00:00:00"/>
    <s v="8 meses"/>
    <s v="Régimen Especial - Artículo 95 Ley 489 de 1998"/>
    <s v="Recursos Nacionales"/>
    <n v="248286785"/>
    <n v="2305385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0"/>
    <s v="ESE Hospital Antonio Roldan Betancur de La Pintad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d v="2017-11-11T00:00:00"/>
    <s v="8 meses"/>
    <s v="Régimen Especial - Artículo 95 Ley 489 de 1998"/>
    <s v="Recursos Nacionales"/>
    <n v="1385931651"/>
    <n v="128624305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0"/>
    <s v="ESE Hospital Bello Salud"/>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Amalfí"/>
    <d v="2017-11-11T00:00:00"/>
    <s v="8 meses"/>
    <s v="Régimen Especial - Artículo 95 Ley 489 de 1998"/>
    <s v="Recursos Nacionales"/>
    <n v="296483632"/>
    <n v="27529012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0"/>
    <s v="ESE Hospital El Carmen de Amalfi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d v="2017-11-11T00:00:00"/>
    <s v="8 meses"/>
    <s v="Régimen Especial - Artículo 95 Ley 489 de 1998"/>
    <s v="Recursos Nacionales"/>
    <n v="4438492807"/>
    <n v="41205474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0"/>
    <s v="ESE Hospital Francisco Valderrama de Turb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Jardín."/>
    <d v="2017-11-11T00:00:00"/>
    <s v="8 meses"/>
    <s v="Régimen Especial - Artículo 95 Ley 489 de 1998"/>
    <s v="Recursos Nacionales"/>
    <n v="430850598"/>
    <n v="4000521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0"/>
    <s v="ESE Hospital Gabriel Pelaez Montoya de Jardín"/>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Betulia."/>
    <d v="2017-11-11T00:00:00"/>
    <s v="8 meses"/>
    <s v="Régimen Especial - Artículo 95 Ley 489 de 1998"/>
    <s v="Recursos Nacionales"/>
    <n v="774070565"/>
    <n v="7187377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0"/>
    <s v="ESE Hospital Germán Vélez Gutierrez de Betul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aicedo"/>
    <d v="2017-11-11T00:00:00"/>
    <s v="8 meses"/>
    <s v="Régimen Especial - Artículo 95 Ley 489 de 1998"/>
    <s v="Recursos Nacionales"/>
    <n v="657229725"/>
    <n v="6102490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0"/>
    <s v="ESE Hospital Guillermo Gaviria Correa de Caiced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 Andrés de Cuerqui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0"/>
    <s v="ESE Hospital Gustavo Gonzalez Ochoa de San Andrés de Cuerqu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Yondó."/>
    <d v="2017-11-11T00:00:00"/>
    <s v="8 meses"/>
    <s v="Régimen Especial - Artículo 95 Ley 489 de 1998"/>
    <s v="Recursos Nacionales"/>
    <n v="572520116"/>
    <n v="53159472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0"/>
    <s v="ESE Hospital Hector Abad Gómez de Yondó"/>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Urrao."/>
    <d v="2017-11-11T00:00:00"/>
    <s v="8 meses"/>
    <s v="Régimen Especial - Artículo 95 Ley 489 de 1998"/>
    <s v="Recursos Nacionales"/>
    <n v="962476420"/>
    <n v="89367583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0"/>
    <s v="ESE Hospital Iván Restrepo Gómez de Urra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 institucional en el municipio de Mutatá"/>
    <d v="2017-11-11T00:00:00"/>
    <s v="8 meses"/>
    <s v="Régimen Especial - Artículo 95 Ley 489 de 1998"/>
    <s v="Recursos Nacionales"/>
    <n v="1431694485"/>
    <n v="13296298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0"/>
    <s v="ESE Hospital La Anunciación de Mutatá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iudad Bolívar."/>
    <d v="2017-11-11T00:00:00"/>
    <s v="8 meses"/>
    <s v="Régimen Especial - Artículo 95 Ley 489 de 1998"/>
    <s v="Recursos Nacionales"/>
    <n v="949331825"/>
    <n v="8814708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0"/>
    <s v="ESE Hospital La Merced de Ciudad Bolívar"/>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Angelópolis."/>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0"/>
    <s v="ESE Hospital La Misericordia de Angelópoli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 institucional, en el municipio de Nechí"/>
    <d v="2017-11-11T00:00:00"/>
    <s v="8 meses"/>
    <s v="Régimen Especial - Artículo 95 Ley 489 de 1998"/>
    <s v="Recursos Nacionales"/>
    <n v="1045245258"/>
    <n v="97074376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0"/>
    <s v="ESE Hospital La Misericordia de Nechí"/>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d v="2017-11-11T00:00:00"/>
    <s v="8 meses"/>
    <s v="Régimen Especial - Artículo 95 Ley 489 de 1998"/>
    <s v="Recursos Nacionales"/>
    <n v="2350317698"/>
    <n v="21835264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0"/>
    <s v="ESE Hospital Maria Auxiliadora de Chigorodó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Guadalupe."/>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0"/>
    <s v="ESE Hospital Nuestra Señora de Guadalupe"/>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s modalidades familiar e institucional, en el municipio de Guarne"/>
    <d v="2017-11-11T00:00:00"/>
    <s v="8 meses"/>
    <s v="Régimen Especial - Artículo 95 Ley 489 de 1998"/>
    <s v="Recursos Nacionales"/>
    <n v="813309830"/>
    <n v="75588323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0"/>
    <s v="ESE Hospital Nuestra Señora de La Candelaria de Guarne"/>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d v="2017-11-11T00:00:00"/>
    <s v="8 meses"/>
    <s v="Régimen Especial - Artículo 95 Ley 489 de 1998"/>
    <s v="Recursos Nacionales"/>
    <n v="821508257"/>
    <n v="7624436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0"/>
    <s v="ESE Hospital Nuestra Señora del Perpetuo Socorro de Dabeiba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Puerto Nare."/>
    <d v="2017-11-11T00:00:00"/>
    <s v="8 meses"/>
    <s v="Régimen Especial - Artículo 95 Ley 489 de 1998"/>
    <s v="Recursos Nacionales"/>
    <n v="197168918"/>
    <n v="1830747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0"/>
    <s v="ESE Hospital Octavio Olivares de Puerto Nare"/>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d v="2017-11-11T00:00:00"/>
    <s v="8 meses"/>
    <s v="Régimen Especial - Artículo 95 Ley 489 de 1998"/>
    <s v="Recursos Nacionales"/>
    <n v="3878505359"/>
    <n v="36027840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0"/>
    <s v="ESE Hospital Oscar Emiro Vergara Cruz de San Pedro de Urabá"/>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Alejandría."/>
    <d v="2017-11-11T00:00:00"/>
    <s v="8 meses"/>
    <s v="Régimen Especial - Artículo 95 Ley 489 de 1998"/>
    <s v="Recursos Nacionales"/>
    <n v="359285583"/>
    <n v="3336028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0"/>
    <s v="ESE Hospital Pbro. Luis Felipe Arbeláez de Alejandrí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institucional, en el municipio de San Rafael "/>
    <d v="2017-11-11T00:00:00"/>
    <s v="8 meses"/>
    <s v="Régimen Especial - Artículo 95 Ley 489 de 1998"/>
    <s v="Recursos Nacionales"/>
    <n v="227365200"/>
    <n v="211503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0"/>
    <s v="ESE Hospital Presbitero  Alonso Maria Giraldo San Rafael"/>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Betania."/>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0"/>
    <s v="ESE Hospital San Antonio de Betan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Buriticá."/>
    <d v="2017-11-11T00:00:00"/>
    <s v="8 meses"/>
    <s v="Régimen Especial - Artículo 95 Ley 489 de 1998"/>
    <s v="Recursos Nacionales"/>
    <n v="728794740"/>
    <n v="67669839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0"/>
    <s v="ESE Hospital San Antonio de Buriticá"/>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isneros "/>
    <d v="2017-11-11T00:00:00"/>
    <s v="8 meses"/>
    <s v="Régimen Especial - Artículo 95 Ley 489 de 1998"/>
    <s v="Recursos Nacionales"/>
    <n v="365127625"/>
    <n v="3390272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0"/>
    <s v="ESE Hospital San Antonio de Cisnero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Peque."/>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0"/>
    <s v="ESE Hospital San Francisco de Peque"/>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Giraldo."/>
    <d v="2017-11-11T00:00:00"/>
    <s v="8 meses"/>
    <s v="Régimen Especial - Artículo 95 Ley 489 de 1998"/>
    <s v="Recursos Nacionales"/>
    <n v="268733932"/>
    <n v="2495240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0"/>
    <s v="ESE Hospital San Isidro de Girald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Nariño."/>
    <d v="2017-11-11T00:00:00"/>
    <s v="8 meses"/>
    <s v="Régimen Especial - Artículo 95 Ley 489 de 1998"/>
    <s v="Recursos Nacionales"/>
    <n v="293562611"/>
    <n v="2725779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0"/>
    <s v="ESE Hospital San Joaquín de Nariñ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Anorí."/>
    <d v="2017-11-11T00:00:00"/>
    <s v="8 meses"/>
    <s v="Régimen Especial - Artículo 95 Ley 489 de 1998"/>
    <s v="Recursos Nacionales"/>
    <n v="794517712"/>
    <n v="73772329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0"/>
    <s v="ESE Hospital San Juan de Dios de Anorí"/>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oncordia."/>
    <d v="2017-11-11T00:00:00"/>
    <s v="8 meses"/>
    <s v="Régimen Especial - Artículo 95 Ley 489 de 1998"/>
    <s v="Recursos Nacionales"/>
    <n v="797438733"/>
    <n v="7404355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0"/>
    <s v="ESE Hospital San Juan de Dios de Concord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Ituango y para la implementación del Sistema Departamental de Gestión del Desarrollo Integral Temprano"/>
    <d v="2017-11-11T00:00:00"/>
    <s v="8 meses"/>
    <s v="Régimen Especial - Artículo 95 Ley 489 de 1998"/>
    <s v="Recursos Nacionales"/>
    <n v="1485339179"/>
    <n v="137916285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0"/>
    <s v="ESE Hospital San Juan de Dios de Ituango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ta Fe de Antioquia"/>
    <d v="2017-11-11T00:00:00"/>
    <s v="8 meses"/>
    <s v="Régimen Especial - Artículo 95 Ley 489 de 1998"/>
    <s v="Recursos Nacionales"/>
    <n v="370969667"/>
    <n v="34445168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0"/>
    <s v="ESE Hospital San Juan de Dios de Santa Fe de Antioquia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d v="2017-11-11T00:00:00"/>
    <s v="8 meses"/>
    <s v="Régimen Especial - Artículo 95 Ley 489 de 1998"/>
    <s v="Recursos Nacionales"/>
    <n v="579266457"/>
    <n v="5376370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0"/>
    <s v="ESE Hospital San Juan de Dios de Támesi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Titiribí."/>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0"/>
    <s v="ESE Hospital San Juan de Dios de Titiribí"/>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Valdivia."/>
    <d v="2017-11-11T00:00:00"/>
    <s v="8 meses"/>
    <s v="Régimen Especial - Artículo 95 Ley 489 de 1998"/>
    <s v="Recursos Nacionales"/>
    <n v="759465460"/>
    <n v="7051766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0"/>
    <s v="ESE Hospital San Juan de Dios de Valdiv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Valparaíso."/>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0"/>
    <s v="ESE Hospital San Juan de Dios de Valparaís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d v="2017-11-11T00:00:00"/>
    <s v="8 meses"/>
    <s v="Régimen Especial - Artículo 95 Ley 489 de 1998"/>
    <s v="Recursos Nacionales"/>
    <n v="760947807"/>
    <n v="70624202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0"/>
    <s v="ESE Hospital San Juan de Dios de Yarumal"/>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Liborina."/>
    <d v="2017-11-11T00:00:00"/>
    <s v="8 meses"/>
    <s v="Régimen Especial - Artículo 95 Ley 489 de 1998"/>
    <s v="Recursos Nacionales"/>
    <n v="546230927"/>
    <n v="50718476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0"/>
    <s v="ESE Hospital San Lorenzo de Liborin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 Jerónimo."/>
    <d v="2017-11-11T00:00:00"/>
    <s v="8 meses"/>
    <s v="Régimen Especial - Artículo 95 Ley 489 de 1998"/>
    <s v="Recursos Nacionales"/>
    <n v="366588136"/>
    <n v="3403833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0"/>
    <s v="ESE Hospital San Luis Beltran de San Jerónimo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banalarg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0"/>
    <s v="ESE Hospital San Pedro de Sabanalarg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Andes."/>
    <d v="2017-11-11T00:00:00"/>
    <s v="8 meses"/>
    <s v="Régimen Especial - Artículo 95 Ley 489 de 1998"/>
    <s v="Recursos Nacionales"/>
    <n v="730255250"/>
    <n v="6780545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0"/>
    <s v="ESE Hospital San Rafael de Ande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Girardota"/>
    <d v="2017-11-11T00:00:00"/>
    <s v="8 meses"/>
    <s v="Régimen Especial - Artículo 95 Ley 489 de 1998"/>
    <s v="Recursos Nacionales"/>
    <n v="598809305"/>
    <n v="5560046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0"/>
    <s v="ESE Hospital San Rafael de Girardota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d v="2017-11-11T00:00:00"/>
    <s v="8 meses"/>
    <s v="Régimen Especial - Artículo 95 Ley 489 de 1998"/>
    <s v="Recursos Nacionales"/>
    <n v="278886625"/>
    <n v="2588768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0"/>
    <s v="ESE Hospital del Sur Gabriel Jaramillo Piedrahit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Jericó."/>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0"/>
    <s v="ESE Hospital San Rafael de Jericó"/>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 Luis."/>
    <d v="2017-11-11T00:00:00"/>
    <s v="8 meses"/>
    <s v="Régimen Especial - Artículo 95 Ley 489 de 1998"/>
    <s v="Recursos Nacionales"/>
    <n v="628019515"/>
    <n v="5831268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0"/>
    <s v="ESE Hospital San Rafael de San Luis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to Domingo"/>
    <d v="2017-11-11T00:00:00"/>
    <s v="8 meses"/>
    <s v="Régimen Especial - Artículo 95 Ley 489 de 1998"/>
    <s v="Recursos Nacionales"/>
    <n v="460060808"/>
    <n v="42717433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0"/>
    <s v="ESE Hospital San Rafael de Santo Domingo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Veneci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0"/>
    <s v="ESE Hospital San Rafael de Venec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Yolombó."/>
    <d v="2017-11-11T00:00:00"/>
    <s v="8 meses"/>
    <s v="Régimen Especial - Artículo 95 Ley 489 de 1998"/>
    <s v="Recursos Nacionales"/>
    <n v="1352432723"/>
    <n v="125575693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0"/>
    <s v="ESE Hospital San Rafael de Yolombó"/>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Barbos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0"/>
    <s v="ESE Hospital San Vicente de Paul de Barbos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Pueblorrico."/>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0"/>
    <s v="ESE Hospital San Vicente de Paul de Pueblorrico"/>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Fredonia."/>
    <d v="2017-11-11T00:00:00"/>
    <s v="8 meses"/>
    <s v="Régimen Especial - Artículo 95 Ley 489 de 1998"/>
    <s v="Recursos Nacionales"/>
    <n v="569599095"/>
    <n v="52888251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0"/>
    <s v="ESE Hospital Santa Lucia de Fredoni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opacaban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0"/>
    <s v="ESE Hospital Santa Margarita de Copacaban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Santa Bárbara."/>
    <d v="2017-11-11T00:00:00"/>
    <s v="8 meses"/>
    <s v="Régimen Especial - Artículo 95 Ley 489 de 1998"/>
    <s v="Recursos Nacionales"/>
    <n v="388495793"/>
    <n v="3607249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0"/>
    <s v="ESE Hospital Santa Maria de Santa Barbar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d v="2017-11-11T00:00:00"/>
    <s v="8 meses"/>
    <s v="Régimen Especial - Artículo 95 Ley 489 de 1998"/>
    <s v="Recursos Nacionales"/>
    <n v="2067805817"/>
    <n v="19209925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0"/>
    <s v="Instituto Municipal de Deportes de Arboletes - Imderar"/>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 Institucional, en el municipio de El Peñol."/>
    <d v="2017-11-11T00:00:00"/>
    <s v="8 meses"/>
    <s v="Régimen Especial - Artículo 95 Ley 489 de 1998"/>
    <s v="Recursos Nacionales"/>
    <n v="1134853855"/>
    <n v="10549045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0"/>
    <s v="ESE Hospital San Juan de Dios de El Peñol"/>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bajo la modalidad Familiar, en el municipio de Caramanta"/>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0"/>
    <s v="ESE Hospital San Antonio de Caramanta"/>
    <s v="En ejecución"/>
    <m/>
    <s v="Consorcio Interventor BCA 2018"/>
    <s v="Tipo A1: Supervisión e Interventoría Integral"/>
    <s v="Técnica, jurídica, administrativa, contable y financiera"/>
  </r>
  <r>
    <x v="6"/>
    <n v="93151501"/>
    <s v="Brindar apoyo a la realización de las acciones técnicas, administrativas, jurídicas y financieras que permitan la implementación de las políticas públicas de Primera Infancia e Infancia y Adolescencia del Departamento de Antioquia."/>
    <d v="2018-01-01T00:00:00"/>
    <s v="8 meses"/>
    <s v="Contratación Directa - Contratos Interadministrativos"/>
    <s v="Recursos propios"/>
    <n v="2140840415"/>
    <n v="2140840415"/>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0"/>
    <s v="Universidad de Antioquia"/>
    <s v="En ejecución"/>
    <s v="Adicionado en $492.282.681. Se solicita prórroga de 23 dias calendario"/>
    <s v="Davis Isaza Martínez"/>
    <s v="Tipo C:  Supervisión"/>
    <s v="Técnica, jurídica, administrativa, contable y financiera"/>
  </r>
  <r>
    <x v="6"/>
    <n v="93151501"/>
    <s v="Apoyar la realización de las acciones técnicas y administrativas que permitan la implementación del programa Antioquia Joven en el Departamento de Antioquia. "/>
    <d v="2017-11-01T00:00:00"/>
    <s v="8 meses"/>
    <s v="Contratación Directa - Contratos Interadministrativos"/>
    <s v="Recursos propios"/>
    <n v="1048093490"/>
    <n v="636937007"/>
    <s v="SI"/>
    <s v="Aprobadas"/>
    <s v="Santiago Morales Quijano"/>
    <s v="Jurídico"/>
    <s v="3839246"/>
    <s v="santiago.morales@antioquia.gov.co"/>
    <s v="Antioquia Joven"/>
    <m/>
    <m/>
    <m/>
    <m/>
    <m/>
    <n v="7935"/>
    <n v="19593"/>
    <d v="2017-11-10T00:00:00"/>
    <s v="N/A"/>
    <n v="4600007845"/>
    <x v="0"/>
    <s v="Institución Universitaria Colegio Mayor de Antioquia"/>
    <s v="En ejecución"/>
    <s v="Se solicita adición de 256.937.008 y prórroga de 46 días calendario"/>
    <s v="Davis Isaza Martínez"/>
    <s v="Tipo C:  Supervisión"/>
    <s v="Técnica, jurídica, administrativa, contable y financiera"/>
  </r>
  <r>
    <x v="6"/>
    <n v="93141506"/>
    <s v="Desarrollar acciones conjuntas para la realización de una estrategia audiovisual encaminada a promover la participación y el liderazgo de los jóvenes del departamento a través de escenarios de confrontación pacífica."/>
    <d v="2017-11-01T00:00:00"/>
    <s v="6 meses"/>
    <s v="Régimen Especial - Artículo 95 Ley 489 de 1998"/>
    <s v="Recursos propios"/>
    <n v="103201283"/>
    <n v="20000001"/>
    <s v="SI"/>
    <s v="Aprobadas"/>
    <s v="Santiago Morales Quijano"/>
    <s v="Jurídico"/>
    <s v="3839246"/>
    <s v="santiago.morales@antioquia.gov.co"/>
    <s v="Antioquia Joven"/>
    <m/>
    <m/>
    <m/>
    <m/>
    <m/>
    <n v="7954"/>
    <n v="19608"/>
    <d v="2017-11-10T00:00:00"/>
    <s v="N/A"/>
    <n v="4600007861"/>
    <x v="0"/>
    <s v="Sociedad Televisión de Antioquia Ltda - TELEANTIOQUIA"/>
    <s v="En ejecución"/>
    <m/>
    <s v="Davis Isaza Martínez"/>
    <s v="Tipo C:  Supervisión"/>
    <s v="Técnica, jurídica, administrativa, contable y financiera"/>
  </r>
  <r>
    <x v="6"/>
    <n v="81112105"/>
    <s v="Prestar el servicio de Hosting dedicado para alojar el sistema de información web de la Estrategia Departamental de Atención Integral a la Primera Infancia - Buen Comienzo Antioquia "/>
    <d v="2017-11-01T00:00:00"/>
    <s v="12 meses"/>
    <s v="Mínima Cuantía"/>
    <s v="Recursos propios"/>
    <n v="16906046"/>
    <n v="16906046"/>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s v="2017SS380002"/>
    <s v="N/A"/>
    <d v="2017-12-14T00:00:00"/>
    <s v="N/A"/>
    <s v="2017SS380002"/>
    <x v="0"/>
    <s v="Gopher Group"/>
    <s v="Celebrado sin iniciar"/>
    <m/>
    <m/>
    <s v="Tipo C:  Supervisión"/>
    <s v="Técnica, jurídica, administrativa, contable y financiera"/>
  </r>
  <r>
    <x v="6"/>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d v="2017-10-01T00:00:00"/>
    <s v="Hasta el 31 de Julio de 2018"/>
    <s v="Régimen Especial - Artículo 95 Ley 489 de 1999"/>
    <s v="Recursos Nacionales"/>
    <n v="113995921548"/>
    <n v="11399592154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0"/>
    <s v="Instituto Colombiano de Bienestar Familiar - ICBF"/>
    <s v="En ejecución"/>
    <s v="Consiste en un convenio marco suscrito con el ICBF, en el cual se apropian los recursos para ejecutarse en los convenios derivados."/>
    <s v="Alejandra Carvajal (con personal de apoyo técnico)"/>
    <s v="Tipo C:  Supervisión"/>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5440226507"/>
    <n v="5056012427"/>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6"/>
    <x v="0"/>
    <s v="Fundación de atención a la niñez - FAN"/>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19265601"/>
    <n v="317507228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81"/>
    <x v="0"/>
    <s v="Unión Temporal Construyendo Vida con Valores 2018"/>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04449977"/>
    <n v="31610900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1"/>
    <x v="0"/>
    <s v="Fundación Universitaria Autonoma de las America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97464665"/>
    <n v="315611842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8"/>
    <x v="0"/>
    <s v="Fundación las Golondrinas "/>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206767085"/>
    <n v="297796184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7"/>
    <x v="0"/>
    <s v="Corporacion Colombia Avanza"/>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0337706"/>
    <n v="30699357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5"/>
    <x v="0"/>
    <s v="Corporación Educativa para el Desarrollo Integral -COREDI"/>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610142987"/>
    <n v="335179420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0"/>
    <x v="0"/>
    <s v="Corporacion Abrazar"/>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5300963"/>
    <n v="306865841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75"/>
    <x v="0"/>
    <s v="Unión Temporal C-C"/>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83874294"/>
    <n v="314360210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9"/>
    <x v="0"/>
    <s v="Corporación Proyecto de Empuje para Colaboración y Ayuda Social -PECAS"/>
    <s v="En ejecución"/>
    <m/>
    <s v="Consorcio Interventor BCA 2018"/>
    <s v="Tipo A1: Supervisión e Interventoría Integral"/>
    <s v="Técnica, jurídica, administrativa, contable y financiera"/>
  </r>
  <r>
    <x v="6"/>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6,5 meses"/>
    <s v="Régimen Especial - Decreto 092 de 2017"/>
    <s v="Recursos Nacionales"/>
    <n v="551752401"/>
    <n v="55175240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8016"/>
    <n v="20223"/>
    <d v="2018-01-11T00:00:00"/>
    <n v="0"/>
    <n v="4600008014"/>
    <x v="0"/>
    <s v="Corporación Dignificar"/>
    <s v="En ejecución"/>
    <m/>
    <s v="Consorcio Interventor BCA 2018"/>
    <s v="Tipo A1: Supervisión e Interventoría Integral"/>
    <s v="Técnica, jurídica, administrativa, contable y financiera"/>
  </r>
  <r>
    <x v="6"/>
    <n v="86101705"/>
    <s v="Cualificar a agentes educativos y actores corresponsables de primera infancia, para el desarrollo de la política departamental Buen Comienzo Antioquia."/>
    <d v="2018-03-01T00:00:00"/>
    <s v="3.2 meses"/>
    <s v="Selección Abreviada - Menor Cuantía"/>
    <s v="Recursos propios"/>
    <n v="152599000"/>
    <n v="152599000"/>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2"/>
    <x v="0"/>
    <s v="Centro de Sistemas de Antioquia S.A.S"/>
    <s v="En ejecución"/>
    <m/>
    <s v="Pilar Álvarez Acosta"/>
    <s v="Tipo C:  Supervisión"/>
    <s v="Técnica, jurídica, administrativa, contable y financiera"/>
  </r>
  <r>
    <x v="6"/>
    <n v="86101705"/>
    <s v="Cualificar a agentes educativos y actores corresponsables de primera infancia, para el desarrollo de la política departamental Buen Comienzo Antioquia."/>
    <d v="2018-03-01T00:00:00"/>
    <s v="3.2 meses"/>
    <s v="Selección Abreviada - Menor Cuantía"/>
    <s v="Recursos propios"/>
    <n v="410822272"/>
    <n v="410822272"/>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3"/>
    <x v="0"/>
    <s v="Fundación de atención a la niñez - FAN"/>
    <s v="En ejecución"/>
    <m/>
    <s v="Luz Edilma Jiménez Arias"/>
    <s v="Tipo C:  Supervisión"/>
    <s v="Técnica, jurídica, administrativa, contable y financiera"/>
  </r>
  <r>
    <x v="6"/>
    <n v="86101705"/>
    <s v="Cualificar a agentes educativos y actores corresponsables de primera infancia, para el desarrollo de la política departamental Buen Comienzo Antioquia."/>
    <d v="2018-03-01T00:00:00"/>
    <s v="3.2 meses"/>
    <s v="Selección Abreviada - Menor Cuantía"/>
    <s v="Recursos propios"/>
    <n v="168010745"/>
    <n v="168010745"/>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4"/>
    <x v="0"/>
    <s v="Trassusrisas S.A.S"/>
    <s v="En ejecución"/>
    <m/>
    <s v="Alejandra Carvajal Román"/>
    <s v="Tipo C:  Supervisión"/>
    <s v="Técnica, jurídica, administrativa, contable y financiera"/>
  </r>
  <r>
    <x v="6"/>
    <n v="93151501"/>
    <s v="Realizar la interventoría integral a los procesos contractuales de la estrategia de atención integral a  la primera infancia “Buen Comienzo Antioquia”."/>
    <d v="2017-12-01T00:00:00"/>
    <s v=" 8 meses"/>
    <s v="Concurso de Méritos"/>
    <s v="Recursos propios"/>
    <n v="1899599009"/>
    <n v="18995990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s v="2017CN380002"/>
    <n v="20244"/>
    <d v="2017-12-29T00:00:00"/>
    <n v="2018060023988"/>
    <s v="2017CN380002"/>
    <x v="0"/>
    <s v="Consorcio Interventor BCA 2018"/>
    <s v="En ejecución"/>
    <m/>
    <s v="Neida Elena García Pulgarín"/>
    <s v="Tipo C:  Supervisión"/>
    <s v="Técnica, jurídica, administrativa, contable y financiera"/>
  </r>
  <r>
    <x v="6"/>
    <n v="78111502"/>
    <s v="Adquisición de tiquetes aéreos para los funcionarios adscritos a la Gerencia de Infancia, Adolescencia y juventud"/>
    <d v="2018-01-01T00:00:00"/>
    <s v="11 meses"/>
    <s v="Otro Tipo de Contrato"/>
    <s v="Recursos propios"/>
    <n v="30000000"/>
    <n v="30000000"/>
    <s v="NO"/>
    <s v="N/A"/>
    <s v="Santiago Morales Quijano"/>
    <s v="Jurídico"/>
    <s v="3839245"/>
    <s v="santiago.morales@antioquia.gov.co"/>
    <m/>
    <m/>
    <m/>
    <m/>
    <m/>
    <m/>
    <m/>
    <m/>
    <m/>
    <m/>
    <m/>
    <x v="2"/>
    <m/>
    <s v="Sin iniciar etapa precontractual"/>
    <s v="Proceso que realizará la secretaría general. Se aportará CDP para la contratación"/>
    <s v="Steven Cortina Yarce"/>
    <s v="Tipo C:  Supervisión"/>
    <s v="Técnica, jurídica, administrativa, contable y financiera"/>
  </r>
  <r>
    <x v="7"/>
    <n v="92111502"/>
    <s v=" Desarrollo de acciones de acompañamiento, organización logistica, promocion y sensibilizacion del proceso de construccion de paz en el departamento de antioquia"/>
    <d v="2018-01-01T00:00:00"/>
    <s v="4 meses"/>
    <s v="Contratación Directa - Contratos Interadministrativos"/>
    <s v="Recursos propios"/>
    <n v="338594006"/>
    <n v="338594006"/>
    <s v="NO"/>
    <s v="Aprobadas"/>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0"/>
    <s v="TECNOLOGICO DE ANTIOQUIA /INSTITUCION UNIVERSITARIA"/>
    <s v="En ejecución"/>
    <m/>
    <s v="Juan David Hurtado"/>
    <s v="Tipo C:  Supervisión"/>
    <s v="Técnica,administrativa, contable y/o financiera y juridica"/>
  </r>
  <r>
    <x v="7"/>
    <n v="86101810"/>
    <s v="Accionnes de formacion y acompañamiento a las comunidades beneficiarias en la implementacion de una pedagogia de Paz "/>
    <d v="2018-03-01T00:00:00"/>
    <s v="8 meses"/>
    <s v="Contratación Directa - Contratos Interadministrativos"/>
    <s v="Recursos propios"/>
    <n v="300000000"/>
    <n v="3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2"/>
    <m/>
    <m/>
    <m/>
    <s v="José Humberto Vergara "/>
    <s v="Tipo C:  Supervisión"/>
    <s v="Técnica,administrativa, contable y/o financiera y juridica"/>
  </r>
  <r>
    <x v="7"/>
    <n v="80141626"/>
    <s v="Acompañamiento logistico para la visualizacion de la genrencia de paz en los municipios antioqueños"/>
    <d v="2018-03-01T00:00:00"/>
    <s v="3 meses"/>
    <s v="Contratación Directa - Contratos Interadministrativos"/>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2"/>
    <m/>
    <m/>
    <m/>
    <s v="José Humberto Vergara "/>
    <s v="Tipo C:  Supervisión"/>
    <s v="Técnica,administrativa, contable y/o financiera y juridica"/>
  </r>
  <r>
    <x v="7"/>
    <n v="931315503"/>
    <s v=" Desarrollo de aciones para la implementacion de la mesas de trabajo interdepartamental y ejecucion de actividades de fortalecimiento institucional en el posconflcito"/>
    <d v="2018-02-01T00:00:00"/>
    <s v="6 meses"/>
    <s v="Mínima Cuantía"/>
    <s v="Recursos propios"/>
    <n v="123963276"/>
    <n v="123963276"/>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2"/>
    <m/>
    <m/>
    <m/>
    <s v="José Humberto Vergara "/>
    <s v="Tipo C:  Supervisión"/>
    <s v="Técnica,administrativa, contable y/o financiera y juridica"/>
  </r>
  <r>
    <x v="7"/>
    <n v="8011504"/>
    <s v="Designar estudiantes de las universidades publicas y privadas para la realización de la practica academica, con el fin de brindar apoyo a la gestion del Departamento de Antioquiay sus regiones durante el segundo semestre"/>
    <d v="2018-08-01T00:00:00"/>
    <s v="5 meses"/>
    <s v="Contratación Directa - Contratos Interadministrativos"/>
    <s v="Recursos propios"/>
    <n v="140623560"/>
    <n v="140623560"/>
    <s v="NO"/>
    <s v="N/A"/>
    <s v="Juan David Hurtado"/>
    <s v="Profesional Universitario"/>
    <s v="3839397"/>
    <s v="juan.hurtado@antioquia.gov.co"/>
    <s v="Antioquia en Paz"/>
    <s v="Agenda de paz y posconflcito concertada y articulada con los proyectos visionarios del plan de desarrollo departamental"/>
    <s v="Construccion, formulacion e implementacion del Consejo departamental de Paz enel Departamento de Antioquia"/>
    <s v="22-0174"/>
    <s v="Articulacion administraciones municipales y Gobernacion de Antioquia en el marco del posconflicto y sitematizacion de la informacion en un entregable de memoria historica, Agenda de Paz Creada e implementada"/>
    <s v="implemetacion del Consejo departamental de paz, Promocion y sencibilizacion del proceso, ejercicios masivos de cualificacion, herramientas eficientes y eficaces en uso, proceso y generacion de entregables y precticantes de excelencia"/>
    <m/>
    <n v="221854"/>
    <m/>
    <m/>
    <m/>
    <x v="1"/>
    <s v="Talento Humano"/>
    <s v="Sin iniciar etapa precontractual"/>
    <m/>
    <s v="Es competencia de Gestión Humana, Desarrollo Organizacional."/>
    <s v="Tipo C:  Supervisión"/>
    <s v="Técnica,administrativa, contable y/o financiera y juridica"/>
  </r>
  <r>
    <x v="7"/>
    <n v="8011504"/>
    <s v="Designar estudiantes de las universidades publicas y privadas para la realización de la practica academica, con el fin de brindar apoyo a la gestion del Departamento de Antioquiay sus regiones durante el primer semestre"/>
    <d v="2018-02-15T00:00:00"/>
    <s v="5 meses"/>
    <s v="Contratación Directa - Contratos Interadministrativos"/>
    <s v="Recursos propios"/>
    <n v="142028438"/>
    <n v="142028438"/>
    <s v="NO"/>
    <s v="N/A"/>
    <s v="Juan David Hurtado"/>
    <s v="Profesional Universitario"/>
    <s v="3839397"/>
    <s v="juan.hurtado@antioquia.gov.co"/>
    <s v="Antioquia en Paz"/>
    <s v="Agenda de paz y posconflcito concertada y articulada con los proyectos visionarios del plan de desarrollo departamental"/>
    <s v="Construccion, formulacion e implementacion del Consejo departamental de Paz enel Departamento de Antioquia"/>
    <s v="22-0174"/>
    <s v="Articulacion administraciones municipales y Gobernacion de Antioquia en el marco del posconflicto y sitematizacion de la informacion en un entregable de memoria historica, Agenda de Paz Creada e implementada"/>
    <s v="implemetacion del Consejo departamental de paz, Promocion y sencibilizacion del proceso, ejercicios masivos de cualificacion, herramientas eficientes y eficaces en uso, proceso y generacion de entregables y precticantes de excelencia"/>
    <m/>
    <n v="20160"/>
    <m/>
    <m/>
    <m/>
    <x v="1"/>
    <s v="Talento Humano"/>
    <s v="Sin iniciar etapa precontractual"/>
    <m/>
    <s v="Es competencia de Gestión Humana, Desarrollo Organizacional."/>
    <s v="Tipo C:  Supervisión"/>
    <s v="Técnica,administrativa, contable y/o financiera y juridica"/>
  </r>
  <r>
    <x v="7"/>
    <n v="8011504"/>
    <s v="Designar estudiantes de las universidades publicas y privadas para la realización de la practica academica, con el fin de brindar apoyo a la gestion del Departamento de Antioquiay sus regiones durante el primer semestre"/>
    <d v="2018-02-15T00:00:00"/>
    <s v="5 meses"/>
    <s v="Contratación Directa - Contratos Interadministrativos"/>
    <s v="Recursos propios"/>
    <n v="66405994"/>
    <n v="66405994"/>
    <s v="NO"/>
    <s v="N/A"/>
    <s v="Juan David Hurtado"/>
    <s v="Profesional Universitario"/>
    <s v="3839397"/>
    <s v="juan.hurtado@antioquia.gov.co"/>
    <s v="Antioquia en Paz"/>
    <s v="Agenda de paz y posconflcito concertada y articulada con los proyectos visionarios del plan de desarrollo departamental"/>
    <s v="Construccion, formulacion e implementacion del Consejo departamental de Paz enel Departamento de Antioquia"/>
    <s v="22-0221"/>
    <s v="Articulacion administraciones municipales y Gobernacion de Antioquia en el marco del posconflicto y sitematizacion de la informacion en un entregable de memoria historica, Agenda de Paz Creada e implementada"/>
    <s v="Practicantes de excelencia Universidades Privadas, este proceso se realiza con el apoyo de Gestión Humana"/>
    <m/>
    <n v="20159"/>
    <m/>
    <m/>
    <m/>
    <x v="1"/>
    <s v="Talento Humano"/>
    <s v="Sin iniciar etapa precontractual"/>
    <m/>
    <s v="Es competencia de Gestión Humana, Desarrollo Organizacional."/>
    <s v="Tipo C:  Supervisión"/>
    <s v="Técnica,administrativa, contable y/o financiera y juridica"/>
  </r>
  <r>
    <x v="7"/>
    <n v="80111504"/>
    <s v="Desarrollo de proyectos productivos ligados a los proyectos visionarios del plan de desarrollo de la Gobernacion de Antioquia, convenios interinstitucionales para generar empleos digno"/>
    <d v="2018-02-01T00:00:00"/>
    <s v="10 meses"/>
    <s v="Contratación Directa - Contratos Interadministrativos"/>
    <s v="Recursos propios"/>
    <n v="280000000"/>
    <n v="28000000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Gerencia de Paz"/>
    <n v="8011504"/>
    <s v="Designar estudiantes de las universidades publicas y privadas para la realización de la practica academica, con el fin de brindar apoyo a la gestion del Departamento de Antioquiay sus regiones durante el primer semestre"/>
    <d v="2018-02-15T00:00:00"/>
    <s v="5 meses"/>
    <s v="Contratación Directa - Contratos Interadministrativos"/>
    <x v="0"/>
    <n v="142028438"/>
    <n v="142028438"/>
    <s v="NO"/>
    <s v="N/A"/>
    <s v="Juan David Hurtado"/>
    <s v="Profesional Universitario"/>
  </r>
  <r>
    <x v="7"/>
    <s v="93142100_x000a_93141500_x000a_92112003"/>
    <s v="Apoyar la Gerencia de paz en la identificación, analisis, contribución y fortalecimiento de las nuevas dinamicas del macrocrimen. Urbano - Rural en el Departamento de Antioquia la cual permitira implementar estrategias de convivencia y paz"/>
    <d v="2018-01-01T00:00:00"/>
    <s v="6 meses"/>
    <s v="Régimen Especial - Decreto 092 de 2017"/>
    <s v="Recursos propios"/>
    <n v="713286000"/>
    <n v="713286000"/>
    <s v="NO"/>
    <s v="N/A"/>
    <s v="Juan David Hurtado"/>
    <s v="Profesional Universitario"/>
    <s v="3839397"/>
    <s v="Profesional Universitario"/>
    <s v="Antioquia en Paz"/>
    <s v="Identificación  de las nuevas dinamicas del Macrocrimen Urbano y Rural"/>
    <s v="Conformación de la Gerencia de Paz y Postconflicto para asumir los retos de esta Etapa en el Departamento de Antioquia"/>
    <s v="22-016700 (Por revisar)"/>
    <s v="Estrategias de convivencia y paz (Por revisar)"/>
    <m/>
    <m/>
    <m/>
    <m/>
    <m/>
    <m/>
    <x v="2"/>
    <m/>
    <m/>
    <m/>
    <s v="Juan David Hurtado"/>
    <s v="Tipo C:  Supervisión"/>
    <s v="Técnica,administrativa, contable y/o financiera y juridica"/>
  </r>
  <r>
    <x v="8"/>
    <n v="50193000"/>
    <s v="COFINANCIAR LA ENTREGA DE RACIONES DENTRO DE LA EJECUCIÓN DEL PROGRAMA DE ALIMENTACIÓN ESCOLAR, ATRAVEZ DEL CUAL SE BRINDA COMPLEMENTO ALIMENTARIO A  LOS NIÑOS, NIÑAS, Y ADOLESCENTES DE LA MATRICULA OFICIAL,DEL MUNICIPIO DE   ABEJORRAL"/>
    <d v="2017-11-10T00:00:00"/>
    <s v="9 meses"/>
    <s v="Contratación directa"/>
    <s v="Recursos propios"/>
    <n v="299544448"/>
    <n v="2995444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0"/>
    <s v="ABEJORRAL"/>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BRIAQUI"/>
    <d v="2017-11-10T00:00:00"/>
    <s v="7 meses"/>
    <s v="Contratación directa"/>
    <s v="Recursos propios"/>
    <n v="30905890"/>
    <n v="309058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0"/>
    <s v="ABRIAQUI"/>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LEJANDRIA"/>
    <d v="2017-11-10T00:00:00"/>
    <s v="9 meses"/>
    <s v="Contratación directa"/>
    <s v="Recursos propios"/>
    <n v="90244000"/>
    <n v="90244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0"/>
    <s v="ALEJANDRÍ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MAGA"/>
    <d v="2017-11-10T00:00:00"/>
    <s v="7 meses"/>
    <s v="Contratación directa"/>
    <s v="Recursos propios"/>
    <n v="299911360"/>
    <n v="299911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0"/>
    <s v="AMAGÁ"/>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MALFI"/>
    <d v="2017-11-10T00:00:00"/>
    <s v="7 meses"/>
    <s v="Contratación directa"/>
    <s v="Recursos propios"/>
    <n v="158130390"/>
    <n v="1581303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0"/>
    <s v="AMALFI"/>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NDES"/>
    <d v="2017-11-10T00:00:00"/>
    <s v="7 meses"/>
    <s v="Contratación directa"/>
    <s v="Recursos propios"/>
    <n v="340180100"/>
    <n v="340180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0"/>
    <s v="ANDE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NGELOPOLIS"/>
    <d v="2017-11-10T00:00:00"/>
    <s v="9 meses"/>
    <s v="Contratación directa"/>
    <s v="Recursos propios"/>
    <n v="96838687"/>
    <n v="9683868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0"/>
    <s v="ANGELOPOLI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NGOSTURA"/>
    <d v="2017-11-10T00:00:00"/>
    <s v="9 meses"/>
    <s v="Contratación directa"/>
    <s v="Recursos propios"/>
    <n v="257798612"/>
    <n v="2577986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0"/>
    <s v="ANGOSTUR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NORI"/>
    <d v="2017-11-10T00:00:00"/>
    <s v="9 meses"/>
    <s v="Contratación directa"/>
    <s v="Recursos propios"/>
    <n v="318602806"/>
    <n v="31860280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0"/>
    <s v="ANORÍ"/>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NZA"/>
    <d v="2017-11-10T00:00:00"/>
    <s v="9 meses"/>
    <s v="Contratación directa"/>
    <s v="Recursos propios"/>
    <n v="131427746"/>
    <n v="13142774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0"/>
    <s v="ANZÁ"/>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RBOLETES"/>
    <d v="2017-11-10T00:00:00"/>
    <s v="9 meses"/>
    <s v="Contratación directa"/>
    <s v="Recursos propios"/>
    <n v="891652463"/>
    <n v="89165246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0"/>
    <s v="ARBOLETE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RGELIA "/>
    <d v="2017-11-10T00:00:00"/>
    <s v="7 meses"/>
    <s v="Contratación directa"/>
    <s v="Recursos propios"/>
    <n v="152287462"/>
    <n v="1522874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0"/>
    <s v="ARGEL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ARMENIA"/>
    <d v="2017-11-10T00:00:00"/>
    <s v="9 meses"/>
    <s v="Contratación directa"/>
    <s v="Recursos propios"/>
    <n v="39271537"/>
    <n v="3927153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0"/>
    <s v="ARMEN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ARBOSA"/>
    <d v="2017-11-10T00:00:00"/>
    <s v="9 meses"/>
    <s v="Contratación directa"/>
    <s v="Recursos propios"/>
    <n v="501103104"/>
    <n v="501103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0"/>
    <s v="BARBOS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ELMIRA"/>
    <d v="2017-11-10T00:00:00"/>
    <s v="9 meses"/>
    <s v="Contratación directa"/>
    <s v="Recursos propios"/>
    <n v="252435955"/>
    <n v="252435955"/>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0"/>
    <s v="BELMIR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ETANIA"/>
    <d v="2017-11-10T00:00:00"/>
    <s v="9 meses"/>
    <s v="Contratación directa"/>
    <s v="Recursos propios"/>
    <n v="128208482"/>
    <n v="12820848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0"/>
    <s v="BETAN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ETULIA"/>
    <d v="2017-11-10T00:00:00"/>
    <s v="9 meses"/>
    <s v="Contratación directa"/>
    <s v="Recursos propios"/>
    <n v="347487555"/>
    <n v="347487555"/>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0"/>
    <s v="BETUL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RICEÑO"/>
    <d v="2017-11-10T00:00:00"/>
    <s v="9 meses"/>
    <s v="Contratación directa"/>
    <s v="Recursos propios"/>
    <n v="298507463"/>
    <n v="29850746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0"/>
    <s v="BRICEÑ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BURITICA"/>
    <d v="2017-11-10T00:00:00"/>
    <s v="9 meses"/>
    <s v="Contratación directa"/>
    <s v="Recursos propios"/>
    <n v="130795179"/>
    <n v="13079517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0"/>
    <s v="BURITICÁ"/>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CERES"/>
    <d v="2017-11-10T00:00:00"/>
    <s v="7 meses"/>
    <s v="Contratación directa"/>
    <s v="Recursos propios"/>
    <n v="450488010"/>
    <n v="4504880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0"/>
    <s v="CACERE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ICEDO"/>
    <d v="2017-11-10T00:00:00"/>
    <s v="7 meses"/>
    <s v="Contratación directa"/>
    <s v="Recursos propios"/>
    <n v="138542510"/>
    <n v="1385425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0"/>
    <s v="CAICED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LDAS"/>
    <d v="2017-11-10T00:00:00"/>
    <s v="9 meses"/>
    <s v="Contratación directa"/>
    <s v="Recursos propios"/>
    <n v="446634731"/>
    <n v="446634731"/>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0"/>
    <s v="CALDA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MPAMENTO"/>
    <d v="2017-11-10T00:00:00"/>
    <s v="9 meses"/>
    <s v="Contratación directa"/>
    <s v="Recursos propios"/>
    <n v="276997903"/>
    <n v="27699790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0"/>
    <s v="CAMPAMENT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ÑASGORDAS"/>
    <d v="2017-11-10T00:00:00"/>
    <s v="7 meses"/>
    <s v="Contratación directa"/>
    <s v="Recursos propios"/>
    <n v="182420642"/>
    <n v="1824206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0"/>
    <s v="CAÑASGORDA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RACOLI"/>
    <d v="2017-11-10T00:00:00"/>
    <s v="9 meses"/>
    <s v="Contratación directa"/>
    <s v="Recursos propios"/>
    <n v="61931060"/>
    <n v="61931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0"/>
    <s v="CARACOLÍ"/>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RAMANTA"/>
    <d v="2017-11-10T00:00:00"/>
    <s v="7 meses"/>
    <s v="Contratación directa"/>
    <s v="Recursos propios"/>
    <n v="44168140"/>
    <n v="441681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0"/>
    <s v="CARAMANT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REPA"/>
    <d v="2017-11-10T00:00:00"/>
    <s v="9 meses"/>
    <s v="Contratación directa"/>
    <s v="Recursos propios"/>
    <n v="1406044851"/>
    <n v="1406044851"/>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0"/>
    <s v="CAREP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L CARMEN DE VIBORAL"/>
    <d v="2017-11-10T00:00:00"/>
    <s v="9 meses"/>
    <s v="Contratación directa"/>
    <s v="Recursos propios"/>
    <n v="757479836"/>
    <n v="7574798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0"/>
    <s v="EL CARMEN DE VIBORAL"/>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ROLINA DEL PRINCIPE"/>
    <d v="2017-11-10T00:00:00"/>
    <s v="9 meses"/>
    <s v="Contratación directa"/>
    <s v="Recursos propios"/>
    <n v="42889687"/>
    <n v="4288968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0"/>
    <s v="CAROLINA DEL PRINCIP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AUCASIA"/>
    <d v="2017-11-10T00:00:00"/>
    <s v="9 meses"/>
    <s v="Contratación directa"/>
    <s v="Recursos propios"/>
    <n v="1233360000"/>
    <n v="123336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0"/>
    <s v="CAUCAS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HIGORODO"/>
    <d v="2017-11-10T00:00:00"/>
    <s v="9 meses"/>
    <s v="Contratación directa"/>
    <s v="Recursos propios"/>
    <n v="1160939487"/>
    <n v="116093948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0"/>
    <s v="CHIGORODÓ"/>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ISNEROS"/>
    <d v="2017-11-10T00:00:00"/>
    <s v="9 meses"/>
    <s v="Contratación directa"/>
    <s v="Recursos propios"/>
    <n v="74731836"/>
    <n v="747318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0"/>
    <s v="CISNERO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IUDAD BOLIVAR"/>
    <d v="2017-11-10T00:00:00"/>
    <s v="9 meses"/>
    <s v="Contratación directa"/>
    <s v="Recursos propios"/>
    <n v="217197373"/>
    <n v="21719737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0"/>
    <s v="CIUDAD BOLIVAR"/>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OCORNA"/>
    <d v="2017-11-10T00:00:00"/>
    <s v="9 meses"/>
    <s v="Contratación directa"/>
    <s v="Recursos propios"/>
    <n v="379260000"/>
    <n v="37926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0"/>
    <s v="COCORNÁ"/>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ONCEPCION"/>
    <d v="2017-11-10T00:00:00"/>
    <s v="9 meses"/>
    <s v="Contratación directa"/>
    <s v="Recursos propios"/>
    <n v="107540000"/>
    <n v="10754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0"/>
    <s v="CONCEPCIÓN"/>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ONCORDIA"/>
    <d v="2017-11-10T00:00:00"/>
    <s v="7 meses"/>
    <s v="Contratación directa"/>
    <s v="Recursos propios"/>
    <n v="180249760"/>
    <n v="1802497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0"/>
    <s v="CONCORD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COPACABANA"/>
    <d v="2017-11-10T00:00:00"/>
    <s v="7 meses"/>
    <s v="Contratación directa"/>
    <s v="Recursos propios"/>
    <n v="188828208"/>
    <n v="18882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0"/>
    <s v="COPACABAN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DABEIBA"/>
    <d v="2017-11-10T00:00:00"/>
    <s v="7 meses"/>
    <s v="Contratación directa"/>
    <s v="Recursos propios"/>
    <n v="442026858"/>
    <n v="44202685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0"/>
    <s v="DABEIB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DON MATIAS"/>
    <d v="2017-11-10T00:00:00"/>
    <s v="9 meses"/>
    <s v="Contratación directa"/>
    <s v="Recursos propios"/>
    <n v="182093164"/>
    <n v="18209316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0"/>
    <s v="DON MATIA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BEJICO"/>
    <d v="2017-11-10T00:00:00"/>
    <s v="7 meses"/>
    <s v="Contratación directa"/>
    <s v="Recursos propios"/>
    <n v="109410032"/>
    <n v="10941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0"/>
    <s v="EBEJIC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L BAGRE"/>
    <d v="2017-11-10T00:00:00"/>
    <s v="9 meses"/>
    <s v="Contratación directa"/>
    <s v="Recursos propios"/>
    <n v="1104870000"/>
    <n v="110487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0"/>
    <s v="EL BAGR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L PEÑOL"/>
    <d v="2017-11-10T00:00:00"/>
    <s v="9 meses"/>
    <s v="Contratación directa"/>
    <s v="Recursos propios"/>
    <n v="253701110"/>
    <n v="2537011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0"/>
    <s v="EL PEÑOL"/>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L RETIRO"/>
    <d v="2017-11-10T00:00:00"/>
    <s v="9 meses"/>
    <s v="Contratación directa"/>
    <s v="Recursos propios"/>
    <n v="588230242"/>
    <n v="5882302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0"/>
    <s v="EL RETIRO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L SANRUARIO"/>
    <d v="2017-11-10T00:00:00"/>
    <s v="7 meses"/>
    <s v="Contratación directa"/>
    <s v="Recursos propios"/>
    <n v="210473130"/>
    <n v="2104731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0"/>
    <s v="EL SANTUARI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ENTRERRIOS"/>
    <d v="2017-11-10T00:00:00"/>
    <s v="9 meses"/>
    <s v="Contratación directa"/>
    <s v="Recursos propios"/>
    <n v="161112000"/>
    <n v="161112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0"/>
    <s v="ENTRERRIO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FREDONIA"/>
    <d v="2017-11-10T00:00:00"/>
    <s v="7 meses"/>
    <s v="Contratación directa"/>
    <s v="Recursos propios"/>
    <n v="139816350"/>
    <n v="1398163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0"/>
    <s v="FREDON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FRONTINO"/>
    <d v="2017-11-10T00:00:00"/>
    <s v="7 meses"/>
    <s v="Contratación directa"/>
    <s v="Recursos propios"/>
    <n v="344715008"/>
    <n v="3447150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0"/>
    <s v="FRONTIN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IRALDO "/>
    <d v="2017-11-10T00:00:00"/>
    <s v="7 meses"/>
    <s v="Contratación directa"/>
    <s v="Recursos propios"/>
    <n v="51805740"/>
    <n v="518057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0"/>
    <s v="GIRALD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IRARDOTA"/>
    <d v="2017-11-10T00:00:00"/>
    <s v="7 meses"/>
    <s v="Contratación directa"/>
    <s v="Recursos propios"/>
    <n v="408689280"/>
    <n v="4086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0"/>
    <s v="GIRARDOT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OMEZ PLATA"/>
    <d v="2017-11-10T00:00:00"/>
    <s v="9 meses"/>
    <s v="Contratación directa"/>
    <s v="Recursos propios"/>
    <n v="260142800"/>
    <n v="2601428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0"/>
    <s v="GOMEZ PLAT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RANADA"/>
    <d v="2017-11-10T00:00:00"/>
    <s v="9 meses"/>
    <s v="Contratación directa"/>
    <s v="Recursos propios"/>
    <n v="275359624"/>
    <n v="27535962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0"/>
    <s v="GRANAD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UADALUPE"/>
    <d v="2017-11-10T00:00:00"/>
    <s v="9 meses"/>
    <s v="Contratación directa"/>
    <s v="Recursos propios"/>
    <n v="87576672"/>
    <n v="875766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0"/>
    <s v="GUADALUP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UARNE"/>
    <d v="2017-11-10T00:00:00"/>
    <s v="7 meses"/>
    <s v="Contratación directa"/>
    <s v="Recursos propios"/>
    <n v="218010880"/>
    <n v="2180108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0"/>
    <s v="GUARN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GUATAPE"/>
    <d v="2017-11-10T00:00:00"/>
    <s v="9 meses"/>
    <s v="Contratación directa"/>
    <s v="Recursos propios"/>
    <n v="86901000"/>
    <n v="86901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0"/>
    <s v="GUATAPÉ"/>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HELICONIA"/>
    <d v="2017-11-10T00:00:00"/>
    <s v="9 meses"/>
    <s v="Contratación directa"/>
    <s v="Recursos propios"/>
    <n v="62012416"/>
    <n v="620124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0"/>
    <s v="HELICON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HISPANIA"/>
    <d v="2017-11-10T00:00:00"/>
    <s v="7 meses"/>
    <s v="Contratación directa"/>
    <s v="Recursos propios"/>
    <n v="32452793"/>
    <n v="3245279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0"/>
    <s v="HISPAN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ITUANGO"/>
    <d v="2017-11-10T00:00:00"/>
    <s v="7 meses"/>
    <s v="Contratación directa"/>
    <s v="Recursos propios"/>
    <n v="459252940"/>
    <n v="4592529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0"/>
    <s v="ITUANG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JARDIN"/>
    <d v="2017-11-10T00:00:00"/>
    <s v="9 meses"/>
    <s v="Contratación directa"/>
    <s v="Recursos propios"/>
    <n v="161447806"/>
    <n v="16144780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0"/>
    <s v="JARDÍN"/>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JERICO"/>
    <d v="2017-11-10T00:00:00"/>
    <s v="7 meses"/>
    <s v="Contratación directa"/>
    <s v="Recursos propios"/>
    <n v="77934768"/>
    <n v="77934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0"/>
    <s v="JERICÓ"/>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LA CEJA"/>
    <d v="2017-11-10T00:00:00"/>
    <s v="9 meses"/>
    <s v="Contratación directa"/>
    <s v="Recursos propios"/>
    <n v="410671866"/>
    <n v="41067186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0"/>
    <s v="LA CEJ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LA ESTRELLA"/>
    <d v="2017-11-10T00:00:00"/>
    <s v="9 meses"/>
    <s v="Contratación directa"/>
    <s v="Recursos propios"/>
    <n v="911688000"/>
    <n v="911688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0"/>
    <s v="LA ESTRELL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LA PINTADA"/>
    <d v="2017-11-10T00:00:00"/>
    <s v="9 meses"/>
    <s v="Contratación directa"/>
    <s v="Recursos propios"/>
    <n v="64408030"/>
    <n v="644080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0"/>
    <s v="LA PINTAD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LA UNION"/>
    <d v="2017-11-10T00:00:00"/>
    <s v="7 meses"/>
    <s v="Contratación directa"/>
    <s v="Recursos propios"/>
    <n v="271471104"/>
    <n v="27147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0"/>
    <s v="LA UNIÓN"/>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LIBORINA"/>
    <d v="2017-11-10T00:00:00"/>
    <s v="7 meses"/>
    <s v="Contratación directa"/>
    <s v="Recursos propios"/>
    <n v="94269152"/>
    <n v="94269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0"/>
    <s v="LIBORIN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MACEO"/>
    <d v="2017-11-10T00:00:00"/>
    <s v="7 meses"/>
    <s v="Contratación directa"/>
    <s v="Recursos propios"/>
    <n v="84512168"/>
    <n v="845121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0"/>
    <s v="MACE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MARINILLA"/>
    <d v="2017-11-10T00:00:00"/>
    <s v="7 meses"/>
    <s v="Contratación directa"/>
    <s v="Recursos propios"/>
    <n v="379849792"/>
    <n v="379849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0"/>
    <s v="MARINILL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MONTEBELLO"/>
    <d v="2017-11-10T00:00:00"/>
    <s v="9 meses"/>
    <s v="Contratación directa"/>
    <s v="Recursos propios"/>
    <n v="103724736"/>
    <n v="1037247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0"/>
    <s v="MONTEBELL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MURINDO"/>
    <d v="2017-11-10T00:00:00"/>
    <s v="9 meses"/>
    <s v="Contratación directa"/>
    <s v="Recursos propios"/>
    <n v="180445343"/>
    <n v="18044534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0"/>
    <s v="MURINDÓ"/>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MUTATA"/>
    <d v="2017-11-10T00:00:00"/>
    <s v="9 meses"/>
    <s v="Contratación directa"/>
    <s v="Recursos propios"/>
    <n v="548448888"/>
    <n v="5484488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0"/>
    <s v="MUTATÁ"/>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NARIÑO"/>
    <d v="2017-11-10T00:00:00"/>
    <s v="9 meses"/>
    <s v="Contratación directa"/>
    <s v="Recursos propios"/>
    <n v="265287321"/>
    <n v="265287321"/>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0"/>
    <s v="NARIÑ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NECHI"/>
    <d v="2017-11-10T00:00:00"/>
    <s v="9 meses"/>
    <s v="Contratación directa"/>
    <s v="Recursos propios"/>
    <n v="549172084"/>
    <n v="54917208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0"/>
    <s v="NECHÍ"/>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NECOCLI"/>
    <d v="2017-11-10T00:00:00"/>
    <s v="9 meses"/>
    <s v="Contratación directa"/>
    <s v="Recursos propios"/>
    <n v="1843673194"/>
    <n v="184367319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0"/>
    <s v="NECOCLÍ"/>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OLAYA"/>
    <d v="2017-11-10T00:00:00"/>
    <s v="7 meses"/>
    <s v="Contratación directa"/>
    <s v="Recursos propios"/>
    <n v="42789280"/>
    <n v="427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0"/>
    <s v="OLAY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PEQUE  "/>
    <d v="2017-11-10T00:00:00"/>
    <s v="9 meses"/>
    <s v="Contratación directa"/>
    <s v="Recursos propios"/>
    <n v="268110000"/>
    <n v="26811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0"/>
    <s v="PEQU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PUEBLORRICO"/>
    <d v="2017-11-10T00:00:00"/>
    <s v="9 meses"/>
    <s v="Contratación directa"/>
    <s v="Recursos propios"/>
    <n v="90913612"/>
    <n v="909136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0"/>
    <s v="PUEBLORRIC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PUERTO BERRIO"/>
    <d v="2017-11-10T00:00:00"/>
    <s v="7 meses"/>
    <s v="Contratación directa"/>
    <s v="Recursos propios"/>
    <n v="203900416"/>
    <n v="2039004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0"/>
    <s v="PEUERTO BERRI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PUERTO NARE"/>
    <d v="2017-11-10T00:00:00"/>
    <s v="7 meses"/>
    <s v="Contratación directa"/>
    <s v="Recursos propios"/>
    <n v="402309472"/>
    <n v="4023097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0"/>
    <s v="PUERTO NAR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PUERTO TRIUNFO"/>
    <d v="2017-11-10T00:00:00"/>
    <s v="9 meses"/>
    <s v="Contratación directa"/>
    <s v="Recursos propios"/>
    <n v="390799299"/>
    <n v="39079929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0"/>
    <s v="PUERTO TRIUNF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REMEDIOS"/>
    <d v="2017-11-10T00:00:00"/>
    <s v="7 meses"/>
    <s v="Contratación directa"/>
    <s v="Recursos propios"/>
    <n v="454826816"/>
    <n v="454826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0"/>
    <s v="REMEDIO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BANALARGA"/>
    <d v="2017-11-10T00:00:00"/>
    <s v="9 meses"/>
    <s v="Contratación directa"/>
    <s v="Recursos propios"/>
    <n v="176333888"/>
    <n v="1763338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0"/>
    <s v="SABANALARG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LGAR"/>
    <d v="2017-11-10T00:00:00"/>
    <s v="7 meses"/>
    <s v="Contratación directa"/>
    <s v="Recursos propios"/>
    <n v="230145936"/>
    <n v="2301459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0"/>
    <s v="SALGAR"/>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ANDRES DE CUERQUIA"/>
    <d v="2017-11-10T00:00:00"/>
    <s v="9 meses"/>
    <s v="Contratación directa"/>
    <s v="Recursos propios"/>
    <n v="133598433"/>
    <n v="13359843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0"/>
    <s v="SAN ANDRES DE CUERQU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CARLOS"/>
    <d v="2017-11-10T00:00:00"/>
    <s v="9 meses"/>
    <s v="Contratación directa"/>
    <s v="Recursos propios"/>
    <n v="905800000"/>
    <n v="90580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0"/>
    <s v="SAN CARLOS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FRANCISCO"/>
    <d v="2017-11-10T00:00:00"/>
    <s v="9 meses"/>
    <s v="Contratación directa"/>
    <s v="Recursos propios"/>
    <n v="174833800"/>
    <n v="1748338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0"/>
    <s v="SAN FRANCISC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JERONIMO"/>
    <d v="2017-11-10T00:00:00"/>
    <s v="9 meses"/>
    <s v="Contratación directa"/>
    <s v="Recursos propios"/>
    <n v="164280000"/>
    <n v="16428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0"/>
    <s v="SAN JERONIM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JOSE DE LA MONTAÑA"/>
    <d v="2017-11-10T00:00:00"/>
    <s v="7 meses"/>
    <s v="Contratación directa"/>
    <s v="Recursos propios"/>
    <n v="41152360"/>
    <n v="41152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0"/>
    <s v="SAN JOSE DE LA MONTAÑ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JUAN DE URABA"/>
    <d v="2017-11-10T00:00:00"/>
    <s v="7 meses"/>
    <s v="Contratación directa"/>
    <s v="Recursos propios"/>
    <n v="802493630"/>
    <n v="8024936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0"/>
    <s v="SAN JUAN DE URAB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LUIS"/>
    <d v="2017-11-10T00:00:00"/>
    <s v="7 meses"/>
    <s v="Contratación directa"/>
    <s v="Recursos propios"/>
    <n v="424997152"/>
    <n v="424997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0"/>
    <s v="SAN LUIS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PEDRO DE LOS MILAGROS"/>
    <d v="2017-11-10T00:00:00"/>
    <s v="9 meses"/>
    <s v="Contratación directa"/>
    <s v="Recursos propios"/>
    <n v="327025866"/>
    <n v="32702586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0"/>
    <s v="SAN PEDRO DE LOS MILAGROS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PEDRO DE URABA"/>
    <d v="2017-11-10T00:00:00"/>
    <s v="9 meses"/>
    <s v="Contratación directa"/>
    <s v="Recursos propios"/>
    <n v="845659221"/>
    <n v="845659221"/>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0"/>
    <s v="SAN PEDRO DE URAB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RAFAEL"/>
    <d v="2017-11-10T00:00:00"/>
    <s v="7 meses"/>
    <s v="Contratación directa"/>
    <s v="Recursos propios"/>
    <n v="255161200"/>
    <n v="2551612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0"/>
    <s v="SAN RAFAEL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ROQUE"/>
    <d v="2017-11-10T00:00:00"/>
    <s v="9 meses"/>
    <s v="Contratación directa"/>
    <s v="Recursos propios"/>
    <n v="278468445"/>
    <n v="278468445"/>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0"/>
    <s v="SAN ROQU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 VICENTE"/>
    <d v="2017-11-10T00:00:00"/>
    <s v="9 meses"/>
    <s v="Contratación directa"/>
    <s v="Recursos propios"/>
    <n v="316448569"/>
    <n v="31644856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0"/>
    <s v="SAN VICENTE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TA BARBARA"/>
    <d v="2017-11-10T00:00:00"/>
    <s v="9 meses"/>
    <s v="Contratación directa"/>
    <s v="Recursos propios"/>
    <n v="219877687"/>
    <n v="21987768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0"/>
    <s v="SANTA BARBAR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TA FE DE ANTIOQUIA"/>
    <d v="2017-11-10T00:00:00"/>
    <s v="9 meses"/>
    <s v="Contratación directa"/>
    <s v="Recursos propios"/>
    <n v="264350060"/>
    <n v="264350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0"/>
    <s v="SANTA FE DE ANTIOQU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TA ROSA DE OSOS"/>
    <d v="2017-11-10T00:00:00"/>
    <s v="9 meses"/>
    <s v="Contratación directa"/>
    <s v="Recursos propios"/>
    <n v="425167896"/>
    <n v="4251678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0"/>
    <s v="STA ROSA DE OSOS"/>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ANTO DOMINGO"/>
    <d v="2017-11-10T00:00:00"/>
    <s v="7 meses"/>
    <s v="Contratación directa"/>
    <s v="Recursos propios"/>
    <n v="147061616"/>
    <n v="1470616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0"/>
    <s v="SANTO DOMINGO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EGOVIA"/>
    <d v="2017-11-10T00:00:00"/>
    <s v="9 meses"/>
    <s v="Contratación directa"/>
    <s v="Recursos propios"/>
    <n v="61828000"/>
    <n v="61828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0"/>
    <s v="SEGOVI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ONSON"/>
    <d v="2017-11-10T00:00:00"/>
    <s v="7 meses"/>
    <s v="Contratación directa"/>
    <s v="Recursos propios"/>
    <n v="427826560"/>
    <n v="4278265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0"/>
    <s v="SONSON"/>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SOPETRAN"/>
    <d v="2017-11-10T00:00:00"/>
    <s v="7 meses"/>
    <s v="Contratación directa"/>
    <s v="Recursos propios"/>
    <n v="129983072"/>
    <n v="1299830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0"/>
    <s v="SOPETRAN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TAMESIS"/>
    <d v="2017-11-10T00:00:00"/>
    <s v="9 meses"/>
    <s v="Contratación directa"/>
    <s v="Recursos propios"/>
    <n v="171005060"/>
    <n v="171005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0"/>
    <s v="TAMESIS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TARAZA"/>
    <d v="2017-11-10T00:00:00"/>
    <s v="9 meses"/>
    <s v="Contratación directa"/>
    <s v="Recursos propios"/>
    <n v="652250522"/>
    <n v="65225052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0"/>
    <s v="TARAZA"/>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TARSO"/>
    <d v="2017-11-10T00:00:00"/>
    <s v="9 meses"/>
    <s v="Contratación directa"/>
    <s v="Recursos propios"/>
    <n v="94339687"/>
    <n v="94339687"/>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0"/>
    <s v="TARS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TITIRIBI "/>
    <d v="2017-11-10T00:00:00"/>
    <s v="7 meses"/>
    <s v="Contratación directa"/>
    <s v="Recursos propios"/>
    <n v="130642704"/>
    <n v="130642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0"/>
    <s v="TITIRIBI"/>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TOLEDO"/>
    <d v="2017-11-10T00:00:00"/>
    <s v="9 meses"/>
    <s v="Contratación directa"/>
    <s v="Recursos propios"/>
    <n v="147699778"/>
    <n v="14769977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0"/>
    <s v="TOLED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URAMITA"/>
    <d v="2017-11-10T00:00:00"/>
    <s v="9 meses"/>
    <s v="Contratación directa"/>
    <s v="Recursos propios"/>
    <n v="172038150"/>
    <n v="1720381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0"/>
    <s v="URAMIT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URRAO"/>
    <d v="2017-11-10T00:00:00"/>
    <s v="9 meses"/>
    <s v="Contratación directa"/>
    <s v="Recursos propios"/>
    <n v="664752985"/>
    <n v="664752985"/>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0"/>
    <s v="URRAO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VALDIVIA"/>
    <d v="2017-11-10T00:00:00"/>
    <s v="7 meses"/>
    <s v="Contratación directa"/>
    <s v="Recursos propios"/>
    <n v="251089056"/>
    <n v="2510890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0"/>
    <s v="VALDIVI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VALPARAISO"/>
    <d v="2017-11-10T00:00:00"/>
    <s v="7 meses"/>
    <s v="Contratación directa"/>
    <s v="Recursos propios"/>
    <n v="42324208"/>
    <n v="42324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0"/>
    <s v="VALAPARAISO"/>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VEGACHI"/>
    <d v="2017-11-10T00:00:00"/>
    <s v="7 meses"/>
    <s v="Contratación directa"/>
    <s v="Recursos propios"/>
    <n v="146218208"/>
    <n v="14621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0"/>
    <s v="VEGACHI"/>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VENECIA"/>
    <d v="2017-11-10T00:00:00"/>
    <s v="7 meses"/>
    <s v="Contratación directa"/>
    <s v="Recursos propios"/>
    <n v="78729296"/>
    <n v="787292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0"/>
    <s v="VENECIA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VIGIA DEL FUERTE"/>
    <d v="2017-11-10T00:00:00"/>
    <s v="7 meses"/>
    <s v="Contratación directa"/>
    <s v="Recursos propios"/>
    <n v="174553792"/>
    <n v="174553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0"/>
    <s v="VIGIA DEL FUERTE"/>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YALI"/>
    <d v="2017-11-10T00:00:00"/>
    <s v="7 meses"/>
    <s v="Contratación directa"/>
    <s v="Recursos propios"/>
    <n v="62210608"/>
    <n v="622106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0"/>
    <s v="YALI"/>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YARUMAL"/>
    <d v="2017-11-10T00:00:00"/>
    <s v="9 meses"/>
    <s v="Contratación directa"/>
    <s v="Recursos propios"/>
    <n v="810519100"/>
    <n v="810519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0"/>
    <s v="YARUMAL"/>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YOLOMBO"/>
    <d v="2017-11-10T00:00:00"/>
    <s v="9 meses"/>
    <s v="Contratación directa"/>
    <s v="Recursos propios"/>
    <n v="345605513"/>
    <n v="34560551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0"/>
    <s v="YOLOMBO "/>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YONDO"/>
    <d v="2017-11-10T00:00:00"/>
    <s v="7 meses"/>
    <s v="Contratación directa"/>
    <s v="Recursos propios"/>
    <n v="256851104"/>
    <n v="25685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0"/>
    <s v="YONDÓ"/>
    <s v="En ejecución"/>
    <s v="N/A"/>
    <s v="ELIANA MONTOYA"/>
    <s v="Tipo C:  Supervisión"/>
    <s v="Técnica"/>
  </r>
  <r>
    <x v="8"/>
    <n v="50193000"/>
    <s v="COFINANCIAR LA ENTREGA DE RACIONES DENTRO DE LA EJECUCIÓN DEL PROGRAMA DE ALIMENTACIÓN ESCOLAR, ATRAVEZ DEL CUAL SE BRINDA COMPLEMENTO ALIMENTARIO A  LOS NIÑOS, NIÑAS, Y ADOLESCENTES DE LA MATRICULA OFICIAL,DEL MUNICIPIO DE    ZARAGOZA"/>
    <d v="2017-11-10T00:00:00"/>
    <s v="9 meses"/>
    <s v="Contratación directa"/>
    <s v="Recursos propios"/>
    <n v="682063888"/>
    <n v="6820638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0"/>
    <s v="ZARAGOZA"/>
    <s v="En ejecución"/>
    <s v="N/A"/>
    <s v="ELIANA MONTOYA"/>
    <s v="Tipo C:  Supervisión"/>
    <s v="Técnica"/>
  </r>
  <r>
    <x v="8"/>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d v="2017-11-10T00:00:00"/>
    <s v="9 meses"/>
    <s v="Contratación directa"/>
    <s v="Recursos propios"/>
    <n v="52406751"/>
    <n v="52406751"/>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0"/>
    <s v="AMALFI"/>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d v="2017-11-10T00:00:00"/>
    <s v="7 meses"/>
    <s v="Contratación directa"/>
    <s v="Recursos propios"/>
    <n v="54631700"/>
    <n v="546317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0"/>
    <s v="CIUDAD BOLIVAR"/>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d v="2017-11-10T00:00:00"/>
    <s v="7 meses"/>
    <s v="Contratación directa"/>
    <s v="Recursos propios"/>
    <n v="29567500"/>
    <n v="29567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0"/>
    <s v="GIRARDOTA"/>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d v="2017-11-10T00:00:00"/>
    <s v="7 meses"/>
    <s v="Contratación directa"/>
    <s v="Recursos propios"/>
    <n v="30942275"/>
    <n v="30942275"/>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0"/>
    <s v="GUATAPE"/>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d v="2017-11-10T00:00:00"/>
    <s v="7 meses"/>
    <s v="Contratación directa"/>
    <s v="Recursos propios"/>
    <n v="29194328"/>
    <n v="29194328"/>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0"/>
    <s v="PEQUE"/>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d v="2017-11-10T00:00:00"/>
    <s v="7 meses"/>
    <s v="Contratación directa"/>
    <s v="Recursos propios"/>
    <n v="39018400"/>
    <n v="390184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0"/>
    <s v="SAN LUIS"/>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d v="2017-11-10T00:00:00"/>
    <s v="9 meses"/>
    <s v="Contratación directa"/>
    <s v="Recursos propios"/>
    <n v="263423134"/>
    <n v="263423134"/>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0"/>
    <s v="TAMESIS"/>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d v="2017-11-10T00:00:00"/>
    <s v="7 meses"/>
    <s v="Contratación directa"/>
    <s v="Recursos propios"/>
    <n v="80832687"/>
    <n v="80832687"/>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0"/>
    <s v="TARSO"/>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d v="2017-11-10T00:00:00"/>
    <s v="7 meses"/>
    <s v="Contratación directa"/>
    <s v="Recursos propios"/>
    <n v="150435821"/>
    <n v="150435821"/>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0"/>
    <s v="TITIRIBI"/>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d v="2017-11-10T00:00:00"/>
    <s v="7 meses"/>
    <s v="Contratación directa"/>
    <s v="Recursos propios"/>
    <n v="67940000"/>
    <n v="67940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0"/>
    <s v="URAMITA"/>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d v="2017-11-10T00:00:00"/>
    <s v="7 meses"/>
    <s v="Contratación directa"/>
    <s v="Recursos propios"/>
    <n v="59397300"/>
    <n v="593973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0"/>
    <s v="VIGIA DEL FUERTE"/>
    <s v="En ejecución"/>
    <s v="N/A"/>
    <s v="AMPARO ALMANZA OCHOA"/>
    <s v="Tipo C:  Supervisión"/>
    <s v="Técnica"/>
  </r>
  <r>
    <x v="8"/>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d v="2017-11-10T00:00:00"/>
    <s v="7 meses"/>
    <s v="Contratación directa"/>
    <s v="Recursos propios"/>
    <n v="342433333"/>
    <n v="342433333"/>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0"/>
    <s v="YARUMAL"/>
    <s v="En ejecución"/>
    <s v="N/A"/>
    <s v="AMPARO ALMANZA OCHOA"/>
    <s v="Tipo C:  Supervisión"/>
    <s v="Técnica"/>
  </r>
  <r>
    <x v="8"/>
    <n v="85151603"/>
    <s v="PRESTAR EL SERVICIO DE ATENCIÓN PARA RECUPERACIÓN NUTRICIONAL, A LOS NIÑOS Y NIÑAS EN CONDICIÓN DE DESNUTRICIÓN Y A MADRES GESTANTES Y LACTANTES CON BAJO PESO EN EL MUNICIPIO DE VIGÍA DEL FUERTE"/>
    <d v="2017-11-10T00:00:00"/>
    <s v="5 meses"/>
    <s v="Contratación directa"/>
    <s v="Recursos propios"/>
    <n v="118817520"/>
    <n v="11881752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0"/>
    <s v="VIGIA DEL FUERTE"/>
    <s v="En ejecución"/>
    <s v="N/A"/>
    <s v="TATIANA HERNANDEZ BENJUMEA"/>
    <s v="Tipo C:  Supervisión"/>
    <s v="Técnica"/>
  </r>
  <r>
    <x v="8"/>
    <n v="85151603"/>
    <s v="PRESTAR EL SERVICIO DE ATENCIÓN PARA RECUPERACIÓN NUTRICIONAL, A LOS NIÑOS Y NIÑAS EN CONDICIÓN DE DESNUTRICIÓN Y A MADRES GESTANTES Y LACTANTES CON BAJO PESO EN EL MUNICIPIO DE  MURINDO"/>
    <d v="2017-11-10T00:00:00"/>
    <s v="5 meses"/>
    <s v="Contratación directa"/>
    <s v="Recursos propios"/>
    <n v="119381264"/>
    <n v="119381264"/>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0"/>
    <s v="MURINDO"/>
    <s v="En ejecución"/>
    <s v="N/A"/>
    <s v="TATIANA HERNANDEZ BENJUMEA"/>
    <s v="Tipo C:  Supervisión"/>
    <s v="Técnica"/>
  </r>
  <r>
    <x v="8"/>
    <n v="85151603"/>
    <s v="PRESTAR EL SERVICIO DE ATENCIÓN PARA RECUPERACIÓN NUTRICIONAL, A LOS NIÑOS Y NIÑAS EN CONDICIÓN DE DESNUTRICIÓN Y A MADRES GESTANTES Y LACTANTES CON BAJO PESO EN EL MUNICIPIO DE  TARAZA"/>
    <d v="2017-11-10T00:00:00"/>
    <s v="5 meses"/>
    <s v="Contratación directa"/>
    <s v="Recursos propios"/>
    <n v="68050000"/>
    <n v="6805000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0"/>
    <s v="TARAZA"/>
    <s v="En ejecución"/>
    <s v="N/A"/>
    <s v="TATIANA HERNANDEZ BENJUMEA"/>
    <s v="Tipo C:  Supervisión"/>
    <s v="Técnica"/>
  </r>
  <r>
    <x v="8"/>
    <n v="85151603"/>
    <s v="PRESTAR EL SERVICIO DE ATENCIÓN PARA RECUPERACIÓN NUTRICIONAL, A LOS NIÑOS Y NIÑAS EN CONDICIÓN DE DESNUTRICIÓN Y A MADRES GESTANTES Y LACTANTES CON BAJO PESO EN EL MUNICIPIO DE  TURBO "/>
    <d v="2017-11-10T00:00:00"/>
    <s v="5 meses"/>
    <s v="Contratación directa"/>
    <s v="Recursos propios"/>
    <n v="133200048"/>
    <n v="133200048"/>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0"/>
    <s v="TURBO"/>
    <s v="En ejecución"/>
    <s v="N/A"/>
    <s v="TATIANA HERNANDEZ BENJUMEA"/>
    <s v="Tipo C:  Supervisión"/>
    <s v="Técnica"/>
  </r>
  <r>
    <x v="8"/>
    <n v="85151603"/>
    <s v="PRESTAR EL SERVICIO DE ATENCIÓN PARA RECUPERACIÓN NUTRICIONAL, A LOS NIÑOS Y NIÑAS EN CONDICIÓN DE DESNUTRICIÓN Y A MADRES GESTANTES Y LACTANTES CON BAJO PESO EN EL MUNICIPIO DE  SEGOVIA"/>
    <d v="2017-11-10T00:00:00"/>
    <s v="5 meses"/>
    <s v="Contratación directa"/>
    <s v="Recursos propios"/>
    <n v="98225616"/>
    <n v="98225616"/>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0"/>
    <s v="SEGOVIA"/>
    <s v="En ejecución"/>
    <s v="N/A"/>
    <s v="TATIANA HERNANDEZ BENJUMEA"/>
    <s v="Tipo C:  Supervisión"/>
    <s v="Técnica"/>
  </r>
  <r>
    <x v="8"/>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d v="2018-01-02T00:00:00"/>
    <s v="6 meses"/>
    <s v="Contratación directa"/>
    <s v="Recursos propios"/>
    <n v="1099581129"/>
    <n v="1099581129"/>
    <s v="SI"/>
    <s v="APROBADO"/>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0"/>
    <s v="TECNOLOGICO 2018"/>
    <s v="En ejecución"/>
    <s v="N/A"/>
    <s v="GLORIA AMPARO HOYOS"/>
    <s v="Tipo C:  Supervisión"/>
    <s v="Técnica"/>
  </r>
  <r>
    <x v="8"/>
    <n v="80161500"/>
    <s v="Prestar los servicios de asistencia técnica, profesiorial y de gestión del_x000a_ conocimiento para el fortalecimiento de los proyectos establecidos por Ia_x000a_Gerencia de Seguridad Alimentaria y Nutricional de Antioquia MANA"/>
    <d v="2018-01-02T00:00:00"/>
    <s v="8 meses"/>
    <s v="Contratación directa"/>
    <s v="Recursos propios"/>
    <n v="2509158203"/>
    <n v="2509158203"/>
    <s v="SI"/>
    <s v="APROBADO"/>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0"/>
    <s v="U DE A  2018"/>
    <s v="En ejecución"/>
    <s v="N/A"/>
    <s v="TERESITA MESA VALENCIA"/>
    <s v="Tipo C:  Supervisión"/>
    <s v="Técnica"/>
  </r>
  <r>
    <x v="8"/>
    <n v="85151603"/>
    <s v="PRESTAR EL SERVICIO DE ATENCIÓN PARA RECUPERACIÓN NUTRICIONAL, A LOS NIÑOS Y NIÑAS EN CONDICIÓN DE DESNUTRICIÓN Y A MADRES GESTANTES Y LACTANTES CON BAJO PESO EN EL MUNICIPIO DE SAN LUIS "/>
    <d v="2017-09-01T00:00:00"/>
    <s v="5 meses"/>
    <s v="Contratación directa"/>
    <s v="Recursos propios"/>
    <n v="222945052"/>
    <n v="222945052"/>
    <s v="NO"/>
    <s v="N/A"/>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474"/>
    <n v="7474"/>
    <d v="2017-08-25T00:00:00"/>
    <n v="2017060093032"/>
    <n v="4600007285"/>
    <x v="0"/>
    <s v="SAN LUIS"/>
    <s v="En ejecución"/>
    <s v="EL VALOR DEL CONTRATO ES 173,392,256 Y LA ADICION DEL MISMO ES POR UN VALOR DE 49,552,796"/>
    <s v="TATIANA HERNANDEZ BENJUMEA"/>
    <s v="Tipo C:  Supervisión"/>
    <s v="Técnica"/>
  </r>
  <r>
    <x v="8"/>
    <n v="90121500"/>
    <s v="ADQUISICION DE TIQUETES AEREOS  PARA LA GOBERNACION DE ANTIOQUIA"/>
    <d v="2017-10-03T00:00:00"/>
    <s v="15 meses"/>
    <s v="Contratación directa"/>
    <s v="Recursos propios"/>
    <n v="10000000"/>
    <n v="10000000"/>
    <s v="SI"/>
    <s v="APROBADO"/>
    <s v="MARCELA  ESTRADA"/>
    <s v="Profesional Unviersitario "/>
    <s v="3839371"/>
    <s v="MARCELA.ESTRADA@ANTIOQUIA"/>
    <m/>
    <m/>
    <m/>
    <m/>
    <m/>
    <m/>
    <n v="7571"/>
    <n v="7571"/>
    <d v="2017-10-05T00:00:00"/>
    <n v="2017060092935"/>
    <n v="4600007506"/>
    <x v="0"/>
    <s v="TIQUETES AEREOS"/>
    <s v="En ejecución"/>
    <s v="N/A"/>
    <s v="MARIA VICTORIA HOYOS"/>
    <s v="Tipo C:  Supervisión"/>
    <s v="Técnica"/>
  </r>
  <r>
    <x v="9"/>
    <n v="90121502"/>
    <s v="Adquisición de tiquetes aéreos para la Gobernación de Antioquia "/>
    <d v="2018-01-01T00:00:00"/>
    <s v="12 meses"/>
    <s v="Otro Tipo de Contrato"/>
    <s v="Recursos propios"/>
    <n v="63000000"/>
    <n v="55000000"/>
    <s v="SI"/>
    <s v="Aprobadas"/>
    <s v="Henry Nelson Carvajal Porras"/>
    <s v="Enlace SECOP"/>
    <n v="3839109"/>
    <s v="henry.carvajal@antioquia.gov.co"/>
    <m/>
    <m/>
    <m/>
    <m/>
    <m/>
    <m/>
    <n v="7571"/>
    <n v="19953"/>
    <d v="2017-10-05T00:00:00"/>
    <s v="2017060102139 del 22-09-2017"/>
    <n v="4600007506"/>
    <x v="0"/>
    <s v="Servicio Aéreo a Territorios Nacionasl S.A SATENA"/>
    <s v="En ejecución"/>
    <s v="Los recursos se trasladan a la Secretaría General, mediante CDP 3700010118 Y 3700010220 por valores de $8,000,000 y $55,000,000 respectivamente"/>
    <s v="Luis Ovidio Rivera Guerra"/>
    <s v="Tipo C:  Supervisión"/>
    <s v="Tecnica, Administrativa, Financiera, Juridica y Contable. Ejercicio de la Interventoria Integral de que trata el numeral 11.3.1 del Manual de Supervisión e Interventoria"/>
  </r>
  <r>
    <x v="9"/>
    <n v="14111700"/>
    <s v="Suministros"/>
    <d v="2018-01-01T00:00:00"/>
    <s v="12 Meses"/>
    <s v="Otro Tipo de Contrato"/>
    <s v="Recursos propios"/>
    <n v="4494000"/>
    <n v="4494000"/>
    <s v="NO"/>
    <s v="N/A"/>
    <s v="Henry Nelson Carvajal Porras"/>
    <s v="Enlace SECOP"/>
    <n v="3839109"/>
    <s v="henry.carvajal@antioquia.gov.co"/>
    <m/>
    <m/>
    <m/>
    <m/>
    <m/>
    <m/>
    <m/>
    <m/>
    <m/>
    <m/>
    <m/>
    <x v="2"/>
    <m/>
    <s v="Sin iniciar etapa precontractual"/>
    <s v="Los recursos se trasladarán a la Secretaría General cuando inicie el proceso;  aún no se ha expedido CDP "/>
    <m/>
    <m/>
    <m/>
  </r>
  <r>
    <x v="9"/>
    <n v="72102900"/>
    <s v="Mantenimiento"/>
    <d v="2018-01-01T00:00:00"/>
    <s v="12 Meses"/>
    <s v="Otro Tipo de Contrato"/>
    <s v="Recursos propios"/>
    <n v="1227000"/>
    <n v="1227000"/>
    <s v="NO"/>
    <s v="N/A"/>
    <s v="Henry Nelson Carvajal Porras"/>
    <s v="Enlace SECOP"/>
    <n v="3839109"/>
    <s v="henry.carvajal@antioquia.gov.co"/>
    <m/>
    <m/>
    <m/>
    <m/>
    <m/>
    <m/>
    <m/>
    <m/>
    <m/>
    <m/>
    <m/>
    <x v="2"/>
    <m/>
    <s v="Sin iniciar etapa precontractual"/>
    <s v="Los recursos se trasladarán a la Secretaría General cuando inicie el proceso;  aún no se ha expedido CDP "/>
    <m/>
    <m/>
    <m/>
  </r>
  <r>
    <x v="9"/>
    <n v="55101500"/>
    <s v="Comunicaciones"/>
    <d v="2018-01-01T00:00:00"/>
    <s v="12 meses"/>
    <s v="Otro Tipo de Contrato"/>
    <s v="Recursos propios"/>
    <n v="2921000"/>
    <n v="2921000"/>
    <s v="NO"/>
    <s v="N/A"/>
    <s v="Henry Nelson Carvajal Porras"/>
    <s v="Enlace SECOP"/>
    <n v="3839109"/>
    <s v="henry.carvajal@antioquia.gov.co"/>
    <m/>
    <m/>
    <m/>
    <m/>
    <m/>
    <m/>
    <m/>
    <m/>
    <m/>
    <m/>
    <m/>
    <x v="2"/>
    <m/>
    <s v="Sin iniciar etapa precontractual"/>
    <s v="Los recursos se trasladarán a la Dirección de Comunicaciones cuando inicie el proceso;  aún no se ha expedido CDP "/>
    <m/>
    <m/>
    <m/>
  </r>
  <r>
    <x v="9"/>
    <n v="78111800"/>
    <s v="Prestación de servicio de transporte terrestre automotor para apoyar la gestión de la Gobernación de Antioquia -Gerencia de Servicios Públicos"/>
    <d v="2018-01-01T00:00:00"/>
    <s v="12 Meses"/>
    <s v="Otro Tipo de Contrato"/>
    <s v="Recursos propios"/>
    <n v="60000000"/>
    <n v="60000000"/>
    <s v="NO"/>
    <s v="N/A"/>
    <s v="Henry Nelson Carvajal Porras"/>
    <s v="Enlace SECOP"/>
    <n v="3839109"/>
    <s v="henry.carvajal@antioquia.gov.co"/>
    <s v="Alternativas rurales para el manejo de los residuos sólidos en el Departamento"/>
    <s v="N/A"/>
    <s v="Construccion de alternativas rurales para el manejo de residuos sólidos en el Departamento de Antioquia "/>
    <s v="030015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4"/>
    <d v="2018-01-02T00:00:00"/>
    <n v="4600008068"/>
    <n v="4600008068"/>
    <x v="0"/>
    <s v="Asociación de Transportadores Especiales  AS Transportes"/>
    <s v="En ejecución"/>
    <s v="Los recursos se trasladan a la Secretaría General mediante CDP 3500038647 por valor de $60,000,000"/>
    <s v="Luis Ovidio Rivera Guerra"/>
    <s v="Tipo C:  Supervisión"/>
    <s v="Tecnica, Administrativa, Financiera, Juridica y Contable. Ejercicio de la Interventoria Integral de que trata el numeral 11.3.1 del Manual de Supervisión e Interventoria"/>
  </r>
  <r>
    <x v="9"/>
    <n v="78111800"/>
    <s v="Prestación de servicio de transporte terrestre automotor para apoyar la gestión de la Gobernación de Antioquia -Gerencia de Servicios Públicos"/>
    <d v="2018-01-01T00:00:00"/>
    <s v="12 Meses"/>
    <s v="Otro Tipo de Contrato"/>
    <s v="Recursos propios"/>
    <n v="40000000"/>
    <n v="40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8"/>
    <d v="2018-01-02T00:00:00"/>
    <n v="4600008068"/>
    <n v="4600008068"/>
    <x v="0"/>
    <s v="Asociación de Transportadores Especiales  AS Transportes"/>
    <s v="En ejecución"/>
    <s v="Los recursos se trasladan a la Secretaría General mediante CDP 3500038645 por valor de $40,000,000 "/>
    <s v="Luis Ovidio Rivera Guerra"/>
    <s v="Tipo C:  Supervisión"/>
    <s v="Tecnica, Administrativa, Financiera, Juridica y Contable. Ejercicio de la Interventoria Integral de que trata el numeral 11.3.1 del Manual de Supervisión e Interventoria"/>
  </r>
  <r>
    <x v="9"/>
    <n v="81112500"/>
    <s v="Licencia Argis"/>
    <d v="2018-01-01T00:00:00"/>
    <s v="12 Meses"/>
    <s v="Otro Tipo de Contrato"/>
    <s v="Recursos propios"/>
    <n v="8000000"/>
    <n v="8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ograma y personal para el manejo del programa y realizar los mapas correspondientes a los proyectos correspondientes a la Gerencia de Servicios públicos "/>
    <s v="Mapas correspondientes a los proyectos viabilizados, formulados, ejecutados y en ejecución de la Gerencia de Servicios públicos "/>
    <m/>
    <m/>
    <m/>
    <m/>
    <m/>
    <x v="2"/>
    <m/>
    <s v="Sin iniciar etapa precontractual"/>
    <s v="Los recursos se trasladarán a la Dirección de Sistemas cuando inicie el proceso;  aún no se ha expedido CDP "/>
    <m/>
    <m/>
    <m/>
  </r>
  <r>
    <x v="9"/>
    <n v="93151507"/>
    <s v="Contrato Interadministrativo para garantizar el cumplimiento de las competencias delegadas al Departamento de Antioquia por el decreto 1077 de 2015 en materia de certificacion de los municipios en SGP-APSB"/>
    <d v="2017-11-08T00:00:00"/>
    <s v="10 meses"/>
    <s v="Contratación Directa - Contratos Interadministrativos"/>
    <s v="SGP"/>
    <n v="455600000"/>
    <n v="227800000"/>
    <s v="SI"/>
    <s v="Aprobadas"/>
    <s v="Henry Nelson Carvajal Porras"/>
    <s v="Enlace SECOP"/>
    <n v="3839109"/>
    <s v="henry.carvajal@antioquia.gov.co"/>
    <s v="Fortalecimiento de Municipios y operadores en la prestación de servicios públicos "/>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 Certificación de los municipios en SGP-APSB"/>
    <s v="Garantizar el cumplimiento de las competencias delegadas al departamento de Antioquia por el decreto 1077 de 2015"/>
    <s v="6611-CD-37-01-2017"/>
    <n v="19955"/>
    <d v="2017-03-13T00:00:00"/>
    <s v="2017060052099 del 14-03-2017"/>
    <n v="4600006463"/>
    <x v="0"/>
    <s v="Colegio Mayor de Antioquia"/>
    <s v="En ejecución"/>
    <m/>
    <s v="Luis Ovidio Rivera Guerra"/>
    <s v="Tipo C:  Supervisión"/>
    <s v="Tecnica, Administrativa, Financiera, Juridica y Contable. Ejercicio de la Interventoria Integral de que trata el numeral 11.3.1 del Manual de Supervisión e Interventoria"/>
  </r>
  <r>
    <x v="9"/>
    <n v="83101800"/>
    <s v="Cofinanciación de instalaciones eléctricas  domiciliarias estratos 1, 2 y 3,en las diferentes subregiones del Departamento de Antioquia"/>
    <d v="2018-05-17T00:00:00"/>
    <s v="18 Meses"/>
    <s v="Contratación Directa - Contratos Interadministrativos"/>
    <s v="Recursos propios"/>
    <n v="720000000"/>
    <n v="720000000"/>
    <s v="NO"/>
    <s v="N/A"/>
    <s v="Henry Nelson Carvajal Porras"/>
    <s v="Enlace SECOP"/>
    <n v="3839109"/>
    <s v="henry.carvajal@antioquia.gov.co"/>
    <s v="Energía para la ruralidad"/>
    <s v="Nuevas conexiones de predios rurales al servicio de energía. Convencional"/>
    <s v="Ampliación de la cobertura del servicio de energia convencional y alternativo en zonas rurales del Departamento de Antioquia"/>
    <s v="030019007"/>
    <s v="Aumentar la cobertura, calidad y continuidad del servicio, implementando proyectos con sistemas tradicionales y alternativos que permita diversificar la oferta, teniendo en cuenta la dependencia de sistemas convencionales para abastecer la demanda."/>
    <s v="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
    <m/>
    <m/>
    <m/>
    <m/>
    <m/>
    <x v="2"/>
    <m/>
    <m/>
    <m/>
    <m/>
    <m/>
    <m/>
  </r>
  <r>
    <x v="9"/>
    <n v="32111701"/>
    <s v="“Suministro, Transporte, Instalación y puesta en funcionamiento de Sistemas Fotovoltaicos en zonas rurales del Departamento de Antioquia”"/>
    <d v="2018-01-15T00:00:00"/>
    <s v="7 meses"/>
    <s v="Selección Abreviada - Subasta Inversa"/>
    <s v="Recursos propios"/>
    <n v="3575000000"/>
    <n v="3575000000"/>
    <s v="NO"/>
    <s v="N/A"/>
    <s v="Henry Nelson Carvajal Porras"/>
    <s v="Enlace SECOP"/>
    <n v="3839109"/>
    <s v="henry.carvajal@antioquia.gov.co"/>
    <s v="Energía para la ruralidad"/>
    <s v="Nuevas conexiones de predios rurales al servicio de energía con sistemas alternativos"/>
    <s v="Ampliación de la cobertura del servicio de energia convencional y alternativo en zonas rurales del Departamento de Antioquia"/>
    <s v="030019007"/>
    <s v="Aumentar la cobertura en Escuelas sin o con deficit de energia rural impactando aproximadamente 15000 personas en diferentes Municipios de Antioquia "/>
    <s v="Suministro transoporte e instalacion de sistemas alternativos &quot;paneles solares&quot; en escuelas rurales "/>
    <s v="7453-LIC-37-03-2017"/>
    <n v="18102"/>
    <d v="2017-09-04T00:00:00"/>
    <s v="2017060106865 del 27-10-2017"/>
    <n v="4600007666"/>
    <x v="0"/>
    <s v="SUNCOLOMBIA S.A.S."/>
    <s v="En ejecución"/>
    <m/>
    <s v="Luis Ovidio Rivera Guerra"/>
    <s v="Tipo C:  Supervisión"/>
    <s v="Tecnica, Administrativa, Financiera, Juridica y Contable. Ejercicio de la Interventoria Integral de que trata el numeral 11.3.1 del Manual de Supervisión e Interventoria"/>
  </r>
  <r>
    <x v="9"/>
    <s v="83101500"/>
    <s v="Construcción de Acueducto la Fe, Municipio de Betania - Antioquia"/>
    <d v="2018-08-17T00:00:00"/>
    <s v="3 meses"/>
    <s v="Selección Abreviada - Menor Cuantía"/>
    <s v="Recursos propios"/>
    <n v="180000000"/>
    <n v="180000000"/>
    <s v="NO"/>
    <s v="N/A"/>
    <s v="Henry Nelson Carvajal Porras"/>
    <s v="Enlace SECOP"/>
    <s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n v="21401"/>
    <m/>
    <m/>
    <m/>
    <x v="1"/>
    <m/>
    <s v="Sin iniciar etapa precontractual"/>
    <s v="Fondo 0-2020 Estampilla Prodesarrollo"/>
    <s v="Hernando de Jesús Castrillón Morales"/>
    <s v="Tipo C:  Supervisión"/>
    <s v="Tecnica, Administrativa, Financiera, Juridica y Contable. Ejercicio de la Interventoria Integral de que trata el numeral 11.3.1 del Manual de Supervisión e Interventoria"/>
  </r>
  <r>
    <x v="9"/>
    <n v="83101500"/>
    <s v="Optimizacion del sistema de acueducto corregimiento Alegrias del municipio de Caramanta, Antioquia. "/>
    <d v="2018-06-05T00:00:00"/>
    <s v="5 meses"/>
    <s v="Régimen Especial - Artículo 95 Ley 489 de 1998"/>
    <s v="Recursos propios"/>
    <n v="815541288"/>
    <n v="815541288"/>
    <s v="NO"/>
    <s v="N/A"/>
    <s v="Henry Nelson Carvajal Porras"/>
    <s v="Enlace SECOP"/>
    <n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s v="RE-37-02-2018"/>
    <m/>
    <m/>
    <m/>
    <m/>
    <x v="2"/>
    <m/>
    <s v="Sin iniciar etapa precontractual"/>
    <m/>
    <s v="Juan Guillermo Peña Marín"/>
    <s v="Tipo C:  Supervisión"/>
    <s v="Tecnica, Administrativa, Financiera, Juridica y Contable. Ejercicio de la Interventoria Integral de que trata el numeral 11.3.1 del Manual de Supervisión e Interventoria"/>
  </r>
  <r>
    <x v="9"/>
    <n v="83101500"/>
    <s v="Construccion acueducto Multiveredal Los Cedros municipio de San Jeronimo"/>
    <d v="2018-01-15T00:00:00"/>
    <s v="10 meses"/>
    <s v="Otro Tipo de Contrato"/>
    <s v="Recursos propios"/>
    <n v="436090276"/>
    <n v="43609027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m/>
    <m/>
    <m/>
    <m/>
  </r>
  <r>
    <x v="9"/>
    <n v="83101500"/>
    <s v="Construcción del acueducto multiveredal Zarzal- La Luz del municipio de Copacabana-Antiqouia."/>
    <d v="2018-01-15T00:00:00"/>
    <s v="10 meses"/>
    <s v="Otro Tipo de Contrato"/>
    <s v="Recursos propios"/>
    <n v="396811567"/>
    <n v="396811567"/>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m/>
    <m/>
    <m/>
    <m/>
  </r>
  <r>
    <x v="9"/>
    <n v="80101506"/>
    <s v="Aunar esfuerzos para el desarrollo Institucional, fortalecimiento, transformación o creación de empresas con el fin de asegurar la prestación de los servicios públicos de los municipios del departamento"/>
    <d v="2018-01-15T00:00:00"/>
    <s v="10 meses"/>
    <s v="Contratación Directa - Contratos Interadministrativos"/>
    <s v="Recursos propios"/>
    <n v="200000000"/>
    <n v="200000000"/>
    <s v="NO"/>
    <s v="N/A"/>
    <s v="Henry Nelson Carvajal Porras"/>
    <s v="Enlace SECOP"/>
    <n v="3839109"/>
    <s v="henry.carvajal@antioquia.gov.co"/>
    <s v="Empresas y/o esquemas asociativos regionales para la prestación de los servicios públicos en el Departamento"/>
    <s v="Empresas y/o esquemas asociativos funcionando como prestadores regionales de servicios públicos."/>
    <s v="Construccion de empresas y/o esquemas asociativos funcionando como prestadores regionales de servicios públicos en el departamento "/>
    <s v="030056001"/>
    <s v="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
    <s v="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
    <m/>
    <m/>
    <m/>
    <m/>
    <m/>
    <x v="2"/>
    <m/>
    <m/>
    <m/>
    <m/>
    <m/>
    <m/>
  </r>
  <r>
    <x v="9"/>
    <n v="76122001"/>
    <s v="Construccion y/o optimización Relleno Sanitario Municipio de Yarumal"/>
    <d v="2018-01-15T00:00:00"/>
    <s v="10 meses"/>
    <s v="Otro Tipo de Contrato"/>
    <s v="Recursos propios"/>
    <n v="300000000"/>
    <n v="300000000"/>
    <s v="NO"/>
    <s v="N/A"/>
    <s v="Henry Nelson Carvajal Porras"/>
    <s v="Enlace SECOP"/>
    <n v="3839109"/>
    <s v="henry.carvajal@antioquia.gov.co"/>
    <s v="Manejo integral de los residuos sólidos en zona urbana del Departamento – “Basura Cero”"/>
    <s v="Municipios con sistemas de disposición final optimizados, mejorados y/o construidos"/>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2"/>
    <m/>
    <m/>
    <m/>
    <m/>
    <m/>
    <m/>
  </r>
  <r>
    <x v="9"/>
    <n v="83101500"/>
    <s v="Construcción saneamiento de aguas residuales domesticas del corregimiento de Santa Catalina zona rural del Municipio de San Pedro de Urabá Antioquia"/>
    <d v="2018-01-15T00:00:00"/>
    <s v="10 meses"/>
    <s v="Otro Tipo de Contrato"/>
    <s v="Recursos propios"/>
    <n v="528415000"/>
    <n v="528415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2"/>
    <m/>
    <m/>
    <m/>
    <m/>
    <m/>
    <m/>
  </r>
  <r>
    <x v="9"/>
    <n v="47101531"/>
    <s v="Adquisición de sistemas septicos para la zona rural en varios municipios de Antioquia"/>
    <d v="2018-01-15T00:00:00"/>
    <s v="10 meses"/>
    <s v="Otro Tipo de Contrato"/>
    <s v="Recursos propios"/>
    <n v="800000000"/>
    <n v="800000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2"/>
    <m/>
    <m/>
    <m/>
    <m/>
    <m/>
    <m/>
  </r>
  <r>
    <x v="9"/>
    <n v="80101506"/>
    <s v="Fortalecimiento de Municipios y Operadores en la Prestación de Servicios Públicos que estan vinculados al PDA"/>
    <d v="2018-01-15T00:00:00"/>
    <s v="12 meses"/>
    <s v="Licitación pública"/>
    <s v="SGP"/>
    <n v="5000000000"/>
    <n v="5000000000"/>
    <s v="NO"/>
    <s v="N/A"/>
    <s v="Henry Nelson Carvajal Porras"/>
    <s v="Enlace SECOP"/>
    <n v="3839109"/>
    <s v="henry.carvajal@antioquia.gov.co"/>
    <s v="Fortalecimiento institucional de los prestadores de servicios públicos en el Departamento"/>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Acompañamiento a presadores de servicios publicos mediente  asesorias y asistencias tecnicas, visitas en la sedes de las empresas en los diferentes Municipios "/>
    <s v="Mejorar las empresas en cuanto a necesidades tecnicas, juridicas, financieras y operativas"/>
    <m/>
    <m/>
    <m/>
    <m/>
    <m/>
    <x v="2"/>
    <m/>
    <m/>
    <s v="Recursos del Sistema General de Participación SGP"/>
    <m/>
    <m/>
    <m/>
  </r>
  <r>
    <x v="9"/>
    <n v="76122001"/>
    <s v="Control y disposición de residuos sólidos de manera adecuada en relleno sanitario u otro sistema en la zona urbana acorde al Plan Rector Ambiental"/>
    <d v="2018-01-15T00:00:00"/>
    <s v="12 meses"/>
    <s v="Licitación pública"/>
    <s v="SGP"/>
    <n v="6000000000"/>
    <n v="6000000000"/>
    <s v="NO"/>
    <s v="N/A"/>
    <s v="Henry Nelson Carvajal Porras"/>
    <s v="Enlace SECOP"/>
    <n v="3839109"/>
    <s v="henry.carvajal@antioquia.gov.co"/>
    <s v="Manejo integral de los residuos sólidos en zona urbana del Departamento – “Basura Cero”"/>
    <s v="Sistemas de aprovechamiento y/o transformación de residuos sólidos en los municipios operando."/>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2"/>
    <m/>
    <m/>
    <s v="Recursos del Sistema General de Participación SGP"/>
    <m/>
    <m/>
    <m/>
  </r>
  <r>
    <x v="9"/>
    <n v="83101500"/>
    <s v="Optimización de Acueducto multiveredal del Municipio de Heliconia"/>
    <d v="2018-01-01T00:00:00"/>
    <s v="12 meses"/>
    <s v="Licitación pública"/>
    <s v="SGP"/>
    <n v="1577967326"/>
    <n v="157796732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l sistema de acueducto veredal la herradura del Municipio de Carolina del Príncipe"/>
    <d v="2018-01-01T00:00:00"/>
    <s v="12 meses"/>
    <s v="Licitación pública"/>
    <s v="SGP"/>
    <n v="1531246880"/>
    <n v="153124688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Plan Maestro de Acueductio Corregimiento de Aquitania del Municipio de San Francisco"/>
    <d v="2018-01-01T00:00:00"/>
    <s v="12 meses"/>
    <s v="Licitación pública"/>
    <s v="SGP"/>
    <n v="1877480013"/>
    <n v="1877480013"/>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Ampliación y mejoramiento del acueducto corregimiento la floresta en el Municipio de Yolombó"/>
    <d v="2018-01-01T00:00:00"/>
    <s v="12 meses"/>
    <s v="Licitación pública"/>
    <s v="SGP"/>
    <n v="1657631630"/>
    <n v="165763163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 colectores y PTAR Corregimiento Doradal del Municipio de Puerto triunfo"/>
    <d v="2018-01-01T00:00:00"/>
    <s v="12 meses"/>
    <s v="Licitación pública"/>
    <s v="SGP"/>
    <n v="938907298"/>
    <n v="938907298"/>
    <s v="NO"/>
    <s v="N/A"/>
    <s v="Henry Nelson Carvajal Porras"/>
    <s v="Enlace SECOP"/>
    <n v="3839109"/>
    <s v="henry.carvajal@antioquia.gov.co"/>
    <s v="Manejo sostenible de sistemas de aguas residuales en zonas rurales y de difícil acceso del departamento"/>
    <s v="Nuevas conexiones de predios rurales al servicio de alcantarillado."/>
    <s v="Ampliacion de cobertura mediente construccion de nuevas conexiones y tratamiento de aguas residiuales (zona rural) del Departamento "/>
    <s v="030020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l Plan Maestro de alcantarillado primera etapa de la zona urbana del corregimiento de Tapartó del municipio de Andes"/>
    <d v="2018-01-01T00:00:00"/>
    <s v="12 meses"/>
    <s v="Licitación pública"/>
    <s v="SGP"/>
    <n v="3286221363"/>
    <n v="3286221363"/>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 redes de alcantarillado urbano del municipio de San José de la Montaña"/>
    <d v="2018-01-01T00:00:00"/>
    <s v="12 meses"/>
    <s v="Licitación pública"/>
    <s v="SGP"/>
    <n v="1064273831"/>
    <n v="1064273831"/>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l plan maestro de acueducto etapa 2 y alcantarillado etapa 1 del Municipio de Campamento"/>
    <d v="2018-01-01T00:00:00"/>
    <s v="12 meses"/>
    <s v="Licitación pública"/>
    <s v="SGP"/>
    <n v="2000000000"/>
    <n v="2000000000"/>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Construcción del sistema para el manejo de aguas residuales 2da etapa del Municipio de Nechí"/>
    <d v="2018-01-01T00:00:00"/>
    <s v="12 meses"/>
    <s v="Licitación pública"/>
    <s v="SGP"/>
    <n v="3753231160"/>
    <n v="3753231160"/>
    <s v="NO"/>
    <s v="N/A"/>
    <s v="Henry Nelson Carvajal Porras"/>
    <s v="Enlace SECOP"/>
    <n v="3839109"/>
    <s v="henry.carvajal@antioquia.gov.co"/>
    <s v="Manejo sostenible de sistemas de aguas residuales en zona urbana del Departamento"/>
    <s v="Nuevos sistemas de tratamiento de aguas residuales en operación."/>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9"/>
    <n v="83101500"/>
    <s v="Ampliación Cobertura y sistemas sostenibles de agua apta para consumo humano en zona urbana de los municipios que son inviables sanitariamente según el informe del IRCA "/>
    <d v="2018-01-15T00:00:00"/>
    <s v="12 meses"/>
    <s v="Licitación pública"/>
    <s v="SGP"/>
    <n v="6000000000"/>
    <n v="6000000000"/>
    <s v="NO"/>
    <s v="N/A"/>
    <s v="Henry Nelson Carvajal Porras"/>
    <s v="Enlace SECOP"/>
    <n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m/>
    <m/>
    <m/>
    <m/>
    <x v="2"/>
    <m/>
    <m/>
    <s v="Recursos del Sistema General de Participación SGP"/>
    <m/>
    <m/>
    <m/>
  </r>
  <r>
    <x v="9"/>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d v="2017-12-26T00:00:00"/>
    <s v="10 meses"/>
    <s v="Concurso de Méritos"/>
    <s v="SGP"/>
    <n v="843836673"/>
    <n v="843836673"/>
    <s v="NO"/>
    <s v="N/A"/>
    <s v="Henry Nelson Carvajal Porras"/>
    <s v="Enlace SECOP"/>
    <n v="3839109"/>
    <s v="henry.carvajal@antioquia.gov.co"/>
    <s v="Abastecimiento sostenible de agua apta para el consumo humano en zona urbana del Departamento"/>
    <s v="N/A"/>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Interventoría Administrativa, Técnica, Ambiental, Legal y Financiera a la Construcción de Obras enmarcadas en los Planes maestros de Acueducto y Alcantarillado en los Municipios relacionados en su objeto "/>
    <s v="CON-37-02-2017"/>
    <s v="N.A"/>
    <d v="2018-01-15T00:00:00"/>
    <m/>
    <m/>
    <x v="3"/>
    <m/>
    <s v="Sin iniciar etapa precontractual"/>
    <s v="Recursos del Sistema General de Participación SGP"/>
    <m/>
    <m/>
    <m/>
  </r>
  <r>
    <x v="9"/>
    <n v="83101500"/>
    <s v="Construcción, Ampliación y Optimización del Sistema de Acueducto y Alcantarillado urbano, Municipio de Jericó"/>
    <d v="2018-02-26T00:00:00"/>
    <s v="8 meses"/>
    <s v="Licitación pública"/>
    <s v="SGP"/>
    <n v="5066290967"/>
    <n v="5066290967"/>
    <s v="NO"/>
    <s v="N/A"/>
    <s v="Henry Nelson Carvajal Porras"/>
    <s v="Enlace SECOP"/>
    <n v="3839109"/>
    <s v="henry.carvajal@antioquia.gov.co"/>
    <s v="Abastecimiento sostenible de agua apta para el consumo humano en zona urbana del Departamento"/>
    <s v="Sistemas de acueductos urbanos optimizados para garantizar el servicio "/>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s v="LIC-37-01-2018"/>
    <s v="N.A"/>
    <m/>
    <m/>
    <m/>
    <x v="1"/>
    <m/>
    <s v="En etapa precontractual"/>
    <s v="Recursos del Sistema General de Participación SGP"/>
    <m/>
    <m/>
    <m/>
  </r>
  <r>
    <x v="9"/>
    <s v="81101516"/>
    <s v="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
    <d v="2018-03-12T00:00:00"/>
    <s v="7 y 13 meses"/>
    <s v="Concurso de Méritos"/>
    <s v="SGP"/>
    <n v="665290064"/>
    <n v="665290064"/>
    <s v="NO"/>
    <s v="N/A"/>
    <s v="Henry Nelson Carvajal Porras"/>
    <s v="Enlace SECOP"/>
    <s v="3839109"/>
    <s v="henry.carvajal@antioquia.gov.co"/>
    <s v="Abastecimiento sostenible de agua apta para el consumo humano en zonas rurales"/>
    <s v="N/A"/>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Interventoría Administrativa, Técnica, Ambiental, Legal y Financiera a la Construcción de Obras enmarcadas en los Planes maestros de Acueducto y Alcantarillado en los Municipios relacionados en su objeto "/>
    <s v="CON-37-02-2018"/>
    <s v="N.A"/>
    <d v="2018-03-12T00:00:00"/>
    <s v="2018060030394  del 20-03-2018"/>
    <s v="2018-SS-37-0007"/>
    <x v="0"/>
    <s v="Construccioners Civiles y Pavimentos S.A. Concypa S.A."/>
    <s v="En ejecución"/>
    <s v="Recursos del Sistema General de Participación SGP.                                      El 09 de marzo de 2018 se dá por TERMINADO el proceso que se traía y se inicia uno nuevo"/>
    <s v="Alexander Arango Gómez"/>
    <s v="Tipo C:  Supervisión"/>
    <s v="Tecnica, Administrativa, Financiera, Juridica y Contable. Ejercicio de la Interventoria Integral de que trata el numeral 11.3.1 del Manual de Supervisión e Interventoria"/>
  </r>
  <r>
    <x v="9"/>
    <s v="81101516"/>
    <s v="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
    <d v="2018-03-01T00:00:00"/>
    <s v="9 meses"/>
    <s v="Concurso de Méritos"/>
    <s v="SGP"/>
    <n v="936963976"/>
    <n v="936963976"/>
    <s v="NO"/>
    <s v="N/A"/>
    <s v="Henry Nelson Carvajal Porras"/>
    <s v="Enlace SECOP"/>
    <s v="3839109"/>
    <s v="henry.carvajal@antioquia.gov.co"/>
    <s v="Abastecimiento sostenible de agua apta para el consumo humano en zonas rurales"/>
    <s v="N/A"/>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Interventoría Administrativa, Técnica, Ambiental, Legal y Financiera a la Construcción de Obras enmarcadas en los Planes maestros de Acueducto y Alcantarillado en los Municipios relacionados en su objeto "/>
    <s v="CON-37-01-2018"/>
    <s v="N.A"/>
    <m/>
    <m/>
    <m/>
    <x v="1"/>
    <m/>
    <s v="En etapa precontractual"/>
    <s v="Recursos del Sistema General de Participación SGP"/>
    <m/>
    <m/>
    <m/>
  </r>
  <r>
    <x v="9"/>
    <s v="40141726"/>
    <s v="Suministro, instalación y puesta en funcionamiento de hidrantes en el Corregimiento de Versalles del Municipio de Santa Barbara en el Departamento de Antioquia"/>
    <d v="2018-08-27T00:00:00"/>
    <s v="3 meses"/>
    <s v="Mínima Cuantía"/>
    <s v="Recursos propios"/>
    <n v="23779475"/>
    <n v="23779475"/>
    <s v="NO"/>
    <s v="N/A"/>
    <s v="Henry Nelson Carvajal Porras"/>
    <s v="Enlace SECOP"/>
    <s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s v="21429"/>
    <m/>
    <m/>
    <m/>
    <x v="1"/>
    <m/>
    <s v="Sin iniciar etapa precontractual"/>
    <s v="Fondo 0-2020 Estampilla Prodesarrollo"/>
    <s v="Juan Guillermo Peña Marín"/>
    <s v="Tipo C:  Supervisión"/>
    <s v="Tecnica, Administrativa, Financiera, Juridica y Contable. Ejercicio de la Interventoria Integral de que trata el numeral 11.3.1 del Manual de Supervisión e Interventoria"/>
  </r>
  <r>
    <x v="9"/>
    <s v="81101516"/>
    <s v="Interventoría Administrativa, Técnica, Ambiental, Legal y Financiera a la Construcción de Obras enmarcadas en los Planes Maestros de Acueducto y Alcantarillado en los Municipios de Jericó, La Pintada y Caucasia en el Departamento de Antioquia de acuerdo a las Inversiones priorizadas en PAP-PDA"/>
    <d v="2018-05-01T00:00:00"/>
    <s v="13 meses"/>
    <s v="Concurso de Méritos"/>
    <s v="SGP"/>
    <n v="1130745155"/>
    <n v="1130745155"/>
    <s v="NO"/>
    <s v="N/A"/>
    <s v="Henry Nelson Carvajal Porras"/>
    <s v="Enlace SECOP"/>
    <s v="3839109"/>
    <s v="henry.carvajal@antioquia.gov.co"/>
    <s v="Abastecimiento sostenible de agua apta para el consumo humano en zona urbana del Departamento"/>
    <s v="N/A"/>
    <s v="Ampliacion de cobertura y sistemas sostenibles de agua apta para consumo humano en zona urbana todo el Departamento "/>
    <s v="030027001 030054001 030020001 "/>
    <s v="Interventoría Administrativa, Técnica, Ambiental, Legal y Financiera a la Construcción de Obras enmarcadas en los Planes Maestros de Acueducto y Alcantarillado en los Municipios "/>
    <s v="Interventoría Administrativa, Técnica, Ambiental, Legal y Financiera a la Construcción de Obras enmarcadas en los Planes Maestros de Acueducto y Alcantarillado en los Municipios "/>
    <s v="CON-37-05-2018"/>
    <s v="N.A"/>
    <d v="2018-05-08T00:00:00"/>
    <m/>
    <m/>
    <x v="3"/>
    <m/>
    <s v="Sin iniciar etapa precontractual"/>
    <s v="Recursos del Sistema General de Participación SGP"/>
    <m/>
    <s v="Tipo C:  Supervisión"/>
    <s v="Tecnica, Administrativa, Financiera, Juridica y Contable. Ejercicio de la Interventoria Integral de que trata el numeral 11.3.1 del Manual de Supervisión e Interventoria"/>
  </r>
  <r>
    <x v="9"/>
    <s v="81101516"/>
    <s v="Interventoría Administrativa, Técnica, Ambiental, Legal y Financiera a la Construcción de Obras enmarcadas en los Planes Maestros de Acueducto y Alcantarillado Urbano del Municipio de San Rafael Antioquia, y a la Construcción de tramo de Alcantarillado comprendido entre la zona centro y el barrio el carmelo de la zona Urbana del Municipio de Sabanalarga Antiioquia, acuerdo a las Inversiones priorizadas en PAP-PDA"/>
    <d v="2018-05-01T00:00:00"/>
    <s v="7 meses"/>
    <s v="Concurso de Méritos"/>
    <s v="SGP"/>
    <n v="373361678"/>
    <n v="373361678"/>
    <s v="NO"/>
    <s v="N/A"/>
    <s v="Henry Nelson Carvajal Porras"/>
    <s v="Enlace SECOP"/>
    <s v="3839109"/>
    <s v="henry.carvajal@antioquia.gov.co"/>
    <s v="Abastecimiento sostenible de agua apta para el consumo humano en zona urbana del Departamento"/>
    <s v="N/A"/>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Interventoría Administrativa, Técnica, Ambiental, Legal y Financiera a la Construcción de Obras enmarcadas en los Planes Maestros de Acueducto y Alcantarillado en los Municipios "/>
    <s v="CON-37-06-2018"/>
    <s v="N.A"/>
    <m/>
    <m/>
    <m/>
    <x v="1"/>
    <m/>
    <s v="Sin iniciar etapa precontractual"/>
    <s v="Recursos del Sistema General de Participación SGP"/>
    <m/>
    <s v="Tipo C:  Supervisión"/>
    <s v="Tecnica, Administrativa, Financiera, Juridica y Contable. Ejercicio de la Interventoria Integral de que trata el numeral 11.3.1 del Manual de Supervisión e Interventoria"/>
  </r>
  <r>
    <x v="9"/>
    <s v="83101500"/>
    <s v="Implementar de manera conjunta la Construcción de la Etapa II del Acueducto Multiveredal El Salto, Santa Inés, Primavera, La Culebra del Municipio de El Peñol, Antioquia."/>
    <d v="2018-06-05T00:00:00"/>
    <s v="5 meses"/>
    <s v="Régimen Especial - Artículo 95 Ley 489 de 1998"/>
    <s v="Recursos propios"/>
    <n v="362279164"/>
    <n v="362279164"/>
    <s v="NO"/>
    <s v="N/A"/>
    <s v="Henry Nelson Carvajal Porras"/>
    <s v="Enlace SECOP"/>
    <s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s v="RE-37-03-2018"/>
    <s v="21774"/>
    <m/>
    <m/>
    <m/>
    <x v="1"/>
    <m/>
    <s v="Sin iniciar etapa precontractual"/>
    <s v="0-2020 Estampilla Prodesarrollo"/>
    <s v="Adrián Alexis Correa Ochoa"/>
    <s v="Tipo C:  Supervisión"/>
    <s v="Tecnica, Administrativa, Financiera, Juridica y Contable. Ejercicio de la Interventoria Integral de que trata el numeral 11.3.1 del Manual de Supervisión e Interventoria"/>
  </r>
  <r>
    <x v="9"/>
    <s v="83101500"/>
    <s v="Implementar de manera Conjunta la Optimización del Acueducto Multiveredal la Piedra, la Peña y Los Naranjos en el Municipio de Guatapé, Antioquia."/>
    <d v="2018-06-01T00:00:00"/>
    <s v="5 meses"/>
    <s v="Régimen Especial - Artículo 95 Ley 489 de 1998"/>
    <s v="Recursos propios"/>
    <n v="289627562"/>
    <n v="289627562"/>
    <s v="NO"/>
    <s v="N/A"/>
    <s v="Henry Nelson Carvajal Porras"/>
    <s v="Enlace SECOP"/>
    <s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s v="RE-37-01-2018"/>
    <s v="21775"/>
    <m/>
    <m/>
    <m/>
    <x v="1"/>
    <m/>
    <s v="Sin iniciar etapa precontractual"/>
    <s v="0-2020 Estampilla Prodesarrollo"/>
    <s v="Adrián Alexis Correa Ochoa"/>
    <s v="Tipo C:  Supervisión"/>
    <s v="Tecnica, Administrativa, Financiera, Juridica y Contable. Ejercicio de la Interventoria Integral de que trata el numeral 11.3.1 del Manual de Supervisión e Interventoria"/>
  </r>
  <r>
    <x v="9"/>
    <s v="93151507"/>
    <s v="Garantizar el cumplimiento de las competencias delegadas al Departamento de Antioquia por el Decreto 1077 de 2015 en materia de certificacion de los municipios en SGP-APSB       "/>
    <d v="2018-06-01T00:00:00"/>
    <s v="5 meses"/>
    <s v="Contratación Directa - Contratos Interadministrativos"/>
    <s v="Recursos propios"/>
    <n v="300000000"/>
    <n v="300000000"/>
    <s v="NO"/>
    <s v="N/A"/>
    <s v="Henry Nelson Carvajal Porras"/>
    <s v="Enlace SECOP"/>
    <s v="3839109"/>
    <s v="henry.carvajal@antioquia.gov.co"/>
    <s v="Fortalecimiento de Municipios y operadores en la prestación de servicios públicos "/>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 Certificación de los municipios en SGP-APSB"/>
    <s v="Garantizar el cumplimiento de las competencias delegadas al departamento de Antioquia por el decreto 1077 de 2015"/>
    <m/>
    <s v="21884"/>
    <m/>
    <m/>
    <m/>
    <x v="1"/>
    <m/>
    <s v="Sin iniciar etapa precontractual"/>
    <s v="4-1011 Fondos Comunes"/>
    <s v="Luis Ovidio Rivera Guerra"/>
    <s v="Tipo C:  Supervisión"/>
    <s v="Tecnica, Administrativa, Financiera, Juridica y Contable. Ejercicio de la Interventoria Integral de que trata el numeral 11.3.1 del Manual de Supervisión e Interventoria"/>
  </r>
  <r>
    <x v="9"/>
    <n v="83101500"/>
    <s v="Construcción del sistema de alcantarillado combinado del Corregimiento de Damasco, Municipio de Santa Barbara, Antioquia."/>
    <d v="2018-06-01T00:00:00"/>
    <s v="3,5 meses"/>
    <s v="Licitación pública"/>
    <s v="SGP"/>
    <n v="904944570"/>
    <n v="904944570"/>
    <s v="NO"/>
    <s v="N/A"/>
    <s v="Henry Nelson Carvajal Porras"/>
    <s v="Enlace SECOP"/>
    <s v="3839109"/>
    <s v="henry.carvajal@antioquia.gov.co"/>
    <s v="Manejo sostenible de sistemas de aguas residuales en zonas rurales y de difícil acceso del departamento"/>
    <s v="Nuevas Conexiones de predios rural al servicio de alcantarillado"/>
    <s v="Ampliación de cobertura mediante construccion de nuevas conexiones y tratamientos de aguas residuales (zona rural) "/>
    <s v="030020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s v="n.a"/>
    <m/>
    <m/>
    <m/>
    <x v="1"/>
    <m/>
    <m/>
    <s v="SGP - PDA"/>
    <m/>
    <s v="Tipo C:  Supervisión"/>
    <s v="Tecnica, Administrativa, Financiera, Juridica y Contable. Ejercicio de la Interventoria Integral de que trata el numeral 11.3.1 del Manual de Supervisión e Interventoria"/>
  </r>
  <r>
    <x v="10"/>
    <s v="43212111"/>
    <s v="Tiquetes Aereos"/>
    <d v="2018-01-01T00:00:00"/>
    <s v="11 meses"/>
    <s v="Contratación Directa - Contratos Interadministrativos"/>
    <s v="Recursos propios"/>
    <n v="33000000"/>
    <n v="33000000"/>
    <s v="SI"/>
    <s v="APROBADA"/>
    <s v="Gloria María Múnera Velásquez"/>
    <s v="Profesional Universitario"/>
    <s v="3835591"/>
    <s v="gloria.munera@antioquia.gov.co"/>
    <s v="Indígenas con Calidad de Vida"/>
    <s v="Funcionamiento"/>
    <s v="FUNCIONAMIENTO"/>
    <n v="9999999"/>
    <s v="Funcionamiento"/>
    <s v="Funcionamiento"/>
    <n v="7571"/>
    <n v="18763"/>
    <d v="2017-09-12T00:00:00"/>
    <n v="4600007506"/>
    <n v="4600007506"/>
    <x v="0"/>
    <s v="SATENA"/>
    <s v="En ejecución"/>
    <s v="Proceso Adelantado por la Secretaría General"/>
    <s v="Gloria María Múnera Velasquez"/>
    <s v="Tipo C:  Supervisión"/>
    <s v="Tecnica, Administrativa, Financiera."/>
  </r>
  <r>
    <x v="10"/>
    <n v="56101522"/>
    <s v="COMPRA DE SILLAS PARA AUDITORIO DE LA GERENCIA INDIGENA"/>
    <d v="2018-06-01T00:00:00"/>
    <s v="3 meses"/>
    <s v="Selección Abreviada - Subasta Inversa"/>
    <s v="Recursos propios"/>
    <n v="2739000"/>
    <n v="2739000"/>
    <s v="NO"/>
    <s v="N/A"/>
    <s v="Gloria María Múnera Velásquez"/>
    <s v="Profesional Universitario"/>
    <s v="3839075"/>
    <s v="gloria.munera@antioquia.gov.co"/>
    <s v="Indígenas con Calidad de Vida"/>
    <s v="Funcionamiento"/>
    <s v="FUNCIONAMIENTO"/>
    <n v="999999"/>
    <s v="Funcionamiento"/>
    <s v="Funcionamiento"/>
    <m/>
    <m/>
    <m/>
    <m/>
    <m/>
    <x v="2"/>
    <m/>
    <m/>
    <s v="Se trasladarán los recursos para que el Proceso sea Adelantado por la Secretaría General"/>
    <s v="Gloria María Múnera Velasquez"/>
    <s v="Tipo C:  Supervisión"/>
    <s v="Tecnica, Administrativa, Financiera."/>
  </r>
  <r>
    <x v="10"/>
    <n v="93141701"/>
    <s v="Prestar servicio para la atención de diferentes eventos capacitación y atención politcas públicas  indígena del Departamento de Antioquia."/>
    <d v="2018-02-01T00:00:00"/>
    <s v="9meses"/>
    <s v="Mínima Cuantía"/>
    <s v="Recursos propios"/>
    <n v="67516200"/>
    <n v="67516200"/>
    <s v="NO"/>
    <s v="N/A"/>
    <s v="Gloria María Múnera Velásquez"/>
    <s v="Profesional Universitario"/>
    <s v="3835591"/>
    <s v="gloria.munera@antioquia.gov.co"/>
    <s v="Indígenas con Calidad de Vida"/>
    <s v="Fortalecimiento de la gobernabilidad, administración y jurisdicción de los pueblos indígenas"/>
    <s v="Fortalecimiento de la gobernabilidad,administración y Jurisdiccion indigena Antioquia"/>
    <n v="70051001"/>
    <s v="Apoyo a talleres de capacitacion"/>
    <s v="Apoyo talleres de capacitación"/>
    <n v="8086"/>
    <n v="21062"/>
    <d v="2018-02-14T00:00:00"/>
    <n v="4600008065"/>
    <n v="4600008065"/>
    <x v="0"/>
    <s v="Empro Evento Organización y Logística"/>
    <s v="En ejecución"/>
    <m/>
    <s v="Gloria María Múnera Velasquez"/>
    <s v="Tipo C:  Supervisión"/>
    <s v="Tecnica, Administrativa, Financiera."/>
  </r>
  <r>
    <x v="10"/>
    <n v="93141500"/>
    <s v="Suministrar elementos de dotacion y logistica para atención social en comunidades indígenas de acuerdo a sus planes de vida"/>
    <d v="2018-03-01T00:00:00"/>
    <s v="9 meses"/>
    <s v="Mínima Cuantía"/>
    <s v="Recursos propios"/>
    <n v="70073007"/>
    <n v="70073007"/>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Suministro de bienes sociales"/>
    <s v="Planes de Vida"/>
    <n v="8128"/>
    <n v="21145"/>
    <d v="2018-03-03T00:00:00"/>
    <n v="4600008072"/>
    <n v="4600008072"/>
    <x v="0"/>
    <s v="Empro Evento Organización y Logística"/>
    <s v="En ejecución"/>
    <m/>
    <s v="Grecia María Morales "/>
    <s v="Tipo C:  Supervisión"/>
    <s v="Tecnica, Administrativa, Financiera."/>
  </r>
  <r>
    <x v="10"/>
    <n v="93141506"/>
    <s v="Adicion  al  convenio:  Adelantar actividades necesarias para  la realización de procedimientos de constitución, ampliación, saneamiento y reestructuración de los resguardos  indígenas priorizados en el Departamento de Antioquia"/>
    <d v="2018-06-01T00:00:00"/>
    <s v="6 meses "/>
    <s v="Régimen Especial - Organismos Internacionales"/>
    <s v="Recursos propios"/>
    <n v="50000000"/>
    <n v="50000000"/>
    <s v="NO"/>
    <s v="N/A"/>
    <s v="Berta Inés Ochoa Zapata"/>
    <s v="Profesional Universitario"/>
    <s v="3838662"/>
    <s v="berta.ochoa@antioquia.gov.co"/>
    <s v="Indígenas con Calidad de Vida"/>
    <s v="Fortalecimiento de la gobernabilidad, administración y jurisdicción de los pueblos indígenas"/>
    <s v="Fortalecimiento de la gobernabilidad,administración y Jurisdiccion indigena Antioquia"/>
    <s v="070051001"/>
    <s v="Tener la claridad de los territorios que se gobiernan, genera un fortalecimiento en el gobierno propio"/>
    <s v="Tramites para la constitución de Resguardos indígenas"/>
    <n v="6437"/>
    <n v="21439"/>
    <d v="2018-05-01T00:00:00"/>
    <n v="4600006302"/>
    <n v="4600006302"/>
    <x v="0"/>
    <s v="AMAZON CONSERVATION TEAM"/>
    <s v="En ejecución"/>
    <m/>
    <s v="Berta Inés Ochoa Zapata"/>
    <s v="Tipo C:  Supervisión"/>
    <s v="Tecnica, Administrativa, Financiera."/>
  </r>
  <r>
    <x v="10"/>
    <n v="93141508"/>
    <s v="FORTALECIMIENTO DEL SECTOR ARTESANAL POR MEDIO DEL ALISTAMIENTO PARA EL ACCESO A MERCADOS MEDIANTE LA PARTICIPACIÓN EN LA FERIA EXPOARTESANO 2018."/>
    <d v="2018-06-01T00:00:00"/>
    <s v="2 meses"/>
    <s v="Contratación Directa - Contratos Interadministrativos"/>
    <s v="Recursos propios"/>
    <n v="29926994"/>
    <n v="29926994"/>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n v="8303"/>
    <n v="21888"/>
    <d v="2018-06-25T00:00:00"/>
    <n v="4600008183"/>
    <n v="460008183"/>
    <x v="0"/>
    <s v="Palacio de expocisiones"/>
    <s v="En ejecución"/>
    <s v="Este proceso será adelantado por la Secretaria de Productividad"/>
    <s v="Grecia María Morales "/>
    <s v="Tipo C:  Supervisión"/>
    <s v="Tecnica, Administrativa, Financiera."/>
  </r>
  <r>
    <x v="10"/>
    <n v="93141507"/>
    <s v="Contrato interadministrativo de prestación de servicios como operador logístico para diseñar, producir, organizar y operar  integralmentente los eventos institucionales de la Goberancion de Antiquia"/>
    <d v="2018-06-01T00:00:00"/>
    <s v="5 meses "/>
    <s v="Contratación Directa - Contratos Interadministrativos"/>
    <s v="Recursos propios"/>
    <n v="50000000"/>
    <n v="50000000"/>
    <s v="NO"/>
    <s v="N/A"/>
    <s v="Gloria María Múnera Velásquez"/>
    <s v="Profesional Universitario"/>
    <s v="3838664"/>
    <s v="gloria.munera@antioquia.gov.co"/>
    <s v="Indígenas con Calidad de Vida"/>
    <s v="Fortalecimiento de la gobernabilidad, administración y jurisdicción de los pueblos indígenas"/>
    <s v="Fortalecimiento de la gobernabilidad,administración y Jurisdiccion indigena Antioquia"/>
    <s v="070051002"/>
    <s v="Tener la claridad de los territorios que se gobiernan, genera un fortalecimiento en el gobierno propio"/>
    <s v="Apoyo actividades que mejoren la gobernabilidad"/>
    <m/>
    <n v="21724"/>
    <d v="2018-07-12T00:00:00"/>
    <m/>
    <m/>
    <x v="3"/>
    <s v="Plaza Mayor"/>
    <s v="En etapa precontractual"/>
    <s v="Este proceso será adelantado por la Oficina de Comunicaciones"/>
    <s v="Andrea Vesga Wagner"/>
    <s v="Tipo C:  Supervisión"/>
    <s v="Tecnica, Administrativa, Financiera."/>
  </r>
  <r>
    <x v="10"/>
    <n v="93141500"/>
    <s v="ARTICULAR ESTRATEGIAS PARA LA IMPLEMENTACIÓN DE CONVITES CIUDADANOS_x000a_PARTICIPATIVOS EN EL MUNICIPIO DE URRAO, BUSCANDO EL FORTALECIMIENTO Y_x000a_DINAMIZACIÓN DE LA PARTICIPACION CIUDADANA"/>
    <d v="2018-07-01T00:00:00"/>
    <s v="4 meses "/>
    <s v="Contratación Directa - Contratos Interadministrativos"/>
    <s v="Recursos propios"/>
    <n v="20000000"/>
    <n v="20000000"/>
    <s v="NO"/>
    <s v="N/A"/>
    <s v="Gloria María Múnera Velásquez"/>
    <s v="Profesional Universitario"/>
    <s v="3838665"/>
    <s v="gloria.munera@antioquia.gov.co"/>
    <s v="Indígenas con Calidad de Vida"/>
    <s v="Fortalecimiento de la gobernabilidad, administración y jurisdicción de los pueblos indígenas"/>
    <s v="Fortalecimiento de la gobernabilidad,administración y Jurisdiccion indigena Antioquia"/>
    <s v="070051003"/>
    <s v="Tener la claridad de los territorios que se gobiernan, genera un fortalecimiento en el gobierno propio"/>
    <s v="Apoyo actividades que mejoren la gobernabilidad"/>
    <m/>
    <n v="22288"/>
    <d v="2018-07-06T00:00:00"/>
    <m/>
    <m/>
    <x v="3"/>
    <s v="Municipio de Urrao"/>
    <s v="En etapa precontractual"/>
    <s v="Este proceso será adelantado por la Secretaria de Participación Ciudadana"/>
    <s v="John Jairo Guerra A"/>
    <s v="Tipo C:  Supervisión"/>
    <s v="Tecnica, Administrativa, Financiera."/>
  </r>
  <r>
    <x v="10"/>
    <n v="93141500"/>
    <s v="Apoyar la guardia indígena a través de la dotación de implementos para el desarrollo de sus funciones en el Departamento de Antioquia"/>
    <d v="2018-03-01T00:00:00"/>
    <s v="9 meses"/>
    <s v="Mínima Cuantía"/>
    <s v="Recursos propios"/>
    <n v="63169460"/>
    <n v="6316946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de la Guardia indígena"/>
    <s v="Capacitación y dotación de Guardia indígena"/>
    <m/>
    <m/>
    <m/>
    <m/>
    <m/>
    <x v="2"/>
    <m/>
    <m/>
    <m/>
    <s v="John Jairo Guerra Acosta"/>
    <s v="Tipo C:  Supervisión"/>
    <s v="Tecnica, Administrativa, Financiera."/>
  </r>
  <r>
    <x v="10"/>
    <n v="93141500"/>
    <s v="Mejoramiento de Casas de Paso "/>
    <d v="2018-04-01T00:00:00"/>
    <s v="6 meses "/>
    <s v="Mínima Cuantía"/>
    <s v="Recursos propios"/>
    <n v="20000000"/>
    <n v="20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2"/>
    <m/>
    <m/>
    <m/>
    <s v="John Jairo Guerra Acosta_x000a_Grecia María Morales "/>
    <s v="Tipo B2: Supervisión colegiada"/>
    <s v="Tecnica, Administrativa, Financiera."/>
  </r>
  <r>
    <x v="10"/>
    <n v="93141500"/>
    <s v="Apoyo iniciativas de emprendimiento  indígena"/>
    <d v="2018-08-01T00:00:00"/>
    <s v="6 meses "/>
    <s v="Régimen Especial - Artículo 96 Ley 489 de 1998"/>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2"/>
    <m/>
    <m/>
    <m/>
    <s v="Grecia María Morales "/>
    <s v="Tipo C:  Supervisión"/>
    <s v="Tecnica, Administrativa, Financiera."/>
  </r>
  <r>
    <x v="10"/>
    <n v="93141500"/>
    <s v="Cofinanciar Convite comunitario para mejorar calidad de vida"/>
    <d v="2018-09-01T00:00:00"/>
    <s v="4 meses "/>
    <s v="Régimen Especial - Artículo 96 Ley 489 de 1999"/>
    <s v="Recursos propios"/>
    <n v="50000000"/>
    <n v="50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2"/>
    <m/>
    <m/>
    <m/>
    <s v="John Jairo Guerra Acosta_x000a_Grecia María Morales "/>
    <s v="Tipo B2: Supervisión colegiada"/>
    <s v="Tecnica, Administrativa, Financiera."/>
  </r>
  <r>
    <x v="10"/>
    <n v="93141500"/>
    <s v="Prestar servicio de apoyo integral para la atención de diferentes eventos intervensón social indígena del Departamento de Antioquia."/>
    <d v="2018-08-01T00:00:00"/>
    <s v="7 meses"/>
    <s v="Régimen Especial - Artículo 96 Ley 489 de 1998"/>
    <s v="Recursos propios"/>
    <n v="58169460"/>
    <n v="58169460"/>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m/>
    <m/>
    <m/>
    <m/>
    <m/>
    <x v="2"/>
    <m/>
    <m/>
    <m/>
    <s v="Grecia María Morales "/>
    <s v="Tipo C:  Supervisión"/>
    <s v="Tecnica, Administrativa, Financiera."/>
  </r>
  <r>
    <x v="10"/>
    <n v="93141500"/>
    <s v="Fortalecer la implementación de los planes de Ordenamiento Territorial y ambiental, por medio de acciones concertadas con las comunidades indígenas de Urabá y Occidente."/>
    <d v="2018-08-24T00:00:00"/>
    <s v="12 meses"/>
    <s v="Régimen Especial - Artículo 96 Ley 489 de 1998"/>
    <s v="Recursos propios"/>
    <n v="300000000"/>
    <n v="300000000"/>
    <s v="SI"/>
    <m/>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2"/>
    <m/>
    <m/>
    <m/>
    <s v="Gloria María Múnera Velasquez"/>
    <s v="Tipo C:  Supervisión"/>
    <s v="Tecnica, Administrativa, Financiera."/>
  </r>
  <r>
    <x v="10"/>
    <n v="93141500"/>
    <s v="Rescatar la memoria cultural "/>
    <d v="2018-08-01T00:00:00"/>
    <s v="6 meses "/>
    <s v="Régimen Especial - Artículo 96 Ley 489 de 1998"/>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2"/>
    <m/>
    <m/>
    <m/>
    <s v="Ana Isabel Cruz Gaviria"/>
    <s v="Tipo C:  Supervisión"/>
    <s v="Tecnica, Administrativa, Financiera."/>
  </r>
  <r>
    <x v="11"/>
    <n v="86131504"/>
    <s v="Contrato  interadministrativo  de mandato para la promoción, creación, elaboración desarrollo y conceptualización de las campañas, estrategias y necesidades comunicacionales de la Gobernación de Antioquia."/>
    <d v="2018-01-22T00:00:00"/>
    <s v="6 meses "/>
    <s v="Contratación Directa - Contratos Interadministrativos"/>
    <s v="Recursos propios"/>
    <n v="600000000"/>
    <n v="600000000"/>
    <s v="SI"/>
    <s v="Aprob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0"/>
    <s v="Teleantioquia"/>
    <s v="Ejecución"/>
    <s v="El contrato es ejecutado por la Oficina de Comunicaciones y recibe recursos de las demás Secretarías"/>
    <s v="CAMILA AEXANDRA ZAPATA ZULUAGA"/>
    <s v="Tipo C:  Supervisión"/>
    <s v="Técnica, Administrativa, Financiera, Jurídica y contable."/>
  </r>
  <r>
    <x v="11"/>
    <n v="86131505"/>
    <s v="Contrato  interadministrativo  de mandato para la promoción, creación, elaboración desarrollo y conceptualización de las campañas, estrategias y necesidades comunicacionales de la Gobernación de Antioquia."/>
    <d v="2018-06-22T00:00:00"/>
    <s v="6 meses "/>
    <s v="Contratación Directa - Contratos Interadministrativos"/>
    <s v="Recursos propios"/>
    <n v="500000000"/>
    <n v="500000000"/>
    <s v="NO"/>
    <s v="N/A"/>
    <s v="Camila Alexandra Zapata Zuluaga "/>
    <s v="Profesional Universitario"/>
    <s v="3839276"/>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2"/>
    <n v="370107001"/>
    <s v="Comunicación"/>
    <m/>
    <m/>
    <m/>
    <m/>
    <m/>
    <x v="2"/>
    <m/>
    <m/>
    <s v="El contrato será ejecutado por la Oficina de Comunicaciones y recibirá recursos de las demás Secretarías"/>
    <m/>
    <m/>
    <m/>
  </r>
  <r>
    <x v="11"/>
    <n v="80141607"/>
    <s v="Prestación de servicios de un operador logístico para la organización, administración, ejecución y demás acciones logísticas necesarias para la realización de los eventos programadas por la Gobernación de Antioquia . "/>
    <d v="2018-01-15T00:00:00"/>
    <s v="6 meses "/>
    <s v="Contratación Directa - Contratos Interadministrativos"/>
    <s v="Recursos propios"/>
    <n v="400000000"/>
    <n v="400000000"/>
    <s v="SI"/>
    <s v="Aprob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0"/>
    <s v="Plaza Mayor"/>
    <s v="Ejecución"/>
    <s v="El contrato es ejecutado por la Oficina de Comunicaciones y recibe recursos de las demás Secretarías"/>
    <s v="CAMILA AEXANDRA ZAPATA ZULUAGA"/>
    <s v="Tipo C:  Supervisión"/>
    <s v="Técnica, Administrativa, Financiera, Jurídica y contable."/>
  </r>
  <r>
    <x v="11"/>
    <n v="80141608"/>
    <s v="Prestación de servicios de un operador logístico para la organización, administración, ejecución y demás acciones logísticas necesarias para la realización de los eventos programadas por la Gobernación de Antioquia . "/>
    <d v="2018-06-22T00:00:00"/>
    <s v="6 meses "/>
    <s v="Contratación Directa - Contratos Interadministrativos"/>
    <s v="Recursos propios"/>
    <n v="500000000"/>
    <n v="500000000"/>
    <s v="NO"/>
    <s v="N/A"/>
    <s v="Camila Alexandra Zapata Zuluaga "/>
    <s v="Profesional Universitario"/>
    <s v="3839276"/>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2"/>
    <n v="370107001"/>
    <s v="Comunicación y logística"/>
    <m/>
    <m/>
    <m/>
    <m/>
    <m/>
    <x v="2"/>
    <m/>
    <m/>
    <s v="El contrato será ejecutado por la Oficina de Comunicaciones y recibirá recursos de las demás Secretarías"/>
    <m/>
    <m/>
    <m/>
  </r>
  <r>
    <x v="11"/>
    <n v="86131504"/>
    <s v="Producción, edición, y emisión de microprogramas radiales, pedagógicos para las regiones del Departamento"/>
    <d v="2018-01-26T00:00:00"/>
    <s v="5 meses "/>
    <s v="Contratación Directa - Prestación de Servicios y de Apoyo a la Gestión Persona Jurídica"/>
    <s v="Recursos propios"/>
    <n v="135000000"/>
    <n v="135000000"/>
    <s v="NO"/>
    <s v="N/A"/>
    <s v="Jorge Humberto Moreno"/>
    <s v="Director"/>
    <s v="3839270"/>
    <s v="jorgehumberto.moreno@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n v="8045"/>
    <n v="20768"/>
    <d v="2018-01-24T00:00:00"/>
    <n v="4600008030"/>
    <n v="4600008030"/>
    <x v="0"/>
    <s v="ASOREDES"/>
    <s v="En ejecución"/>
    <s v="El contrato es ejecutado por la Oficina de Comunicaciones"/>
    <s v="JORGE HUMBERTO MORENO"/>
    <s v="Tipo C:  Supervisión"/>
    <s v="Técnica, Administrativa, Financiera, Jurídica y contable."/>
  </r>
  <r>
    <x v="11"/>
    <n v="80111504"/>
    <s v="Designar estudiantes de las universidades públicas para la realización de la práctica académica, con el fin de brindar apoyo a la gestión del Departamento de Antioquia y sus regiones durante el primer semestre de 2017."/>
    <d v="2018-02-01T00:00:00"/>
    <s v="5 meses"/>
    <s v="Contratación Directa - Contratos Interadministrativos"/>
    <s v="Recursos propios"/>
    <n v="22336000"/>
    <n v="22336000"/>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2"/>
    <m/>
    <m/>
    <s v="La Oficina de Comunicaciones realizó traslado de recursos para el primer semestre y realizará traslado para el segundo semestre a la Secretaría de Gestión Humana"/>
    <m/>
    <s v="Tipo C:  Supervisión"/>
    <s v="Técnica, Administrativa, Financiera, Jurídica y contable."/>
  </r>
  <r>
    <x v="11"/>
    <n v="86131504"/>
    <s v="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
    <d v="2018-06-22T00:00:00"/>
    <s v="5 meses "/>
    <s v="Contratación Directa - Contratos Interadministrativos"/>
    <s v="Recursos propios"/>
    <n v="2800000000"/>
    <n v="2800000000"/>
    <s v="NO"/>
    <s v="N/A"/>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m/>
    <m/>
    <m/>
    <m/>
    <m/>
    <m/>
    <m/>
    <m/>
    <x v="2"/>
    <m/>
    <m/>
    <m/>
    <m/>
    <m/>
    <m/>
  </r>
  <r>
    <x v="11"/>
    <n v="80141607"/>
    <s v="Contrato interadministrativo de prestación de servicios como operador logístico para diseñar, producir, organizar y operar integralmente los eventos institucionales de la Gobernación de Antioquia."/>
    <d v="2018-06-29T00:00:00"/>
    <s v="5 meses "/>
    <s v="Contratación Directa - Contratos Interadministrativos"/>
    <s v="Recursos propios"/>
    <n v="500000000"/>
    <n v="500000000"/>
    <s v="NO"/>
    <s v="N/A"/>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m/>
    <m/>
    <m/>
    <m/>
    <m/>
    <x v="2"/>
    <m/>
    <m/>
    <m/>
    <m/>
    <m/>
    <m/>
  </r>
  <r>
    <x v="11"/>
    <n v="5601500"/>
    <s v="Adquisición de bienes informáticos especializados para el Departamento de Antioquia. Lote 1 Oficina de Comunicacioes"/>
    <d v="2018-04-27T00:00:00"/>
    <s v="5 meses "/>
    <s v="Licitación pública"/>
    <s v="Recursos propios"/>
    <n v="159800000"/>
    <n v="159800000"/>
    <s v="NO"/>
    <s v="N/A"/>
    <s v="Natalia López Isaza"/>
    <s v="Técnio Operativo"/>
    <s v="3839262"/>
    <s v="natalia.lopez@antioquia.gov.co"/>
    <m/>
    <m/>
    <m/>
    <m/>
    <m/>
    <m/>
    <m/>
    <m/>
    <m/>
    <m/>
    <m/>
    <x v="2"/>
    <m/>
    <m/>
    <s v="La Oficina de Comunicacions  tiene  un presupuesto compartido con la Secretaría Privada y la Oficina de Paz, los cuales son limitados y de destinación específica; por lo tanto, la Secretaría General dispone un presupuesto para tal fin."/>
    <m/>
    <m/>
    <m/>
  </r>
  <r>
    <x v="12"/>
    <n v="90121500"/>
    <s v="ADQUISICIÓN DE TIQUETES AÉREOS PARA LA GOBERNACIÓN DE ANTIOQUIA"/>
    <d v="2018-01-01T00:00:00"/>
    <s v="10 meses"/>
    <s v="Contratación Directa - Contratos Interadministrativos"/>
    <s v="Recursos propios"/>
    <n v="43000000"/>
    <n v="33000000"/>
    <s v="SI"/>
    <s v="Aprobadas"/>
    <s v="Luis Fernando Torres"/>
    <s v="Profesional"/>
    <s v="3838845"/>
    <s v="luis.torres@antioquia.gov.co"/>
    <m/>
    <m/>
    <m/>
    <m/>
    <m/>
    <m/>
    <n v="7571"/>
    <n v="20639"/>
    <d v="2017-10-04T00:00:00"/>
    <n v="2017060102131"/>
    <n v="4600006173"/>
    <x v="0"/>
    <s v="SERVICIOS AEREO A TERRITORIO NACIONALES S.A - SATENA"/>
    <s v="En ejecución"/>
    <m/>
    <s v="Luis Fernando Torres"/>
    <s v="Tipo C:  Supervisión"/>
    <s v="Tecnica, Administrativa, Financiera."/>
  </r>
  <r>
    <x v="12"/>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n v="3272121"/>
    <n v="3272121"/>
    <s v="NO"/>
    <s v="N/A"/>
    <s v="Jaime Garzon araque"/>
    <s v="Secretario"/>
    <s v="3838801"/>
    <s v="jaime.garzon@antioquia.gov.co"/>
    <s v="Antioquia Rural Productiva"/>
    <m/>
    <m/>
    <n v="140060001"/>
    <m/>
    <m/>
    <s v="SINESTUDIO"/>
    <n v="20337"/>
    <d v="2018-01-02T00:00:00"/>
    <s v="NA"/>
    <n v="4600007063"/>
    <x v="0"/>
    <s v="POLITÉCNICO COLOMBIANO JAIME ISAZA CADAVID"/>
    <s v="En ejecución"/>
    <s v="Se contrataron 3 precticantes para cada una de loas direcciones"/>
    <s v="Jaime Garzon araque"/>
    <s v="Tipo C:  Supervisión"/>
    <s v="Tecnica, Administrativa, Financiera."/>
  </r>
  <r>
    <x v="12"/>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n v="11353428"/>
    <n v="11353428"/>
    <s v="NO"/>
    <s v="N/A"/>
    <s v="Jaime Garzon araque"/>
    <s v="Secretario"/>
    <s v="3838801"/>
    <s v="jaime.garzon@antioquia.gov.co"/>
    <s v="Antioquia Rural Productiva"/>
    <m/>
    <m/>
    <n v="140060001"/>
    <m/>
    <m/>
    <s v="SINESTUDIO"/>
    <n v="20338"/>
    <d v="2018-01-02T00:00:00"/>
    <s v="NA"/>
    <n v="4600007063"/>
    <x v="0"/>
    <s v="POLITÉCNICO COLOMBIANO JAIME ISAZA CADAVID"/>
    <s v="En ejecución"/>
    <s v="Se contrataron 3 precticantes para cada una de loas direcciones"/>
    <s v="Jaime Garzon araque"/>
    <s v="Tipo C:  Supervisión"/>
    <s v="Tecnica, Administrativa, Financiera."/>
  </r>
  <r>
    <x v="12"/>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SIN ESTUDIO"/>
    <n v="20227"/>
    <d v="2017-12-04T00:00:00"/>
    <s v="NA"/>
    <n v="4600006506"/>
    <x v="0"/>
    <s v="Yondó"/>
    <s v="En ejecución"/>
    <m/>
    <s v="Jorge Eduardo Gañan Parra"/>
    <s v="Tipo C:  Supervisión"/>
    <s v="Tecnica, Administrativa, Financiera."/>
  </r>
  <r>
    <x v="12"/>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d v="2018-01-05T00:00:00"/>
    <s v="4 meses"/>
    <s v="Régimen Especial - Artículo 96 Ley 489 de 1998"/>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SIN ESTUDIO"/>
    <n v="20234"/>
    <d v="2017-12-04T00:00:00"/>
    <s v="NA"/>
    <n v="4600006684"/>
    <x v="0"/>
    <s v="Sabaneta"/>
    <s v="En ejecución"/>
    <m/>
    <s v="Luis Fernando Torres "/>
    <s v="Tipo C:  Supervisión"/>
    <s v="Tecnica, Administrativa, Financiera."/>
  </r>
  <r>
    <x v="12"/>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7"/>
    <d v="2017-12-04T00:00:00"/>
    <s v="NA"/>
    <n v="4600006634"/>
    <x v="0"/>
    <s v="Amalfi "/>
    <s v="En ejecución"/>
    <m/>
    <s v="Javier Montoya Gutierrez"/>
    <s v="Tipo C:  Supervisión"/>
    <s v="Tecnica, Administrativa, Financiera."/>
  </r>
  <r>
    <x v="12"/>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8"/>
    <d v="2017-12-04T00:00:00"/>
    <s v="NA"/>
    <n v="4600006636"/>
    <x v="0"/>
    <s v="Yolombó"/>
    <s v="En ejecución"/>
    <m/>
    <s v="Javier Montoya Gutierrez"/>
    <s v="Tipo C:  Supervisión"/>
    <s v="Tecnica, Administrativa, Financiera."/>
  </r>
  <r>
    <x v="12"/>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9"/>
    <d v="2017-12-04T00:00:00"/>
    <s v="NA"/>
    <n v="4600006635"/>
    <x v="0"/>
    <s v="Vegachí"/>
    <s v="En ejecución"/>
    <m/>
    <s v="Javier Montoya Gutierrez"/>
    <s v="Tipo C:  Supervisión"/>
    <s v="Tecnica, Administrativa, Financiera."/>
  </r>
  <r>
    <x v="12"/>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d v="2018-01-05T00:00:00"/>
    <s v="4 meses"/>
    <s v="Régimen Especial - Artículo 96 Ley 489 de 1998"/>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SIN ESTUDIO"/>
    <n v="20245"/>
    <d v="2017-12-04T00:00:00"/>
    <s v="NA"/>
    <n v="4600006628"/>
    <x v="0"/>
    <s v="Santo Domingo"/>
    <s v="En ejecución"/>
    <m/>
    <s v="Mauro Antonio Gutiérrez Serna"/>
    <s v="Tipo C:  Supervisión"/>
    <s v="Tecnica, Administrativa, Financiera."/>
  </r>
  <r>
    <x v="12"/>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SIN ESTUDIO"/>
    <n v="20248"/>
    <d v="2017-12-04T00:00:00"/>
    <s v="NA"/>
    <n v="4600006637"/>
    <x v="0"/>
    <s v="Yalí"/>
    <s v="En ejecución"/>
    <m/>
    <s v="Luis Guillermo Uribe Hincapíe"/>
    <s v="Tipo C:  Supervisión"/>
    <s v="Tecnica, Administrativa, Financiera."/>
  </r>
  <r>
    <x v="12"/>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62"/>
    <d v="2017-12-04T00:00:00"/>
    <s v="NA"/>
    <n v="4600006490"/>
    <x v="0"/>
    <s v="Arboletes"/>
    <s v="En ejecución"/>
    <m/>
    <s v="Carlos Mario Giraldo García"/>
    <s v="Tipo C:  Supervisión"/>
    <s v="Tecnica, Administrativa, Financiera."/>
  </r>
  <r>
    <x v="12"/>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d v="2018-01-05T00:00:00"/>
    <s v="4 meses"/>
    <s v="Régimen Especial - Artículo 96 Ley 489 de 1998"/>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65"/>
    <d v="2017-12-04T00:00:00"/>
    <s v="NA"/>
    <n v="4600006493"/>
    <x v="0"/>
    <s v="Carepa"/>
    <s v="En ejecución"/>
    <m/>
    <s v="Mauricio Berrío"/>
    <s v="Tipo C:  Supervisión"/>
    <s v="Tecnica, Administrativa, Financiera."/>
  </r>
  <r>
    <x v="12"/>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71"/>
    <d v="2017-12-04T00:00:00"/>
    <s v="NA"/>
    <n v="4600006470"/>
    <x v="0"/>
    <s v="Chigorodó"/>
    <s v="En ejecución"/>
    <m/>
    <s v="Carlos Mario Giraldo García"/>
    <s v="Tipo C:  Supervisión"/>
    <s v="Tecnica, Administrativa, Financiera."/>
  </r>
  <r>
    <x v="12"/>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d v="2018-01-05T00:00:00"/>
    <s v="4 meses"/>
    <s v="Régimen Especial - Artículo 96 Ley 489 de 1998"/>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74"/>
    <d v="2017-12-04T00:00:00"/>
    <s v="NA"/>
    <n v="4600006510"/>
    <x v="0"/>
    <s v="Mutatá"/>
    <s v="En ejecución"/>
    <m/>
    <s v="Mauricio Berrío Mena"/>
    <s v="Tipo C:  Supervisión"/>
    <s v="Tecnica, Administrativa, Financiera."/>
  </r>
  <r>
    <x v="12"/>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7"/>
    <d v="2017-12-04T00:00:00"/>
    <s v="NA"/>
    <n v="4600006512"/>
    <x v="0"/>
    <s v="San Pedro de Uraba"/>
    <s v="En ejecución"/>
    <m/>
    <s v="Jorge Humberto Ramírez Corrales"/>
    <s v="Tipo C:  Supervisión"/>
    <s v="Tecnica, Administrativa, Financiera."/>
  </r>
  <r>
    <x v="12"/>
    <n v="80111604"/>
    <s v="Apoyar la Asistencia Técnica Directa Rural, a través de la cofinanciación para la contratación de personal idóneo, para la prestación de este servicio, según la Ordenanza 53 del 22 de diciembre de 2016, en el Municipio de Turbo"/>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9"/>
    <d v="2017-12-04T00:00:00"/>
    <s v="NA"/>
    <n v="4600006511"/>
    <x v="0"/>
    <s v="Turbo"/>
    <s v="En ejecución"/>
    <m/>
    <s v="Jorge Humberto Ramírez Corrales"/>
    <s v="Tipo C:  Supervisión"/>
    <s v="Tecnica, Administrativa, Financiera."/>
  </r>
  <r>
    <x v="12"/>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84"/>
    <d v="2017-12-04T00:00:00"/>
    <s v="NA"/>
    <n v="4600006472"/>
    <x v="0"/>
    <s v="San Juan de Urabá"/>
    <s v="En ejecución"/>
    <m/>
    <s v="Carlos Mario Giraldo García"/>
    <s v="Tipo C:  Supervisión"/>
    <s v="Tecnica, Administrativa, Financiera."/>
  </r>
  <r>
    <x v="12"/>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d v="2018-01-05T00:00:00"/>
    <s v="4 meses"/>
    <s v="Régimen Especial - Artículo 96 Ley 489 de 1998"/>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85"/>
    <d v="2017-12-04T00:00:00"/>
    <s v="NA"/>
    <n v="4600006505"/>
    <x v="0"/>
    <s v="Vigía del Fuerte"/>
    <s v="En ejecución"/>
    <m/>
    <s v="Mauricio Berrío"/>
    <s v="Tipo C:  Supervisión"/>
    <s v="Tecnica, Administrativa, Financiera."/>
  </r>
  <r>
    <x v="12"/>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d v="2018-01-05T00:00:00"/>
    <s v="4 meses"/>
    <s v="Régimen Especial - Artículo 96 Ley 489 de 1998"/>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6"/>
    <d v="2017-12-04T00:00:00"/>
    <s v="NA"/>
    <n v="4600006593"/>
    <x v="0"/>
    <s v="Ituango"/>
    <s v="En ejecución"/>
    <m/>
    <s v="Diego León Vallejo"/>
    <s v="Tipo C:  Supervisión"/>
    <s v="Tecnica, Administrativa, Financiera."/>
  </r>
  <r>
    <x v="12"/>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d v="2018-01-05T00:00:00"/>
    <s v="4 meses"/>
    <s v="Régimen Especial - Artículo 96 Ley 489 de 1998"/>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7"/>
    <d v="2017-12-04T00:00:00"/>
    <s v="NA"/>
    <n v="4600006606"/>
    <x v="0"/>
    <s v="San Andrés de Cuerquia"/>
    <s v="En ejecución"/>
    <m/>
    <s v="Diego León Vallejo"/>
    <s v="Tipo C:  Supervisión"/>
    <s v="Tecnica, Administrativa, Financiera."/>
  </r>
  <r>
    <x v="12"/>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d v="2018-01-05T00:00:00"/>
    <s v="4 meses"/>
    <s v="Régimen Especial - Artículo 96 Ley 489 de 1998"/>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8"/>
    <d v="2017-12-04T00:00:00"/>
    <s v="NA"/>
    <n v="4600006587"/>
    <x v="0"/>
    <s v="Toledo "/>
    <s v="En ejecución"/>
    <m/>
    <s v="Diego León Vallejo"/>
    <s v="Tipo C:  Supervisión"/>
    <s v="Tecnica, Administrativa, Financiera."/>
  </r>
  <r>
    <x v="12"/>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d v="2018-01-05T00:00:00"/>
    <s v="4 meses"/>
    <s v="Régimen Especial - Artículo 96 Ley 489 de 1998"/>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1"/>
    <d v="2017-12-04T00:00:00"/>
    <s v="NA"/>
    <n v="4600006592"/>
    <x v="0"/>
    <s v="Entrerrios"/>
    <s v="En ejecución"/>
    <m/>
    <s v="Judith Gomez Posada"/>
    <s v="Tipo C:  Supervisión"/>
    <s v="Tecnica, Administrativa, Financiera."/>
  </r>
  <r>
    <x v="12"/>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2"/>
    <d v="2017-12-04T00:00:00"/>
    <s v="NA"/>
    <n v="4600006603"/>
    <x v="0"/>
    <s v="Santa Rosa de Osos"/>
    <s v="En ejecución"/>
    <m/>
    <s v="Judith Gomez Posada"/>
    <s v="Tipo C:  Supervisión"/>
    <s v="Tecnica, Administrativa, Financiera."/>
  </r>
  <r>
    <x v="12"/>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d v="2018-01-05T00:00:00"/>
    <s v="4 meses"/>
    <s v="Régimen Especial - Artículo 96 Ley 489 de 1998"/>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3"/>
    <d v="2017-12-04T00:00:00"/>
    <s v="NA"/>
    <n v="4600006594"/>
    <x v="0"/>
    <s v="San Pedro de los Milagros"/>
    <s v="En ejecución"/>
    <m/>
    <s v="Judith Gomez Posada"/>
    <s v="Tipo C:  Supervisión"/>
    <s v="Tecnica, Administrativa, Financiera."/>
  </r>
  <r>
    <x v="12"/>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d v="2018-01-05T00:00:00"/>
    <s v="4 meses"/>
    <s v="Régimen Especial - Artículo 96 Ley 489 de 1998"/>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4"/>
    <d v="2017-12-04T00:00:00"/>
    <s v="NA"/>
    <n v="4600006590"/>
    <x v="0"/>
    <s v="Angostura "/>
    <s v="En ejecución"/>
    <m/>
    <s v="José Antonio Velasquez Araque"/>
    <s v="Tipo C:  Supervisión"/>
    <s v="Tecnica, Administrativa, Financiera."/>
  </r>
  <r>
    <x v="12"/>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d v="2018-01-05T00:00:00"/>
    <s v="4 meses"/>
    <s v="Régimen Especial - Artículo 96 Ley 489 de 1998"/>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5"/>
    <d v="2017-12-04T00:00:00"/>
    <s v="NA"/>
    <n v="4600006604"/>
    <x v="0"/>
    <s v="Campamento"/>
    <s v="En ejecución"/>
    <m/>
    <s v="José Antonio Velasquez Araque"/>
    <s v="Tipo C:  Supervisión"/>
    <s v="Tecnica, Administrativa, Financiera."/>
  </r>
  <r>
    <x v="12"/>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6"/>
    <d v="2017-12-04T00:00:00"/>
    <s v="NA"/>
    <n v="4600006589"/>
    <x v="0"/>
    <s v="Guadalupe"/>
    <s v="En ejecución"/>
    <m/>
    <s v="José Antonio Velasquez Araque"/>
    <s v="Tipo C:  Supervisión"/>
    <s v="Tecnica, Administrativa, Financiera."/>
  </r>
  <r>
    <x v="12"/>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8"/>
    <d v="2017-12-04T00:00:00"/>
    <s v="NA"/>
    <n v="4600006602"/>
    <x v="0"/>
    <s v="Don Matias "/>
    <s v="En ejecución"/>
    <m/>
    <s v="José Antonio Velasquez Araque"/>
    <s v="Tipo C:  Supervisión"/>
    <s v="Tecnica, Administrativa, Financiera."/>
  </r>
  <r>
    <x v="12"/>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d v="2018-01-05T00:00:00"/>
    <s v="4 meses"/>
    <s v="Régimen Especial - Artículo 96 Ley 489 de 1998"/>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SIN ESTUDIO"/>
    <n v="20310"/>
    <d v="2017-12-04T00:00:00"/>
    <s v="NA"/>
    <n v="4600006552"/>
    <x v="0"/>
    <s v="Argelia "/>
    <s v="En ejecución"/>
    <m/>
    <s v="Jesús Anibal Zapata"/>
    <s v="Tipo C:  Supervisión"/>
    <s v="Tecnica, Administrativa, Financiera."/>
  </r>
  <r>
    <x v="12"/>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d v="2018-01-05T00:00:00"/>
    <s v="4 meses"/>
    <s v="Régimen Especial - Artículo 96 Ley 489 de 1998"/>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4"/>
    <d v="2017-12-04T00:00:00"/>
    <s v="NA"/>
    <n v="4600006549"/>
    <x v="0"/>
    <s v="El Retiro"/>
    <s v="En ejecución"/>
    <m/>
    <s v="Silvia Orozco Puerta"/>
    <s v="Tipo C:  Supervisión"/>
    <s v="Tecnica, Administrativa, Financiera."/>
  </r>
  <r>
    <x v="12"/>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5"/>
    <d v="2017-12-04T00:00:00"/>
    <s v="NA"/>
    <n v="4600006546"/>
    <x v="0"/>
    <s v="Granada"/>
    <s v="En ejecución"/>
    <m/>
    <s v="Silvia Orozco Puerta"/>
    <s v="Tipo C:  Supervisión"/>
    <s v="Tecnica, Administrativa, Financiera."/>
  </r>
  <r>
    <x v="12"/>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7"/>
    <d v="2017-12-04T00:00:00"/>
    <s v="NA"/>
    <n v="4600006522"/>
    <x v="0"/>
    <s v="San Vicente"/>
    <s v="En ejecución"/>
    <m/>
    <s v="Silvia Orozco Puerta"/>
    <s v="Tipo C:  Supervisión"/>
    <s v="Tecnica, Administrativa, Financiera."/>
  </r>
  <r>
    <x v="12"/>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19"/>
    <d v="2017-12-04T00:00:00"/>
    <s v="NA"/>
    <n v="4600006550"/>
    <x v="0"/>
    <s v="Abejorral"/>
    <s v="En ejecución"/>
    <m/>
    <s v="Jesus Antonio Palacios Anaya"/>
    <s v="Tipo C:  Supervisión"/>
    <s v="Tecnica, Administrativa, Financiera."/>
  </r>
  <r>
    <x v="12"/>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d v="2018-01-05T00:00:00"/>
    <s v="4 meses"/>
    <s v="Régimen Especial - Artículo 96 Ley 489 de 1998"/>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26"/>
    <d v="2017-12-04T00:00:00"/>
    <s v="NA"/>
    <n v="4600006521"/>
    <x v="0"/>
    <s v="Marinilla"/>
    <s v="En ejecución"/>
    <m/>
    <s v="Jesus Antonio Palacios Anaya"/>
    <s v="Tipo C:  Supervisión"/>
    <s v="Tecnica, Administrativa, Financiera."/>
  </r>
  <r>
    <x v="12"/>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0"/>
    <d v="2017-12-04T00:00:00"/>
    <s v="NA"/>
    <n v="4600006529"/>
    <x v="0"/>
    <s v="El Peñol"/>
    <s v="En ejecución"/>
    <m/>
    <s v="Juan Felipe Bedoya "/>
    <s v="Tipo C:  Supervisión"/>
    <s v="Tecnica, Administrativa, Financiera."/>
  </r>
  <r>
    <x v="12"/>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1"/>
    <d v="2017-12-04T00:00:00"/>
    <s v="NA"/>
    <n v="4600006547"/>
    <x v="0"/>
    <s v="La Ceja "/>
    <s v="En ejecución"/>
    <m/>
    <s v="Juan Felipe Bedoya"/>
    <s v="Tipo C:  Supervisión"/>
    <s v="Tecnica, Administrativa, Financiera."/>
  </r>
  <r>
    <x v="12"/>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2"/>
    <d v="2017-12-04T00:00:00"/>
    <s v="NA"/>
    <n v="4600006518"/>
    <x v="0"/>
    <s v="Rionegro"/>
    <s v="En ejecución"/>
    <m/>
    <s v="Juan Felipe Bedoya "/>
    <s v="Tipo C:  Supervisión"/>
    <s v="Tecnica, Administrativa, Financiera."/>
  </r>
  <r>
    <x v="12"/>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7"/>
    <d v="2017-12-04T00:00:00"/>
    <s v="NA"/>
    <n v="4600006523"/>
    <x v="0"/>
    <s v="San Luis "/>
    <s v="En ejecución"/>
    <m/>
    <s v="Juan Felipe Bedoya"/>
    <s v="Tipo C:  Supervisión"/>
    <s v="Tecnica, Administrativa, Financiera."/>
  </r>
  <r>
    <x v="12"/>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8"/>
    <d v="2017-12-04T00:00:00"/>
    <s v="NA"/>
    <n v="4600006520"/>
    <x v="0"/>
    <s v="San Carlos"/>
    <s v="En ejecución"/>
    <m/>
    <s v="Juan Felipe Bedoya"/>
    <s v="Tipo C:  Supervisión"/>
    <s v="Tecnica, Administrativa, Financiera."/>
  </r>
  <r>
    <x v="12"/>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d v="2018-01-05T00:00:00"/>
    <s v="4 meses"/>
    <s v="Régimen Especial - Artículo 96 Ley 489 de 1998"/>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35"/>
    <d v="2017-12-04T00:00:00"/>
    <s v="NA"/>
    <n v="4600006527"/>
    <x v="0"/>
    <s v="El Santuario"/>
    <s v="En ejecución"/>
    <m/>
    <s v="Jesús Antonio Palacio"/>
    <s v="Tipo C:  Supervisión"/>
    <s v="Tecnica, Administrativa, Financiera."/>
  </r>
  <r>
    <x v="12"/>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d v="2018-01-05T00:00:00"/>
    <s v="4 meses"/>
    <s v="Régimen Especial - Artículo 96 Ley 489 de 1998"/>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1"/>
    <d v="2017-12-04T00:00:00"/>
    <s v="NA"/>
    <n v="4600006514"/>
    <x v="0"/>
    <s v="Tarazá"/>
    <s v="En ejecución"/>
    <m/>
    <s v="Jose Vicente Delgado"/>
    <s v="Tipo C:  Supervisión"/>
    <s v="Tecnica, Administrativa, Financiera."/>
  </r>
  <r>
    <x v="12"/>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d v="2018-01-05T00:00:00"/>
    <s v="4 meses"/>
    <s v="Régimen Especial - Artículo 96 Ley 489 de 1998"/>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3"/>
    <d v="2017-12-04T00:00:00"/>
    <s v="NA"/>
    <n v="4600006496"/>
    <x v="0"/>
    <s v="Cáceres "/>
    <s v="En ejecución"/>
    <m/>
    <s v="Jose Vicente Delgado"/>
    <s v="Tipo C:  Supervisión"/>
    <s v="Tecnica, Administrativa, Financiera."/>
  </r>
  <r>
    <x v="12"/>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d v="2018-01-05T00:00:00"/>
    <s v="4 meses"/>
    <s v="Régimen Especial - Artículo 96 Ley 489 de 1998"/>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4"/>
    <d v="2017-12-04T00:00:00"/>
    <s v="NA"/>
    <n v="4600006495"/>
    <x v="0"/>
    <s v="Caucasia"/>
    <s v="En ejecución"/>
    <m/>
    <s v="Jose Vicente Delgado"/>
    <s v="Tipo C:  Supervisión"/>
    <s v="Tecnica, Administrativa, Financiera."/>
  </r>
  <r>
    <x v="12"/>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0"/>
    <d v="2017-12-04T00:00:00"/>
    <s v="NA"/>
    <n v="4600006662"/>
    <x v="0"/>
    <s v="El Bagre"/>
    <s v="En ejecución"/>
    <m/>
    <s v="Guillermo Toro"/>
    <s v="Tipo C:  Supervisión"/>
    <s v="Tecnica, Administrativa, Financiera."/>
  </r>
  <r>
    <x v="12"/>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4"/>
    <d v="2017-12-04T00:00:00"/>
    <s v="NA"/>
    <n v="4600006500"/>
    <x v="0"/>
    <s v="Zaragoza"/>
    <s v="En ejecución"/>
    <m/>
    <s v="Guillermo Toro"/>
    <s v="Tipo C:  Supervisión"/>
    <s v="Tecnica, Administrativa, Financiera."/>
  </r>
  <r>
    <x v="12"/>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d v="2018-01-05T00:00:00"/>
    <s v="4 meses"/>
    <s v="Régimen Especial - Artículo 96 Ley 489 de 1998"/>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381"/>
    <d v="2017-12-04T00:00:00"/>
    <s v="NA"/>
    <n v="4600006570"/>
    <x v="0"/>
    <s v="Abriaqui"/>
    <s v="En ejecución"/>
    <m/>
    <s v="Libardo Castrillón"/>
    <s v="Tipo C:  Supervisión"/>
    <s v="Tecnica, Administrativa, Financiera."/>
  </r>
  <r>
    <x v="12"/>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d v="2018-01-05T00:00:00"/>
    <s v="4 meses"/>
    <s v="Régimen Especial - Artículo 96 Ley 489 de 1998"/>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1"/>
    <d v="2017-12-04T00:00:00"/>
    <s v="NA"/>
    <n v="4600006574"/>
    <x v="0"/>
    <s v="Anzá"/>
    <s v="En ejecución"/>
    <m/>
    <s v="Leonardo García"/>
    <s v="Tipo C:  Supervisión"/>
    <s v="Tecnica, Administrativa, Financiera."/>
  </r>
  <r>
    <x v="12"/>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d v="2018-01-05T00:00:00"/>
    <s v="4 meses"/>
    <m/>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48"/>
    <d v="2017-12-04T00:00:00"/>
    <s v="NA"/>
    <n v="4600006571"/>
    <x v="0"/>
    <s v="Armenia "/>
    <s v="En ejecución"/>
    <m/>
    <s v="Libardo Castrillón"/>
    <s v="Tipo C:  Supervisión"/>
    <s v="Tecnica, Administrativa, Financiera."/>
  </r>
  <r>
    <x v="12"/>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d v="2018-01-05T00:00:00"/>
    <s v="4 meses"/>
    <s v="Régimen Especial - Artículo 96 Ley 489 de 1998"/>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2"/>
    <d v="2017-12-04T00:00:00"/>
    <s v="NA"/>
    <n v="4600006573"/>
    <x v="0"/>
    <s v="Caicedo "/>
    <s v="En ejecución"/>
    <m/>
    <s v="Leonardo García"/>
    <s v="Tipo C:  Supervisión"/>
    <s v="Tecnica, Administrativa, Financiera."/>
  </r>
  <r>
    <x v="12"/>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0"/>
    <d v="2017-12-04T00:00:00"/>
    <s v="NA"/>
    <n v="4600006560"/>
    <x v="0"/>
    <s v="Giraldo"/>
    <s v="En ejecución"/>
    <m/>
    <s v="Carlos Córdoba"/>
    <s v="Tipo C:  Supervisión"/>
    <s v="Tecnica, Administrativa, Financiera."/>
  </r>
  <r>
    <x v="12"/>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d v="2018-01-05T00:00:00"/>
    <s v="4 meses"/>
    <s v="Régimen Especial - Artículo 96 Ley 489 de 1998"/>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56"/>
    <d v="2017-12-04T00:00:00"/>
    <s v="NA"/>
    <n v="4600006598"/>
    <x v="0"/>
    <s v="Heliconia"/>
    <s v="En ejecución"/>
    <m/>
    <s v="Libardo Castrillón"/>
    <s v="Tipo C:  Supervisión"/>
    <s v="Tecnica, Administrativa, Financiera."/>
  </r>
  <r>
    <x v="12"/>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d v="2018-01-05T00:00:00"/>
    <s v="4 meses"/>
    <s v="Régimen Especial - Artículo 96 Ley 489 de 1998"/>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1"/>
    <d v="2017-12-04T00:00:00"/>
    <s v="NA"/>
    <n v="4600006569"/>
    <x v="0"/>
    <s v="Olaya"/>
    <s v="En ejecución"/>
    <m/>
    <s v="Carlos Córdoba"/>
    <s v="Tipo C:  Supervisión"/>
    <s v="Tecnica, Administrativa, Financiera."/>
  </r>
  <r>
    <x v="12"/>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d v="2018-01-05T00:00:00"/>
    <s v="4 meses"/>
    <s v="Régimen Especial - Artículo 96 Ley 489 de 1998"/>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3"/>
    <d v="2017-12-04T00:00:00"/>
    <s v="NA"/>
    <n v="4600006561"/>
    <x v="0"/>
    <s v="Peque"/>
    <s v="En ejecución"/>
    <m/>
    <s v="Leonardo García"/>
    <s v="Tipo C:  Supervisión"/>
    <s v="Tecnica, Administrativa, Financiera."/>
  </r>
  <r>
    <x v="12"/>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d v="2018-01-05T00:00:00"/>
    <s v="4 meses"/>
    <s v="Régimen Especial - Artículo 96 Ley 489 de 1998"/>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0"/>
    <d v="2017-12-04T00:00:00"/>
    <s v="NA"/>
    <n v="4600006557"/>
    <x v="0"/>
    <s v="Sabanalarga"/>
    <s v="En ejecución"/>
    <m/>
    <s v="Libardo Castrillón"/>
    <s v="Tipo C:  Supervisión"/>
    <s v="Tecnica, Administrativa, Financiera."/>
  </r>
  <r>
    <x v="12"/>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d v="2018-01-05T00:00:00"/>
    <s v="4 meses"/>
    <s v="Régimen Especial - Artículo 96 Ley 489 de 1998"/>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6"/>
    <d v="2017-12-04T00:00:00"/>
    <s v="NA"/>
    <n v="4600006565"/>
    <x v="0"/>
    <s v="Santa Fe de Antioquia"/>
    <s v="En ejecución"/>
    <m/>
    <s v="Libardo Castrillón"/>
    <s v="Tipo C:  Supervisión"/>
    <s v="Tecnica, Administrativa, Financiera."/>
  </r>
  <r>
    <x v="12"/>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d v="2018-01-05T00:00:00"/>
    <s v="4 meses"/>
    <s v="Régimen Especial - Artículo 96 Ley 489 de 1998"/>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4"/>
    <d v="2017-12-04T00:00:00"/>
    <s v="NA"/>
    <n v="4600006575"/>
    <x v="0"/>
    <s v="Sopetrán"/>
    <s v="En ejecución"/>
    <m/>
    <s v="Leonardo García"/>
    <s v="Tipo C:  Supervisión"/>
    <s v="Tecnica, Administrativa, Financiera."/>
  </r>
  <r>
    <x v="12"/>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7"/>
    <d v="2017-12-04T00:00:00"/>
    <s v="NA"/>
    <n v="4600006568"/>
    <x v="0"/>
    <s v="Uramita"/>
    <s v="En ejecución"/>
    <m/>
    <s v="Libardo Castrillón"/>
    <s v="Tipo C:  Supervisión"/>
    <s v="Tecnica, Administrativa, Financiera."/>
  </r>
  <r>
    <x v="12"/>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d v="2018-01-05T00:00:00"/>
    <s v="4 meses"/>
    <s v="Régimen Especial - Artículo 96 Ley 489 de 1998"/>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5"/>
    <d v="2017-12-04T00:00:00"/>
    <s v="NA"/>
    <n v="4600006614"/>
    <x v="0"/>
    <s v="Hispania"/>
    <s v="En ejecución"/>
    <m/>
    <s v="Nataly Restrepo"/>
    <s v="Tipo C:  Supervisión"/>
    <s v="Tecnica, Administrativa, Financiera."/>
  </r>
  <r>
    <x v="12"/>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d v="2018-01-05T00:00:00"/>
    <s v="4 meses"/>
    <s v="Régimen Especial - Artículo 96 Ley 489 de 1998"/>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6"/>
    <d v="2017-12-04T00:00:00"/>
    <s v="NA"/>
    <n v="4600006613"/>
    <x v="0"/>
    <s v="Betania"/>
    <s v="En ejecución"/>
    <m/>
    <s v="Nataly Restrepo"/>
    <s v="Tipo C:  Supervisión"/>
    <s v="Tecnica, Administrativa, Financiera."/>
  </r>
  <r>
    <x v="12"/>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7"/>
    <d v="2017-12-04T00:00:00"/>
    <s v="NA"/>
    <n v="4600006623"/>
    <x v="0"/>
    <s v="Jardín"/>
    <s v="En ejecución"/>
    <m/>
    <s v="Nataly Restrepo"/>
    <s v="Tipo C:  Supervisión"/>
    <s v="Tecnica, Administrativa, Financiera."/>
  </r>
  <r>
    <x v="12"/>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8"/>
    <d v="2017-12-04T00:00:00"/>
    <s v="NA"/>
    <n v="4600006621"/>
    <x v="0"/>
    <s v="Venecia"/>
    <s v="En ejecución"/>
    <m/>
    <s v="Nataly Restrepo"/>
    <s v="Tipo C:  Supervisión"/>
    <s v="Tecnica, Administrativa, Financiera."/>
  </r>
  <r>
    <x v="12"/>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d v="2018-01-05T00:00:00"/>
    <s v="4 meses"/>
    <s v="Régimen Especial - Artículo 96 Ley 489 de 1998"/>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9"/>
    <d v="2017-12-04T00:00:00"/>
    <s v="NA"/>
    <n v="4600006620"/>
    <x v="0"/>
    <s v="Santa Bárbara"/>
    <s v="En ejecución"/>
    <m/>
    <s v="Nataly Restrepo"/>
    <s v="Tipo C:  Supervisión"/>
    <s v="Tecnica, Administrativa, Financiera."/>
  </r>
  <r>
    <x v="12"/>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d v="2018-01-05T00:00:00"/>
    <s v="4 meses"/>
    <s v="Régimen Especial - Artículo 96 Ley 489 de 1998"/>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90"/>
    <d v="2017-12-04T00:00:00"/>
    <s v="NA"/>
    <n v="4600006618"/>
    <x v="0"/>
    <s v="Montebello"/>
    <s v="En ejecución"/>
    <m/>
    <s v="Nataly Restrepo"/>
    <s v="Tipo C:  Supervisión"/>
    <s v="Tecnica, Administrativa, Financiera."/>
  </r>
  <r>
    <x v="12"/>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1"/>
    <d v="2017-12-04T00:00:00"/>
    <s v="NA"/>
    <n v="4600006580"/>
    <x v="0"/>
    <s v="Salgar"/>
    <s v="En ejecución"/>
    <m/>
    <s v="Juan Carlos Montoya"/>
    <s v="Tipo C:  Supervisión"/>
    <s v="Tecnica, Administrativa, Financiera."/>
  </r>
  <r>
    <x v="12"/>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d v="2018-01-05T00:00:00"/>
    <s v="4 meses"/>
    <s v="Régimen Especial - Artículo 96 Ley 489 de 1998"/>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2"/>
    <d v="2017-12-04T00:00:00"/>
    <s v="NA"/>
    <n v="4600006644"/>
    <x v="0"/>
    <s v="Andes"/>
    <s v="En ejecución"/>
    <m/>
    <s v="Juan Carlos Montoya"/>
    <s v="Tipo C:  Supervisión"/>
    <s v="Tecnica, Administrativa, Financiera."/>
  </r>
  <r>
    <x v="12"/>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d v="2018-01-05T00:00:00"/>
    <s v="4 meses"/>
    <s v="Régimen Especial - Artículo 96 Ley 489 de 1998"/>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4"/>
    <d v="2017-12-04T00:00:00"/>
    <s v="NA"/>
    <n v="4600006583"/>
    <x v="0"/>
    <s v="Angelópolis"/>
    <s v="En ejecución"/>
    <m/>
    <s v="Juan Carlos Montoya"/>
    <s v="Tipo C:  Supervisión"/>
    <s v="Tecnica, Administrativa, Financiera."/>
  </r>
  <r>
    <x v="12"/>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d v="2018-01-05T00:00:00"/>
    <s v="4 meses"/>
    <s v="Régimen Especial - Artículo 96 Ley 489 de 1998"/>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5"/>
    <d v="2017-12-04T00:00:00"/>
    <s v="NA"/>
    <n v="4600006578"/>
    <x v="0"/>
    <s v="Urrao"/>
    <s v="En ejecución"/>
    <m/>
    <s v="Juan Carlos Montoya"/>
    <s v="Tipo C:  Supervisión"/>
    <s v="Tecnica, Administrativa, Financiera."/>
  </r>
  <r>
    <x v="12"/>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d v="2018-01-05T00:00:00"/>
    <s v="4 meses"/>
    <s v="Régimen Especial - Artículo 96 Ley 489 de 1998"/>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7"/>
    <d v="2017-12-04T00:00:00"/>
    <s v="NA"/>
    <n v="4600006584"/>
    <x v="0"/>
    <s v="Amagá"/>
    <s v="En ejecución"/>
    <m/>
    <s v="Juan Carlos Montoya"/>
    <s v="Tipo C:  Supervisión"/>
    <s v="Tecnica, Administrativa, Financiera."/>
  </r>
  <r>
    <x v="12"/>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d v="2018-01-05T00:00:00"/>
    <s v="4 meses"/>
    <s v="Régimen Especial - Artículo 96 Ley 489 de 1998"/>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0"/>
    <d v="2017-12-04T00:00:00"/>
    <s v="NA"/>
    <n v="4600006577"/>
    <x v="0"/>
    <s v="Fredonia"/>
    <s v="En ejecución"/>
    <m/>
    <s v="Juan Carlos Montoya"/>
    <s v="Tipo C:  Supervisión"/>
    <s v="Tecnica, Administrativa, Financiera."/>
  </r>
  <r>
    <x v="12"/>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2"/>
    <d v="2017-12-04T00:00:00"/>
    <s v="NA"/>
    <n v="4600006579"/>
    <x v="0"/>
    <s v="Titiribí"/>
    <s v="En ejecución"/>
    <m/>
    <s v="Juan Carlos Montoya"/>
    <s v="Tipo C:  Supervisión"/>
    <s v="Tecnica, Administrativa, Financiera."/>
  </r>
  <r>
    <x v="12"/>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d v="2018-01-05T00:00:00"/>
    <s v="4 meses"/>
    <s v="Régimen Especial - Artículo 96 Ley 489 de 1998"/>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04"/>
    <d v="2017-12-04T00:00:00"/>
    <s v="NA"/>
    <n v="4600006608"/>
    <x v="0"/>
    <s v="Tarso"/>
    <s v="En ejecución"/>
    <m/>
    <s v="Wilson Villa Valderrama"/>
    <s v="Tipo C:  Supervisión"/>
    <s v="Tecnica, Administrativa, Financiera."/>
  </r>
  <r>
    <x v="12"/>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6"/>
    <d v="2017-12-04T00:00:00"/>
    <s v="NA"/>
    <n v="4600006615"/>
    <x v="0"/>
    <s v="Pueblorrico"/>
    <s v="En ejecución"/>
    <m/>
    <s v="Wilson Villa Valderrama"/>
    <s v="Tipo C:  Supervisión"/>
    <s v="Tecnica, Administrativa, Financiera."/>
  </r>
  <r>
    <x v="12"/>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7"/>
    <d v="2017-12-04T00:00:00"/>
    <s v="NA"/>
    <n v="4600006616"/>
    <x v="0"/>
    <s v="Betulia"/>
    <s v="En ejecución"/>
    <m/>
    <s v="Wilson Villa Valderrama"/>
    <s v="Tipo C:  Supervisión"/>
    <s v="Tecnica, Administrativa, Financiera."/>
  </r>
  <r>
    <x v="12"/>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9"/>
    <d v="2017-12-04T00:00:00"/>
    <s v="NA"/>
    <n v="4600006619"/>
    <x v="0"/>
    <s v="Concordia"/>
    <s v="En ejecución"/>
    <m/>
    <s v="Wilson Villa Valderrama"/>
    <s v="Tipo C:  Supervisión"/>
    <s v="Tecnica, Administrativa, Financiera."/>
  </r>
  <r>
    <x v="12"/>
    <n v="81141505"/>
    <s v="Cofinanciar el proyecto &quot;Mejoramiento de las condiciones higiénicas y de calidad de la panela, del municipio de Cocorná -Antioquia&quot;."/>
    <d v="2018-06-01T00:00:00"/>
    <s v="5 meses"/>
    <s v="Régimen Especial - Artículo 96 Ley 489 de 1999"/>
    <s v="Recursos propios"/>
    <n v="202000000"/>
    <n v="202000000"/>
    <s v="NO"/>
    <s v="N/A"/>
    <s v="Gloria Bbiana Escobar"/>
    <s v="Profesional"/>
    <s v="3838824"/>
    <s v="gloria.bibiana@antioquia.gov.co"/>
    <s v="Antioquia Rural Productiva"/>
    <s v="Unidades productivas tecnificadas"/>
    <s v="Fortalecimiento de la actividad productiva del sector agropecuario parte I"/>
    <n v="140060001"/>
    <s v="Unidades productivas tecnificadas"/>
    <m/>
    <n v="8350"/>
    <n v="22082"/>
    <d v="2018-06-27T00:00:00"/>
    <s v="NA"/>
    <m/>
    <x v="4"/>
    <s v="Cocorna"/>
    <m/>
    <m/>
    <s v="Gloria Bibiana Escobar"/>
    <s v="Tipo C:  Supervisión"/>
    <s v="Tecnica, Administrativa, Financiera."/>
  </r>
  <r>
    <x v="12"/>
    <n v="80111604"/>
    <s v="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20"/>
    <d v="2017-12-04T00:00:00"/>
    <s v="NA"/>
    <n v="4600006508"/>
    <x v="0"/>
    <s v="Puerto Berrío "/>
    <s v="En ejecución"/>
    <m/>
    <s v="Paula Andrea Trujillo Ruiz"/>
    <s v="Tipo C:  Supervisión"/>
    <s v="Tecnica, Administrativa, Financiera."/>
  </r>
  <r>
    <x v="12"/>
    <n v="80111604"/>
    <s v="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50001"/>
    <s v="Áreas agrícolas, forestales, silvopastoriles, pastos y forrajes intervenidas "/>
    <m/>
    <s v="SIN ESTUDIO"/>
    <n v="20225"/>
    <d v="2018-12-04T00:00:00"/>
    <s v="NA"/>
    <n v="4600006491"/>
    <x v="0"/>
    <s v="Maceo"/>
    <s v="En ejecución"/>
    <m/>
    <s v="Jorge Eduardo Gañan Parra"/>
    <s v="Tipo C:  Supervisión"/>
    <s v="Tecnica, Administrativa, Financiera."/>
  </r>
  <r>
    <x v="12"/>
    <n v="80111604"/>
    <s v="ADICIÓN AL CONVENIO 4600006639 CUYO OBJETO ES &quot;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33"/>
    <d v="2017-12-04T00:00:00"/>
    <s v="NA"/>
    <n v="4600006639"/>
    <x v="0"/>
    <s v="Girardota"/>
    <s v="En ejecución"/>
    <m/>
    <s v="Paula Andrea Trujillo Ruiz"/>
    <s v="Tipo C:  Supervisión"/>
    <s v="Tecnica, Administrativa, Financiera."/>
  </r>
  <r>
    <x v="12"/>
    <n v="80111604"/>
    <s v="ADICIÓN  AL CONVENIO 4600006633 CUYO OBJETO ES &quot;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50001"/>
    <s v="Áreas agrícolas, forestales, silvopastoriles, pastos y forrajes intervenidas "/>
    <m/>
    <s v="SIN ESTUDIO"/>
    <n v="20236"/>
    <d v="2017-12-04T00:00:00"/>
    <s v="NA"/>
    <n v="4600006633"/>
    <x v="0"/>
    <s v="Anorí"/>
    <s v="En ejecución"/>
    <m/>
    <s v="Javier Montoya Gutierrez"/>
    <s v="Tipo C:  Supervisión"/>
    <s v="Tecnica, Administrativa, Financiera."/>
  </r>
  <r>
    <x v="12"/>
    <n v="80111604"/>
    <s v="ADICIÓN AL CONVENIO 4600006632 CUYO OBJETO ES &quot;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_x000a_"/>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0"/>
    <d v="2017-12-04T00:00:00"/>
    <s v="NA"/>
    <n v="4600006632"/>
    <x v="0"/>
    <s v="Cisneros"/>
    <s v="En ejecución"/>
    <m/>
    <s v="Mauro Antonio Gutiérrez Serna"/>
    <s v="Tipo C:  Supervisión"/>
    <s v="Tecnica, Administrativa, Financiera."/>
  </r>
  <r>
    <x v="12"/>
    <n v="80111604"/>
    <s v="ADICIÓN Y PRÓRROGA AL CONVENIO 4600006629 CUYO OBJETO ES &quot;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1"/>
    <d v="2017-12-04T00:00:00"/>
    <s v="NA"/>
    <n v="4600006629"/>
    <x v="0"/>
    <s v="San Roque"/>
    <s v="En ejecución"/>
    <m/>
    <s v="Mauro Antonio Gutiérrez Serna"/>
    <s v="Tipo C:  Supervisión"/>
    <s v="Tecnica, Administrativa, Financiera."/>
  </r>
  <r>
    <x v="12"/>
    <n v="80111604"/>
    <s v="ADICIÓN Y PRÓRROGA AL CONVENIO 4600006631  CUYO OBJETO ES &quot;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5"/>
    <d v="2017-12-04T00:00:00"/>
    <s v="NA"/>
    <n v="4600006631"/>
    <x v="0"/>
    <s v="Remedios"/>
    <s v="En ejecución"/>
    <m/>
    <s v="Luis Guillermo Uribe Hincapíe"/>
    <s v="Tipo C:  Supervisión"/>
    <s v="Tecnica, Administrativa, Financiera."/>
  </r>
  <r>
    <x v="12"/>
    <n v="80111604"/>
    <s v="ADICIÓN AL CONVENIO 4600006638 CUYO OBJETO ES &quot;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7"/>
    <d v="2017-12-04T00:00:00"/>
    <s v="NA"/>
    <n v="4600006638"/>
    <x v="0"/>
    <s v="Segovia"/>
    <s v="En ejecución"/>
    <m/>
    <s v="Luis Guillermo Uribe Hincapíe"/>
    <s v="Tipo C:  Supervisión"/>
    <s v="Tecnica, Administrativa, Financiera."/>
  </r>
  <r>
    <x v="12"/>
    <n v="80111604"/>
    <s v="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50001"/>
    <s v="Áreas agrícolas, forestales, silvopastoriles, pastos y forrajes intervenidas "/>
    <m/>
    <s v="SIN ESTUDIO"/>
    <n v="20283"/>
    <d v="2017-12-04T00:00:00"/>
    <s v="NA"/>
    <n v="4600006513"/>
    <x v="0"/>
    <s v="Necocli"/>
    <s v="En ejecución"/>
    <m/>
    <s v="Carlos Mario Giraldo García"/>
    <s v="Tipo C:  Supervisión"/>
    <s v="Tecnica, Administrativa, Financiera."/>
  </r>
  <r>
    <x v="12"/>
    <n v="80111604"/>
    <s v="ADICIÓN Y PRÓRROGA AL CONVENIO 4600006597 CUYO OBJETO ES &quot;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50001"/>
    <s v="Áreas agrícolas, forestales, silvopastoriles, pastos y forrajes intervenidas "/>
    <m/>
    <s v="SIN ESTUDIO"/>
    <n v="20289"/>
    <d v="2017-12-04T00:00:00"/>
    <s v="NA"/>
    <n v="4600006597"/>
    <x v="0"/>
    <s v="Yarumal"/>
    <s v="En ejecución"/>
    <m/>
    <s v="Judith Gomez Posada"/>
    <s v="Tipo C:  Supervisión"/>
    <s v="Tecnica, Administrativa, Financiera."/>
  </r>
  <r>
    <x v="12"/>
    <n v="80111604"/>
    <s v="ADICIÓN AL CONVENIO 4600006605 CUYO OBJETO ES &quot;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
    <d v="2018-01-05T00:00:00"/>
    <s v="4 meses"/>
    <s v="Régimen Especial - Artículo 96 Ley 489 de 1998"/>
    <s v="Recursos propios"/>
    <n v="20824993.199999999"/>
    <n v="20824993.199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299"/>
    <d v="2017-12-04T00:00:00"/>
    <s v="NA"/>
    <n v="4600006605"/>
    <x v="0"/>
    <s v="Belmira "/>
    <s v="En ejecución"/>
    <m/>
    <s v="Jaime Efrain Fernandez Londoño"/>
    <s v="Tipo C:  Supervisión"/>
    <s v="Tecnica, Administrativa, Financiera."/>
  </r>
  <r>
    <x v="12"/>
    <n v="80111604"/>
    <s v="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
    <d v="2018-01-05T00:00:00"/>
    <s v="4 meses"/>
    <s v="Régimen Especial - Artículo 96 Ley 489 de 1998"/>
    <s v="Recursos propios"/>
    <n v="20824997.024999999"/>
    <n v="20824997.024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1"/>
    <d v="2017-12-04T00:00:00"/>
    <s v="NA"/>
    <n v="4600006601"/>
    <x v="0"/>
    <s v="San José de la Montaña"/>
    <s v="En ejecución"/>
    <m/>
    <s v="Jaime Efrain Fernandez Londoño"/>
    <s v="Tipo C:  Supervisión"/>
    <s v="Tecnica, Administrativa, Financiera."/>
  </r>
  <r>
    <x v="12"/>
    <n v="80111604"/>
    <s v="ADICIÓN  AL CONVENIO 4600006600 CUYO OBJETO ES &quot;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4"/>
    <d v="2017-12-04T00:00:00"/>
    <s v="NA"/>
    <n v="4600006600"/>
    <x v="0"/>
    <s v="Valdivia"/>
    <s v="En ejecución"/>
    <m/>
    <s v="Jaime Efrain Fernandez Londoño"/>
    <s v="Tipo C:  Supervisión"/>
    <s v="Tecnica, Administrativa, Financiera."/>
  </r>
  <r>
    <x v="12"/>
    <n v="80111604"/>
    <s v="ADICIÓN  AL CONVENIO 4600006591 CUYO OBJETO ES &quot;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7"/>
    <d v="2017-12-04T00:00:00"/>
    <s v="NA"/>
    <n v="4600006591"/>
    <x v="0"/>
    <s v="Gómez Plata"/>
    <s v="En ejecución"/>
    <m/>
    <s v="Jaime Efrain Fernandez Londoño"/>
    <s v="Tipo C:  Supervisión"/>
    <s v="Tecnica, Administrativa, Financiera."/>
  </r>
  <r>
    <x v="12"/>
    <n v="80111604"/>
    <s v="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
    <d v="2018-01-05T00:00:00"/>
    <s v="4 meses"/>
    <s v="Régimen Especial - Artículo 96 Ley 489 de 1998"/>
    <s v="Recursos propios"/>
    <n v="20824997.024999999"/>
    <n v="20824997.024999999"/>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1"/>
    <d v="2017-12-04T00:00:00"/>
    <s v="NA"/>
    <n v="4600006543"/>
    <x v="0"/>
    <s v="Nariño "/>
    <s v="En ejecución"/>
    <m/>
    <s v="Jesús Anibal Zapata"/>
    <s v="Tipo C:  Supervisión"/>
    <s v="Tecnica, Administrativa, Financiera."/>
  </r>
  <r>
    <x v="12"/>
    <n v="80111604"/>
    <s v="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
    <d v="2018-01-05T00:00:00"/>
    <s v="4 meses"/>
    <s v="Régimen Especial - Artículo 96 Ley 489 de 1998"/>
    <s v="Recursos propios"/>
    <n v="20825000"/>
    <n v="20825000"/>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2"/>
    <d v="2017-12-04T00:00:00"/>
    <s v="NA"/>
    <n v="4600006553"/>
    <x v="0"/>
    <s v="El Carmen de Viboral "/>
    <s v="En ejecución"/>
    <m/>
    <s v="Jesús Anibal Zapata"/>
    <s v="Tipo C:  Supervisión"/>
    <s v="Tecnica, Administrativa, Financiera."/>
  </r>
  <r>
    <x v="12"/>
    <n v="80111604"/>
    <s v="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
    <d v="2018-01-05T00:00:00"/>
    <s v="4 meses"/>
    <s v="Régimen Especial - Artículo 96 Ley 489 de 1998"/>
    <s v="Recursos propios"/>
    <n v="20824993.199999999"/>
    <n v="20824993.199999999"/>
    <s v="NO"/>
    <s v="N/A"/>
    <s v="Silvia Orozco Puerta"/>
    <s v="Profesional"/>
    <s v="3838828"/>
    <s v="silvia.orozco@antioquia.gov.co"/>
    <s v="Antioquia Rural Productiva"/>
    <m/>
    <s v="Apoyo a la modernización de la ganadería en el Departamento Antioquia"/>
    <n v="140050001"/>
    <s v="Áreas agrícolas, forestales, silvopastoriles, pastos y forrajes intervenidas "/>
    <m/>
    <s v="SIN ESTUDIO"/>
    <n v="20313"/>
    <d v="2017-12-04T00:00:00"/>
    <s v="NA"/>
    <n v="4600006542"/>
    <x v="0"/>
    <s v="Cocorná"/>
    <s v="En ejecución"/>
    <m/>
    <s v="Silvia Orozco Puerta"/>
    <s v="Tipo C:  Supervisión"/>
    <s v="Tecnica, Administrativa, Financiera."/>
  </r>
  <r>
    <x v="12"/>
    <n v="80111604"/>
    <s v="Adición  al convenio  4600006554  cuyo objeto es Apoyar la Asistencia Tecnica Directa Rural, a traves de la cofinanciación para la contratación del personal idoneo para la prestación de este servicio según ordenanza 53 del 22 de diciembre de 2016, en el municipio de  Concepción"/>
    <d v="2018-01-05T00:00:00"/>
    <s v="4 meses"/>
    <s v="Régimen Especial - Artículo 96 Ley 489 de 1998"/>
    <s v="Recursos propios"/>
    <n v="20824996.175000001"/>
    <n v="20824996.175000001"/>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5"/>
    <d v="2017-12-04T00:00:00"/>
    <s v="NA"/>
    <n v="4600006554"/>
    <x v="0"/>
    <s v="Concepción"/>
    <s v="En ejecución"/>
    <m/>
    <s v="Jesus Antonio Palacios Anaya"/>
    <s v="Tipo C:  Supervisión"/>
    <s v="Tecnica, Administrativa, Financiera."/>
  </r>
  <r>
    <x v="12"/>
    <n v="80111604"/>
    <s v="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7"/>
    <d v="2017-12-04T00:00:00"/>
    <s v="NA"/>
    <n v="4600006528"/>
    <x v="0"/>
    <s v="San Francisco"/>
    <s v="En ejecución"/>
    <m/>
    <s v="Jesus Antonio Palacios Anaya"/>
    <s v="Tipo C:  Supervisión"/>
    <s v="Tecnica, Administrativa, Financiera."/>
  </r>
  <r>
    <x v="12"/>
    <n v="80111604"/>
    <s v="Adición al convenio  4600006544  cuyo objeto es Apoyar la Asistencia Tecnica Directa Rural, a traves de la cofinanciación para la contratación del personal idoneo para la prestación de este servicio según ordenanza 53 del 22 de diciembre de 2016, en el municipio de  Sonsón"/>
    <d v="2018-01-05T00:00:00"/>
    <s v="4 meses"/>
    <s v="Régimen Especial - Artículo 96 Ley 489 de 1998"/>
    <s v="Recursos propios"/>
    <n v="20824998.724999998"/>
    <n v="20824998.724999998"/>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3"/>
    <d v="2017-12-04T00:00:00"/>
    <s v="NA"/>
    <n v="4600006544"/>
    <x v="0"/>
    <s v="Sonsón"/>
    <s v="En ejecución"/>
    <m/>
    <s v="Jesus Antonio Palacios Anaya"/>
    <s v="Tipo C:  Supervisión"/>
    <s v="Tecnica, Administrativa, Financiera."/>
  </r>
  <r>
    <x v="12"/>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08000"/>
    <n v="20808000"/>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4"/>
    <d v="2017-12-04T00:00:00"/>
    <s v="NA"/>
    <n v="4600006517"/>
    <x v="0"/>
    <s v="Alejandría"/>
    <s v="En ejecución"/>
    <m/>
    <s v="Jesus Antonio Palacios Anaya"/>
    <s v="Tipo C:  Supervisión"/>
    <s v="Tecnica, Administrativa, Financiera."/>
  </r>
  <r>
    <x v="12"/>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24997.024999999"/>
    <n v="20824997.024999999"/>
    <s v="NO"/>
    <s v="N/A"/>
    <s v="Juan Felipe Bedoya Klais"/>
    <s v="Profesional"/>
    <s v="3838828"/>
    <s v="juan.bedoya@antioquia.gov.co"/>
    <s v="Antioquia Rural Productiva"/>
    <m/>
    <s v="Apoyo a la modernización de la ganadería en el Departamento Antioquia"/>
    <n v="140050001"/>
    <s v="Áreas agrícolas, forestales, silvopastoriles, pastos y forrajes intervenidas "/>
    <m/>
    <s v="SIN ESTUDIO"/>
    <n v="20339"/>
    <d v="2017-12-04T00:00:00"/>
    <s v="NA"/>
    <n v="4600006555"/>
    <x v="0"/>
    <s v="Guatape "/>
    <s v="En ejecución"/>
    <m/>
    <s v="Juan Felipe Bedoya Klais"/>
    <s v="Tipo C:  Supervisión"/>
    <s v="Tecnica, Administrativa, Financiera."/>
  </r>
  <r>
    <x v="12"/>
    <n v="80111604"/>
    <s v="Apoyar la Asistencia Tecnica Directa Rural, a traves de la cofinanciación para la contratación del personal idoneo para la prestación de este servicio según ordenanza 53 del 22 de diciembre de 2016, en el municipio de  La Unión "/>
    <d v="2018-01-05T00:00:00"/>
    <s v="4 meses"/>
    <s v="Régimen Especial - Artículo 96 Ley 489 de 1998"/>
    <s v="Recursos propios"/>
    <n v="20823300"/>
    <n v="20823300"/>
    <s v="NO"/>
    <s v="N/A"/>
    <s v="Jesus Anibal Zapata"/>
    <s v="Profesional"/>
    <s v="3838828"/>
    <s v="jesus.zapata@antioquia.gov.co"/>
    <s v="Antioquia Rural Productiva"/>
    <m/>
    <s v="Apoyo a la modernización de la ganadería en el Departamento Antioquia"/>
    <n v="140050001"/>
    <s v="Áreas agrícolas, forestales, silvopastoriles, pastos y forrajes intervenidas "/>
    <m/>
    <n v="6791"/>
    <n v="20344"/>
    <d v="2017-12-04T00:00:00"/>
    <s v="2017060053098"/>
    <n v="4600006519"/>
    <x v="0"/>
    <s v="La Unión "/>
    <s v="En ejecución"/>
    <m/>
    <s v="Jesus Anibal Zapata"/>
    <s v="Tipo C:  Supervisión"/>
    <s v="Tecnica, Administrativa, Financiera."/>
  </r>
  <r>
    <x v="12"/>
    <n v="80111604"/>
    <s v="Adición al convenio  4600006551  cuyo objeto es Apoyar la Asistencia Tecnica Directa Rural, a traves de la cofinanciación para la contratación del personal idoneo para la prestación de este servicio según ordenanza 53 del 22 de diciembre de 2016, en el municipio de  San Rafael"/>
    <d v="2018-01-05T00:00:00"/>
    <s v="4 meses"/>
    <s v="Régimen Especial - Artículo 96 Ley 489 de 1998"/>
    <s v="Recursos propios"/>
    <n v="20824978.75"/>
    <n v="20824978.75"/>
    <s v="NO"/>
    <s v="N/A"/>
    <s v="Juan Felipe Bedoya"/>
    <s v="Profesional"/>
    <s v="3838828"/>
    <s v="juan.bedoya@antioquia.gov.co"/>
    <s v="Antioquia Rural Productiva"/>
    <m/>
    <s v="Apoyo a la modernización de la ganadería en el Departamento Antioquia"/>
    <n v="140050001"/>
    <s v="Áreas agrícolas, forestales, silvopastoriles, pastos y forrajes intervenidas "/>
    <m/>
    <s v="SIN ESTUDIO"/>
    <n v="20346"/>
    <d v="2017-12-04T00:00:00"/>
    <s v="NA"/>
    <n v="4600006551"/>
    <x v="0"/>
    <s v="San Rafael "/>
    <s v="En ejecución"/>
    <m/>
    <s v="Juan Felipe Bedoya"/>
    <s v="Tipo C:  Supervisión"/>
    <s v="Tecnica, Administrativa, Financiera."/>
  </r>
  <r>
    <x v="12"/>
    <n v="80111604"/>
    <s v="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
    <d v="2018-01-05T00:00:00"/>
    <s v="4 meses"/>
    <s v="Régimen Especial - Artículo 96 Ley 489 de 1998"/>
    <s v="Recursos propios"/>
    <n v="20825000"/>
    <n v="20825000"/>
    <s v="NO"/>
    <s v="N/A"/>
    <s v="Guillermo Toro"/>
    <s v="Profesional"/>
    <s v="3838828"/>
    <s v="gullermo.toro@antioquia.gov.co"/>
    <s v="Antioquia Rural Productiva"/>
    <m/>
    <s v="Apoyo a la modernización de la ganadería en el Departamento Antioquia"/>
    <n v="140050001"/>
    <s v="Áreas agrícolas, forestales, silvopastoriles, pastos y forrajes intervenidas "/>
    <m/>
    <s v="SIN ESTUDIO"/>
    <n v="20366"/>
    <d v="2017-12-04T00:00:00"/>
    <s v="NA"/>
    <n v="4600006498"/>
    <x v="0"/>
    <s v="Nechí"/>
    <s v="En ejecución"/>
    <m/>
    <s v="Guillermo Toro"/>
    <s v="Tipo C:  Supervisión"/>
    <s v="Tecnica, Administrativa, Financiera."/>
  </r>
  <r>
    <x v="12"/>
    <n v="80111604"/>
    <s v="ADICIÓN AL CONVENIO 4600006572 CUYO OBJETO ES &quot;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49"/>
    <d v="2017-12-04T00:00:00"/>
    <s v="NA"/>
    <n v="4600006572"/>
    <x v="0"/>
    <s v="Buriticá"/>
    <s v="En ejecución"/>
    <m/>
    <s v="Libardo Castrillón"/>
    <s v="Tipo C:  Supervisión"/>
    <s v="Tecnica, Administrativa, Financiera."/>
  </r>
  <r>
    <x v="12"/>
    <n v="80111604"/>
    <s v="ADICIÓN  AL CONVENIO 4600006558 CUYO OBJETO ES &quot;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
    <d v="2018-01-05T00:00:00"/>
    <s v="4 meses"/>
    <s v="Régimen Especial - Artículo 96 Ley 489 de 1998"/>
    <s v="Recursos propios"/>
    <n v="20820643.75"/>
    <n v="20820643.75"/>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8"/>
    <d v="2017-12-04T00:00:00"/>
    <s v="NA"/>
    <n v="4600006558"/>
    <x v="0"/>
    <s v="Cañasgordas "/>
    <s v="En ejecución"/>
    <m/>
    <s v="Carlos Córdoba"/>
    <s v="Tipo C:  Supervisión"/>
    <s v="Tecnica, Administrativa, Financiera."/>
  </r>
  <r>
    <x v="12"/>
    <n v="80111604"/>
    <s v="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0"/>
    <d v="2017-12-04T00:00:00"/>
    <s v="NA"/>
    <n v="4600006562"/>
    <x v="0"/>
    <s v="Dabeiba "/>
    <s v="En ejecución"/>
    <m/>
    <s v="Libardo Castrillón"/>
    <s v="Tipo C:  Supervisión"/>
    <s v="Tecnica, Administrativa, Financiera."/>
  </r>
  <r>
    <x v="12"/>
    <n v="80111604"/>
    <s v="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9"/>
    <d v="2017-12-04T00:00:00"/>
    <s v="NA"/>
    <n v="4600006566"/>
    <x v="0"/>
    <s v="Ebejico "/>
    <s v="En ejecución"/>
    <m/>
    <s v="Carlos Córdoba"/>
    <s v="Tipo C:  Supervisión"/>
    <s v="Tecnica, Administrativa, Financiera."/>
  </r>
  <r>
    <x v="12"/>
    <n v="80111604"/>
    <s v="ADICIÓN  AL CONVENIO 4600006559 CUYO OBJETO ES &quot;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3"/>
    <d v="2017-12-04T00:00:00"/>
    <s v="NA"/>
    <n v="4600006559"/>
    <x v="0"/>
    <s v="Frontino"/>
    <s v="En ejecución"/>
    <m/>
    <s v="Libardo Castrillón"/>
    <s v="Tipo C:  Supervisión"/>
    <s v="Tecnica, Administrativa, Financiera."/>
  </r>
  <r>
    <x v="12"/>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9"/>
    <d v="2017-12-04T00:00:00"/>
    <s v="NA"/>
    <n v="4600006556"/>
    <x v="0"/>
    <s v="Liborina"/>
    <s v="En ejecución"/>
    <m/>
    <s v="Libardo Castrillón"/>
    <s v="Tipo C:  Supervisión"/>
    <s v="Tecnica, Administrativa, Financiera."/>
  </r>
  <r>
    <x v="12"/>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619999.574999999"/>
    <n v="20619999.574999999"/>
    <s v="NO"/>
    <s v="N/A"/>
    <s v="Juan Carlos Montoya"/>
    <s v="Profesional"/>
    <s v="3838828"/>
    <s v="juan.montoya@antioquia.gov.co"/>
    <s v="Antioquia Rural Productiva"/>
    <m/>
    <s v="Apoyo a la modernización de la ganadería en el Departamento Antioquia"/>
    <n v="140050001"/>
    <s v="Áreas agrícolas, forestales, silvopastoriles, pastos y forrajes intervenidas "/>
    <m/>
    <s v="SIN ESTUDIO"/>
    <n v="20498"/>
    <d v="2017-12-04T00:00:00"/>
    <s v="NA"/>
    <n v="4600006581"/>
    <x v="0"/>
    <s v="Ciudad Bolívar"/>
    <s v="En ejecución"/>
    <m/>
    <s v="Juan Carlos Montoya"/>
    <s v="Tipo C:  Supervisión"/>
    <s v="Tecnica, Administrativa, Financiera."/>
  </r>
  <r>
    <x v="12"/>
    <n v="80111604"/>
    <s v="ADICIÓN  AL CONVENIO 4600006609 CUYO OBJETO ES &quot;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5"/>
    <d v="2017-12-04T00:00:00"/>
    <s v="NA"/>
    <n v="4600006609"/>
    <x v="0"/>
    <s v="Caramanta"/>
    <s v="En ejecución"/>
    <m/>
    <s v="Wilson Villa Valderrama"/>
    <s v="Tipo C:  Supervisión"/>
    <s v="Tecnica, Administrativa, Financiera."/>
  </r>
  <r>
    <x v="12"/>
    <n v="80111604"/>
    <s v="ADICIÓN AL CONVENIO 4600006610 CUYO OBJETO ES &quot;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7"/>
    <d v="2017-12-04T00:00:00"/>
    <s v="NA"/>
    <n v="4600006610"/>
    <x v="0"/>
    <s v="Jericó"/>
    <s v="En ejecución"/>
    <m/>
    <s v="Wilson Villa Valderrama"/>
    <s v="Tipo C:  Supervisión"/>
    <s v="Tecnica, Administrativa, Financiera."/>
  </r>
  <r>
    <x v="12"/>
    <n v="80111604"/>
    <s v="ADICIÓN AL CONVENIO 4600006613 CUYO OBJETO ES &quot;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10"/>
    <d v="2017-12-04T00:00:00"/>
    <s v="NA"/>
    <n v="4600006612"/>
    <x v="0"/>
    <s v="Valparaíso"/>
    <s v="En ejecución"/>
    <m/>
    <s v="Wilson Villa Valderrama"/>
    <s v="Tipo C:  Supervisión"/>
    <s v="Tecnica, Administrativa, Financiera."/>
  </r>
  <r>
    <x v="12"/>
    <n v="80111604"/>
    <s v="ADICIÓN AL CONVENIO 4600006607 CUYO OBJETO ES &quot;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20"/>
    <d v="2017-12-04T00:00:00"/>
    <s v="NA"/>
    <n v="4600006607"/>
    <x v="0"/>
    <s v="Támesis"/>
    <s v="En ejecución"/>
    <m/>
    <s v="Wilson Villa Valderrama"/>
    <s v="Tipo C:  Supervisión"/>
    <s v="Tecnica, Administrativa, Financiera."/>
  </r>
  <r>
    <x v="12"/>
    <n v="70141700"/>
    <s v="  Desarrollo Industrial Agropecuario, a través de la creación y puesta en marcha de la empresa Agroindustrial en el Departamento de Antioquia"/>
    <d v="2018-03-01T00:00:00"/>
    <s v="10 meses"/>
    <s v="Contratación Directa - Contratos Interadministrativos"/>
    <s v="Recursos propios"/>
    <m/>
    <m/>
    <s v="NO"/>
    <s v="N/A"/>
    <s v="Javier Gomez Gomez"/>
    <s v="Profesional"/>
    <s v="3838801"/>
    <s v="javier.gomez@antioquia.gov.co"/>
    <s v="Antioquia Rural Productiva"/>
    <m/>
    <m/>
    <m/>
    <m/>
    <m/>
    <s v="SIN ESTUDIO"/>
    <m/>
    <m/>
    <m/>
    <m/>
    <x v="2"/>
    <m/>
    <m/>
    <m/>
    <s v="Javier Gomez Gomez"/>
    <s v="Tipo C:  Supervisión"/>
    <s v="Tecnica, Administrativa, Financiera."/>
  </r>
  <r>
    <x v="12"/>
    <n v="70141804"/>
    <s v="SISTEMAS SILVOPASTORILES Y PRODUCCIÓN INTENSIVA DE FORRAJES, EN NÚCLEOS VEREDALES PARA LA SOSTENIBILIDAD GANADERA EN EL DEPARTAMENTO DE ANTIOQUIA"/>
    <d v="2018-02-01T00:00:00"/>
    <s v="10 MESES"/>
    <s v="Contratación Directa - Contratos Interadministrativos"/>
    <s v="Recursos propios"/>
    <n v="3465215648"/>
    <n v="1000000000"/>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d v="2018-12-01T00:00:00"/>
    <s v="NA"/>
    <n v="4600007016"/>
    <x v="0"/>
    <s v="UNIVERSIDAD NACIONAL"/>
    <s v="En ejecución"/>
    <s v="ADICIÓN AL CONTRATO 46"/>
    <s v="Gloria Bedoya"/>
    <s v="Tipo C:  Supervisión"/>
    <s v="Tecnica, Administrativa, Financiera."/>
  </r>
  <r>
    <x v="12"/>
    <n v="80111620"/>
    <s v="Apoyar la Asistencia Técnica y la Extensión Agropecuaria en el Municipio de Abejorral."/>
    <d v="2018-07-01T00:00:00"/>
    <s v="6 MESES"/>
    <s v="Régimen Especial - Artículo 95 Ley 489 de 187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7"/>
    <n v="22014"/>
    <d v="2018-07-04T00:00:00"/>
    <s v="NA"/>
    <s v="4600008317"/>
    <x v="0"/>
    <s v="Municipio de Abejorral"/>
    <m/>
    <m/>
    <s v="Adriana Garcia"/>
    <s v="Tipo C:  Supervisión"/>
    <s v="Tecnica, Administrativa, Financiera."/>
  </r>
  <r>
    <x v="12"/>
    <n v="80111620"/>
    <s v="Apoyar la Asistencia Técnica y la Extensión Agropecuaria en el Municipio de Abriaquí."/>
    <d v="2018-07-01T00:00:00"/>
    <s v="6 MESES"/>
    <s v="Régimen Especial - Artículo 95 Ley 489 de 187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6"/>
    <n v="21471"/>
    <m/>
    <m/>
    <m/>
    <x v="1"/>
    <m/>
    <s v="En etapa precontractual"/>
    <m/>
    <s v="Adriana Garcia"/>
    <s v="Tipo C:  Supervisión"/>
    <s v="Tecnica, Administrativa, Financiera."/>
  </r>
  <r>
    <x v="12"/>
    <n v="80111620"/>
    <s v="Apoyar la Asistencia Técnica y la Extensión Agropecuaria en el Municipio de Alejandría."/>
    <d v="2018-07-01T00:00:00"/>
    <s v="6 MESES"/>
    <s v="Régimen Especial - Artículo 95 Ley 489 de 187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8"/>
    <n v="22143"/>
    <d v="2018-07-04T00:00:00"/>
    <s v="NA"/>
    <s v="4600008313"/>
    <x v="0"/>
    <s v="Municipio de Alejandría"/>
    <s v="En etapa precontractual"/>
    <m/>
    <s v="Adriana Garcia"/>
    <s v="Tipo C:  Supervisión"/>
    <s v="Tecnica, Administrativa, Financiera."/>
  </r>
  <r>
    <x v="12"/>
    <n v="80111620"/>
    <s v="Apoyar la Asistencia Técnica y la Extensión Agropecuaria en el Municipio de Amagá."/>
    <d v="2018-07-01T00:00:00"/>
    <s v="6 MESES"/>
    <s v="Régimen Especial - Artículo 95 Ley 489 de 187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9"/>
    <n v="21473"/>
    <m/>
    <m/>
    <m/>
    <x v="1"/>
    <m/>
    <s v="En etapa precontractual"/>
    <m/>
    <s v="Adriana Garcia"/>
    <s v="Tipo C:  Supervisión"/>
    <s v="Tecnica, Administrativa, Financiera."/>
  </r>
  <r>
    <x v="12"/>
    <n v="80111620"/>
    <s v="Apoyar la Asistencia Técnica y la Extensión Agropecuaria en el Municipio de Amalfi."/>
    <d v="2018-07-01T00:00:00"/>
    <s v="6 MESES"/>
    <s v="Régimen Especial - Artículo 95 Ley 489 de 188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6"/>
    <n v="21474"/>
    <m/>
    <m/>
    <m/>
    <x v="1"/>
    <m/>
    <s v="En etapa precontractual"/>
    <m/>
    <s v="Adriana Garcia"/>
    <s v="Tipo C:  Supervisión"/>
    <s v="Tecnica, Administrativa, Financiera."/>
  </r>
  <r>
    <x v="12"/>
    <n v="80111620"/>
    <s v="Apoyar la Asistencia Técnica y la Extensión Agropecuaria en el Municipio de Andes."/>
    <d v="2018-07-01T00:00:00"/>
    <s v="6 MESES"/>
    <s v="Régimen Especial - Artículo 95 Ley 489 de 188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0"/>
    <n v="21475"/>
    <m/>
    <m/>
    <m/>
    <x v="1"/>
    <m/>
    <s v="En etapa precontractual"/>
    <m/>
    <s v="Adriana Garcia"/>
    <s v="Tipo C:  Supervisión"/>
    <s v="Tecnica, Administrativa, Financiera."/>
  </r>
  <r>
    <x v="12"/>
    <n v="80111620"/>
    <s v="Apoyar la Asistencia Técnica y la Extensión Agropecuaria en el Municipio de Angelópolis."/>
    <d v="2018-07-01T00:00:00"/>
    <s v="6 MESES"/>
    <s v="Régimen Especial - Artículo 95 Ley 489 de 188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1"/>
    <n v="21478"/>
    <m/>
    <m/>
    <m/>
    <x v="1"/>
    <m/>
    <s v="En etapa precontractual"/>
    <m/>
    <s v="Adriana Garcia"/>
    <s v="Tipo C:  Supervisión"/>
    <s v="Tecnica, Administrativa, Financiera."/>
  </r>
  <r>
    <x v="12"/>
    <n v="80111620"/>
    <s v="Apoyar la Asistencia Técnica y la Extensión Agropecuaria en el Municipio de Angostura."/>
    <d v="2018-07-01T00:00:00"/>
    <s v="6 MESES"/>
    <s v="Régimen Especial - Artículo 95 Ley 489 de 188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3"/>
    <n v="22029"/>
    <d v="2018-07-04T00:00:00"/>
    <s v="NA"/>
    <s v="4600008311"/>
    <x v="0"/>
    <m/>
    <s v="En etapa precontractual"/>
    <m/>
    <s v="Adriana Garcia"/>
    <s v="Tipo C:  Supervisión"/>
    <s v="Tecnica, Administrativa, Financiera."/>
  </r>
  <r>
    <x v="12"/>
    <n v="80111620"/>
    <s v="Apoyar la Asistencia Técnica y la Extensión Agropecuaria en el Municipio de Anorí."/>
    <d v="2018-07-01T00:00:00"/>
    <s v="6 MESES"/>
    <s v="Régimen Especial - Artículo 95 Ley 489 de 188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2"/>
    <n v="21479"/>
    <m/>
    <m/>
    <m/>
    <x v="1"/>
    <m/>
    <s v="En etapa precontractual"/>
    <m/>
    <s v="Adriana Garcia"/>
    <s v="Tipo C:  Supervisión"/>
    <s v="Tecnica, Administrativa, Financiera."/>
  </r>
  <r>
    <x v="12"/>
    <n v="80111620"/>
    <s v="Apoyar la Asistencia Técnica y la Extensión Agropecuaria en el Municipio de Anzá."/>
    <d v="2018-07-01T00:00:00"/>
    <s v="6 MESES"/>
    <s v="Régimen Especial - Artículo 95 Ley 489 de 188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7"/>
    <n v="21480"/>
    <m/>
    <m/>
    <m/>
    <x v="1"/>
    <m/>
    <s v="En etapa precontractual"/>
    <m/>
    <s v="Adriana Garcia"/>
    <s v="Tipo C:  Supervisión"/>
    <s v="Tecnica, Administrativa, Financiera."/>
  </r>
  <r>
    <x v="12"/>
    <n v="80111620"/>
    <s v="Apoyar la Asistencia Técnica y la Extensión Agropecuaria en el Municipio de Apartadó."/>
    <d v="2018-07-01T00:00:00"/>
    <s v="6 MESES"/>
    <s v="Régimen Especial - Artículo 95 Ley 489 de 188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25"/>
    <n v="21481"/>
    <m/>
    <m/>
    <m/>
    <x v="1"/>
    <m/>
    <s v="En etapa precontractual"/>
    <m/>
    <s v="Adriana Garcia"/>
    <s v="Tipo C:  Supervisión"/>
    <s v="Tecnica, Administrativa, Financiera."/>
  </r>
  <r>
    <x v="12"/>
    <n v="80111620"/>
    <s v="Apoyar la Asistencia Técnica y la Extensión Agropecuaria en el Municipio de Arboletes."/>
    <d v="2018-07-01T00:00:00"/>
    <s v="6 MESES"/>
    <s v="Régimen Especial - Artículo 95 Ley 489 de 188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26"/>
    <n v="21482"/>
    <m/>
    <m/>
    <m/>
    <x v="1"/>
    <m/>
    <s v="En etapa precontractual"/>
    <m/>
    <s v="Adriana Garcia"/>
    <s v="Tipo C:  Supervisión"/>
    <s v="Tecnica, Administrativa, Financiera."/>
  </r>
  <r>
    <x v="12"/>
    <n v="80111620"/>
    <s v="Apoyar la Asistencia Técnica y la Extensión Agropecuaria en el Municipio de Argelia de María."/>
    <d v="2018-07-01T00:00:00"/>
    <s v="6 MESES"/>
    <s v="Régimen Especial - Artículo 95 Ley 489 de 188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9"/>
    <n v="21483"/>
    <m/>
    <m/>
    <m/>
    <x v="1"/>
    <m/>
    <s v="En etapa precontractual"/>
    <m/>
    <s v="Adriana Garcia"/>
    <s v="Tipo C:  Supervisión"/>
    <s v="Tecnica, Administrativa, Financiera."/>
  </r>
  <r>
    <x v="12"/>
    <n v="80111620"/>
    <s v="Apoyar la Asistencia Técnica y la Extensión Agropecuaria en el Municipio de Armenia."/>
    <d v="2018-07-01T00:00:00"/>
    <s v="6 MESES"/>
    <s v="Régimen Especial - Artículo 95 Ley 489 de 188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8"/>
    <n v="21483"/>
    <m/>
    <m/>
    <m/>
    <x v="1"/>
    <m/>
    <s v="En etapa precontractual"/>
    <m/>
    <s v="Adriana Garcia"/>
    <s v="Tipo C:  Supervisión"/>
    <s v="Tecnica, Administrativa, Financiera."/>
  </r>
  <r>
    <x v="12"/>
    <n v="80111620"/>
    <s v="Apoyar la Asistencia Técnica y la Extensión Agropecuaria en el Municipio de Barbosa."/>
    <d v="2018-07-01T00:00:00"/>
    <s v="6 MESES"/>
    <s v="Régimen Especial - Artículo 95 Ley 489 de 189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87"/>
    <n v="22036"/>
    <d v="2018-07-04T00:00:00"/>
    <s v="NA"/>
    <s v="4600008288"/>
    <x v="0"/>
    <m/>
    <s v="En etapa precontractual"/>
    <m/>
    <s v="Adriana Garcia"/>
    <s v="Tipo C:  Supervisión"/>
    <s v="Tecnica, Administrativa, Financiera."/>
  </r>
  <r>
    <x v="12"/>
    <n v="80111620"/>
    <s v="Apoyar la Asistencia Técnica y la Extensión Agropecuaria en el Municipio de Bello."/>
    <d v="2018-07-01T00:00:00"/>
    <s v="6 MESES"/>
    <s v="Régimen Especial - Artículo 95 Ley 489 de 189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3"/>
    <n v="21486"/>
    <m/>
    <m/>
    <m/>
    <x v="1"/>
    <m/>
    <s v="En etapa precontractual"/>
    <m/>
    <s v="Adriana Garcia"/>
    <s v="Tipo C:  Supervisión"/>
    <s v="Tecnica, Administrativa, Financiera."/>
  </r>
  <r>
    <x v="12"/>
    <n v="80111620"/>
    <s v="Apoyar la Asistencia Técnica y la Extensión Agropecuaria en el Municipio de Belmira."/>
    <d v="2018-07-01T00:00:00"/>
    <s v="6 MESES"/>
    <s v="Régimen Especial - Artículo 95 Ley 489 de 189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94"/>
    <n v="22145"/>
    <d v="2018-07-04T00:00:00"/>
    <s v="NA"/>
    <s v="4600008290"/>
    <x v="0"/>
    <m/>
    <s v="En etapa precontractual"/>
    <m/>
    <s v="Adriana Garcia"/>
    <s v="Tipo C:  Supervisión"/>
    <s v="Tecnica, Administrativa, Financiera."/>
  </r>
  <r>
    <x v="12"/>
    <n v="80111620"/>
    <s v="Apoyar la Asistencia Técnica y la Extensión Agropecuaria en el Municipio de Betania."/>
    <d v="2018-07-01T00:00:00"/>
    <s v="6 MESES"/>
    <s v="Régimen Especial - Artículo 95 Ley 489 de 189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6"/>
    <n v="22039"/>
    <d v="2018-07-04T00:00:00"/>
    <s v="NA"/>
    <s v="4600008300"/>
    <x v="0"/>
    <m/>
    <s v="En etapa precontractual"/>
    <m/>
    <s v="Adriana Garcia"/>
    <s v="Tipo C:  Supervisión"/>
    <s v="Tecnica, Administrativa, Financiera."/>
  </r>
  <r>
    <x v="12"/>
    <n v="80111620"/>
    <s v="Apoyar la Asistencia Técnica y la Extensión Agropecuaria en el Municipio de Betulia."/>
    <d v="2018-07-01T00:00:00"/>
    <s v="6 MESES"/>
    <s v="Régimen Especial - Artículo 95 Ley 489 de 189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1"/>
    <n v="214889"/>
    <m/>
    <m/>
    <m/>
    <x v="1"/>
    <m/>
    <s v="En etapa precontractual"/>
    <m/>
    <s v="Adriana Garcia"/>
    <s v="Tipo C:  Supervisión"/>
    <s v="Tecnica, Administrativa, Financiera."/>
  </r>
  <r>
    <x v="12"/>
    <n v="80111620"/>
    <s v="Apoyar la Asistencia Técnica y la Extensión Agropecuaria en el Municipio de Briceño."/>
    <d v="2018-07-01T00:00:00"/>
    <s v="6 MESES"/>
    <s v="Régimen Especial - Artículo 95 Ley 489 de 189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2"/>
    <n v="21490"/>
    <m/>
    <m/>
    <m/>
    <x v="1"/>
    <m/>
    <s v="En etapa precontractual"/>
    <m/>
    <s v="Adriana Garcia"/>
    <s v="Tipo C:  Supervisión"/>
    <s v="Tecnica, Administrativa, Financiera."/>
  </r>
  <r>
    <x v="12"/>
    <n v="80111620"/>
    <s v="Apoyar la Asistencia Técnica y la Extensión Agropecuaria en el Municipio de Buriticá."/>
    <d v="2018-07-01T00:00:00"/>
    <s v="6 MESES"/>
    <s v="Régimen Especial - Artículo 95 Ley 489 de 189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0"/>
    <n v="21491"/>
    <m/>
    <m/>
    <m/>
    <x v="1"/>
    <m/>
    <s v="En etapa precontractual"/>
    <m/>
    <s v="Adriana Garcia"/>
    <s v="Tipo C:  Supervisión"/>
    <s v="Tecnica, Administrativa, Financiera."/>
  </r>
  <r>
    <x v="12"/>
    <n v="80111620"/>
    <s v="Apoyar la Asistencia Técnica y la Extensión Agropecuaria en el Municipio de Cáceres."/>
    <d v="2018-07-01T00:00:00"/>
    <s v="6 MESES"/>
    <s v="Régimen Especial - Artículo 95 Ley 489 de 189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6"/>
    <n v="22043"/>
    <d v="2018-07-04T00:00:00"/>
    <s v="NA"/>
    <s v="4600008304"/>
    <x v="0"/>
    <m/>
    <s v="En etapa precontractual"/>
    <m/>
    <s v="Adriana Garcia"/>
    <s v="Tipo C:  Supervisión"/>
    <s v="Tecnica, Administrativa, Financiera."/>
  </r>
  <r>
    <x v="12"/>
    <n v="80111620"/>
    <s v="Apoyar la Asistencia Técnica y la Extensión Agropecuaria en el Municipio de Caicedo."/>
    <d v="2018-07-01T00:00:00"/>
    <s v="6 MESES"/>
    <s v="Régimen Especial - Artículo 95 Ley 489 de 189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1"/>
    <n v="21493"/>
    <m/>
    <m/>
    <m/>
    <x v="1"/>
    <m/>
    <s v="En etapa precontractual"/>
    <m/>
    <s v="Adriana Garcia"/>
    <s v="Tipo C:  Supervisión"/>
    <s v="Tecnica, Administrativa, Financiera."/>
  </r>
  <r>
    <x v="12"/>
    <n v="80111620"/>
    <s v="Apoyar la Asistencia Técnica y la Extensión Agropecuaria en el Municipio de Caldas."/>
    <d v="2018-07-01T00:00:00"/>
    <s v="6 MESES"/>
    <s v="Régimen Especial - Artículo 95 Ley 489 de 189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4"/>
    <n v="21494"/>
    <m/>
    <m/>
    <m/>
    <x v="1"/>
    <m/>
    <s v="En etapa precontractual"/>
    <m/>
    <s v="Adriana Garcia"/>
    <s v="Tipo C:  Supervisión"/>
    <s v="Tecnica, Administrativa, Financiera."/>
  </r>
  <r>
    <x v="12"/>
    <n v="80111620"/>
    <s v="Apoyar la Asistencia Técnica y la Extensión Agropecuaria en el Municipio de Campamento."/>
    <d v="2018-07-01T00:00:00"/>
    <s v="6 MESES"/>
    <s v="Régimen Especial - Artículo 95 Ley 489 de 190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4"/>
    <n v="22047"/>
    <d v="2018-07-04T00:00:00"/>
    <s v="NA"/>
    <s v="4600008353"/>
    <x v="0"/>
    <m/>
    <s v="En etapa precontractual"/>
    <m/>
    <s v="Adriana Garcia"/>
    <s v="Tipo C:  Supervisión"/>
    <s v="Tecnica, Administrativa, Financiera."/>
  </r>
  <r>
    <x v="12"/>
    <n v="80111620"/>
    <s v="Apoyar la Asistencia Técnica y la Extensión Agropecuaria en el Municipio de Cañasgordas."/>
    <d v="2018-07-01T00:00:00"/>
    <s v="6 MESES"/>
    <s v="Régimen Especial - Artículo 95 Ley 489 de 190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3"/>
    <n v="21496"/>
    <m/>
    <m/>
    <m/>
    <x v="1"/>
    <m/>
    <s v="En etapa precontractual"/>
    <m/>
    <s v="Adriana Garcia"/>
    <s v="Tipo C:  Supervisión"/>
    <s v="Tecnica, Administrativa, Financiera."/>
  </r>
  <r>
    <x v="12"/>
    <n v="80111620"/>
    <s v="Apoyar la Asistencia Técnica y la Extensión Agropecuaria en el Municipio de Caracolí."/>
    <d v="2018-07-01T00:00:00"/>
    <s v="6 MESES"/>
    <s v="Régimen Especial - Artículo 95 Ley 489 de 190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9"/>
    <n v="21497"/>
    <m/>
    <m/>
    <m/>
    <x v="1"/>
    <m/>
    <s v="En etapa precontractual"/>
    <m/>
    <s v="Adriana Garcia"/>
    <s v="Tipo C:  Supervisión"/>
    <s v="Tecnica, Administrativa, Financiera."/>
  </r>
  <r>
    <x v="12"/>
    <n v="80111620"/>
    <s v="Apoyar la Asistencia Técnica y la Extensión Agropecuaria en el Municipio de Caramanta."/>
    <d v="2018-07-01T00:00:00"/>
    <s v="6 MESES"/>
    <s v="Régimen Especial - Artículo 95 Ley 489 de 190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2"/>
    <n v="21498"/>
    <m/>
    <m/>
    <m/>
    <x v="1"/>
    <m/>
    <s v="En etapa precontractual"/>
    <m/>
    <s v="Adriana Garcia"/>
    <s v="Tipo C:  Supervisión"/>
    <s v="Tecnica, Administrativa, Financiera."/>
  </r>
  <r>
    <x v="12"/>
    <n v="80111620"/>
    <s v="Apoyar la Asistencia Técnica y la Extensión Agropecuaria en el Municipio de Carepa."/>
    <d v="2018-07-01T00:00:00"/>
    <s v="6 MESES"/>
    <s v="Régimen Especial - Artículo 95 Ley 489 de 190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3"/>
    <n v="21499"/>
    <m/>
    <m/>
    <m/>
    <x v="1"/>
    <m/>
    <s v="En etapa precontractual"/>
    <m/>
    <s v="Adriana Garcia"/>
    <s v="Tipo C:  Supervisión"/>
    <s v="Tecnica, Administrativa, Financiera."/>
  </r>
  <r>
    <x v="12"/>
    <n v="80111620"/>
    <s v="Apoyar la Asistencia Técnica y la Extensión Agropecuaria en el Municipio de Carolina del Príncipe."/>
    <d v="2018-07-01T00:00:00"/>
    <s v="6 MESES"/>
    <s v="Régimen Especial - Artículo 95 Ley 489 de 190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95"/>
    <n v="21500"/>
    <d v="2018-07-04T00:00:00"/>
    <s v="NA"/>
    <s v="4600008294"/>
    <x v="0"/>
    <m/>
    <s v="En etapa precontractual"/>
    <m/>
    <s v="Adriana Garcia"/>
    <s v="Tipo C:  Supervisión"/>
    <s v="Tecnica, Administrativa, Financiera."/>
  </r>
  <r>
    <x v="12"/>
    <n v="80111620"/>
    <s v="Apoyar la Asistencia Técnica y la Extensión Agropecuaria en el Municipio de Caucasia."/>
    <d v="2018-07-01T00:00:00"/>
    <s v="6 MESES"/>
    <s v="Régimen Especial - Artículo 95 Ley 489 de 190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78"/>
    <n v="22053"/>
    <d v="2018-07-03T00:00:00"/>
    <s v="NA"/>
    <s v="4600008367"/>
    <x v="0"/>
    <m/>
    <s v="En etapa precontractual"/>
    <m/>
    <s v="Adriana Garcia"/>
    <s v="Tipo C:  Supervisión"/>
    <s v="Tecnica, Administrativa, Financiera."/>
  </r>
  <r>
    <x v="12"/>
    <n v="80111620"/>
    <s v="Apoyar la Asistencia Técnica y la Extensión Agropecuaria en el Municipio de Chigorodó."/>
    <d v="2018-07-01T00:00:00"/>
    <s v="6 MESES"/>
    <s v="Régimen Especial - Artículo 95 Ley 489 de 190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4"/>
    <n v="21502"/>
    <m/>
    <m/>
    <m/>
    <x v="1"/>
    <m/>
    <s v="En etapa precontractual"/>
    <m/>
    <s v="Adriana Garcia"/>
    <s v="Tipo C:  Supervisión"/>
    <s v="Tecnica, Administrativa, Financiera."/>
  </r>
  <r>
    <x v="12"/>
    <n v="80111620"/>
    <s v="Apoyar la Asistencia Técnica y la Extensión Agropecuaria en el Municipio de Cisneros."/>
    <d v="2018-07-01T00:00:00"/>
    <s v="6 MESES"/>
    <s v="Régimen Especial - Artículo 95 Ley 489 de 190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31"/>
    <n v="21503"/>
    <m/>
    <m/>
    <m/>
    <x v="1"/>
    <m/>
    <s v="En etapa precontractual"/>
    <m/>
    <s v="Adriana Garcia"/>
    <s v="Tipo C:  Supervisión"/>
    <s v="Tecnica, Administrativa, Financiera."/>
  </r>
  <r>
    <x v="12"/>
    <n v="80111620"/>
    <s v="Apoyar la Asistencia Técnica y la Extensión Agropecuaria en el Municipio de Ciudad Bolívar."/>
    <d v="2018-07-01T00:00:00"/>
    <s v="6 MESES"/>
    <s v="Régimen Especial - Artículo 95 Ley 489 de 190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4"/>
    <n v="21504"/>
    <m/>
    <m/>
    <m/>
    <x v="1"/>
    <m/>
    <s v="En etapa precontractual"/>
    <m/>
    <s v="Adriana Garcia"/>
    <s v="Tipo C:  Supervisión"/>
    <s v="Tecnica, Administrativa, Financiera."/>
  </r>
  <r>
    <x v="12"/>
    <n v="80111620"/>
    <s v="Apoyar la Asistencia Técnica y la Extensión Agropecuaria en el Municipio de Cocorná."/>
    <d v="2018-07-01T00:00:00"/>
    <s v="6 MESES"/>
    <s v="Régimen Especial - Artículo 95 Ley 489 de 191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9"/>
    <n v="22150"/>
    <d v="2018-07-04T00:00:00"/>
    <s v="NA"/>
    <s v="4600008315"/>
    <x v="0"/>
    <s v="Municipio de Cocorná"/>
    <s v="En etapa precontractual"/>
    <m/>
    <s v="Adriana Garcia"/>
    <s v="Tipo C:  Supervisión"/>
    <s v="Tecnica, Administrativa, Financiera."/>
  </r>
  <r>
    <x v="12"/>
    <n v="80111620"/>
    <s v="Apoyar la Asistencia Técnica y la Extensión Agropecuaria en el Municipio de Concepción."/>
    <d v="2018-07-01T00:00:00"/>
    <s v="6 MESES"/>
    <s v="Régimen Especial - Artículo 95 Ley 489 de 191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0"/>
    <n v="22151"/>
    <d v="2018-07-04T00:00:00"/>
    <s v="NA"/>
    <n v="22078"/>
    <x v="0"/>
    <m/>
    <s v="En etapa precontractual"/>
    <m/>
    <s v="Adriana Garcia"/>
    <s v="Tipo C:  Supervisión"/>
    <s v="Tecnica, Administrativa, Financiera."/>
  </r>
  <r>
    <x v="12"/>
    <n v="80111620"/>
    <s v="Apoyar la Asistencia Técnica y la Extensión Agropecuaria en el Municipio de Concordia."/>
    <d v="2018-07-01T00:00:00"/>
    <s v="6 MESES"/>
    <s v="Régimen Especial - Artículo 95 Ley 489 de 191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3"/>
    <n v="21508"/>
    <m/>
    <m/>
    <m/>
    <x v="1"/>
    <m/>
    <s v="En etapa precontractual"/>
    <m/>
    <s v="Adriana Garcia"/>
    <s v="Tipo C:  Supervisión"/>
    <s v="Tecnica, Administrativa, Financiera."/>
  </r>
  <r>
    <x v="12"/>
    <n v="80111620"/>
    <s v="Apoyar la Asistencia Técnica y la Extensión Agropecuaria en el Municipio de Copacabana."/>
    <d v="2018-07-01T00:00:00"/>
    <s v="6 MESES"/>
    <s v="Régimen Especial - Artículo 95 Ley 489 de 191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88"/>
    <n v="22152"/>
    <d v="2018-07-04T00:00:00"/>
    <s v="NA"/>
    <s v="4600008286"/>
    <x v="0"/>
    <m/>
    <s v="En etapa precontractual"/>
    <m/>
    <s v="Adriana Garcia"/>
    <s v="Tipo C:  Supervisión"/>
    <s v="Tecnica, Administrativa, Financiera."/>
  </r>
  <r>
    <x v="12"/>
    <n v="80111620"/>
    <s v="Apoyar la Asistencia Técnica y la Extensión Agropecuaria en el Municipio de Dabeiba."/>
    <d v="2018-07-01T00:00:00"/>
    <s v="6 MESES"/>
    <s v="Régimen Especial - Artículo 95 Ley 489 de 191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5"/>
    <n v="21510"/>
    <m/>
    <m/>
    <m/>
    <x v="1"/>
    <m/>
    <s v="En etapa precontractual"/>
    <m/>
    <s v="Adriana Garcia"/>
    <s v="Tipo C:  Supervisión"/>
    <s v="Tecnica, Administrativa, Financiera."/>
  </r>
  <r>
    <x v="12"/>
    <n v="80111620"/>
    <s v="Apoyar la Asistencia Técnica y la Extensión Agropecuaria en el Municipio de Donmatías."/>
    <d v="2018-07-01T00:00:00"/>
    <s v="6 MESES"/>
    <s v="Régimen Especial - Artículo 95 Ley 489 de 191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6"/>
    <n v="21511"/>
    <m/>
    <m/>
    <m/>
    <x v="1"/>
    <m/>
    <s v="En etapa precontractual"/>
    <m/>
    <s v="Adriana Garcia"/>
    <s v="Tipo C:  Supervisión"/>
    <s v="Tecnica, Administrativa, Financiera."/>
  </r>
  <r>
    <x v="12"/>
    <n v="80111620"/>
    <s v="Apoyar la Asistencia Técnica y la Extensión Agropecuaria en el Municipio de Ebéjico."/>
    <d v="2018-07-01T00:00:00"/>
    <s v="6 MESES"/>
    <s v="Régimen Especial - Artículo 95 Ley 489 de 191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7"/>
    <n v="21512"/>
    <m/>
    <m/>
    <m/>
    <x v="1"/>
    <m/>
    <s v="En etapa precontractual"/>
    <m/>
    <s v="Adriana Garcia"/>
    <s v="Tipo C:  Supervisión"/>
    <s v="Tecnica, Administrativa, Financiera."/>
  </r>
  <r>
    <x v="12"/>
    <n v="80111620"/>
    <s v="Apoyar la Asistencia Técnica y la Extensión Agropecuaria en el Municipio de El Bagre."/>
    <d v="2018-07-01T00:00:00"/>
    <s v="6 MESES"/>
    <s v="Régimen Especial - Artículo 95 Ley 489 de 191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79"/>
    <n v="22076"/>
    <d v="2018-07-03T00:00:00"/>
    <s v="NA"/>
    <s v="4600008281"/>
    <x v="0"/>
    <m/>
    <s v="En etapa precontractual"/>
    <m/>
    <s v="Adriana Garcia"/>
    <s v="Tipo C:  Supervisión"/>
    <s v="Tecnica, Administrativa, Financiera."/>
  </r>
  <r>
    <x v="12"/>
    <n v="80111620"/>
    <s v="Apoyar la Asistencia Técnica y la Extensión Agropecuaria en el Municipio de El Carmen de Viboral."/>
    <d v="2018-07-01T00:00:00"/>
    <s v="6 MESES"/>
    <s v="Régimen Especial - Artículo 95 Ley 489 de 191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50"/>
    <n v="21514"/>
    <m/>
    <m/>
    <m/>
    <x v="1"/>
    <m/>
    <s v="En etapa precontractual"/>
    <m/>
    <s v="Adriana Garcia"/>
    <s v="Tipo C:  Supervisión"/>
    <s v="Tecnica, Administrativa, Financiera."/>
  </r>
  <r>
    <x v="12"/>
    <n v="80111620"/>
    <s v="Apoyar la Asistencia Técnica y la Extensión Agropecuaria en el Municipio de El Peñol."/>
    <d v="2018-07-01T00:00:00"/>
    <s v="6 MESES"/>
    <s v="Régimen Especial - Artículo 95 Ley 489 de 191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2"/>
    <n v="22077"/>
    <d v="2018-07-04T00:00:00"/>
    <s v="NA"/>
    <m/>
    <x v="4"/>
    <m/>
    <s v="En etapa precontractual"/>
    <m/>
    <s v="Adriana Garcia"/>
    <s v="Tipo C:  Supervisión"/>
    <s v="Tecnica, Administrativa, Financiera."/>
  </r>
  <r>
    <x v="12"/>
    <n v="80111620"/>
    <s v="Apoyar la Asistencia Técnica y la Extensión Agropecuaria en el Municipio de El Retiro."/>
    <d v="2018-07-01T00:00:00"/>
    <s v="6 MESES"/>
    <s v="Régimen Especial - Artículo 95 Ley 489 de 192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1"/>
    <n v="21516"/>
    <d v="2018-07-04T00:00:00"/>
    <s v="NA"/>
    <m/>
    <x v="4"/>
    <m/>
    <s v="En etapa precontractual"/>
    <m/>
    <s v="Adriana Garcia"/>
    <s v="Tipo C:  Supervisión"/>
    <s v="Tecnica, Administrativa, Financiera."/>
  </r>
  <r>
    <x v="12"/>
    <n v="80111620"/>
    <s v="Apoyar la Asistencia Técnica y la Extensión Agropecuaria en el Municipio de El Santuario."/>
    <d v="2018-07-01T00:00:00"/>
    <s v="6 MESES"/>
    <s v="Régimen Especial - Artículo 95 Ley 489 de 192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3"/>
    <n v="22079"/>
    <d v="2018-07-04T00:00:00"/>
    <s v="NA"/>
    <m/>
    <x v="4"/>
    <m/>
    <s v="En etapa precontractual"/>
    <m/>
    <s v="Adriana Garcia"/>
    <s v="Tipo C:  Supervisión"/>
    <s v="Tecnica, Administrativa, Financiera."/>
  </r>
  <r>
    <x v="12"/>
    <n v="80111620"/>
    <s v="Apoyar la Asistencia Técnica y la Extensión Agropecuaria en el Municipio de Entrerríos."/>
    <d v="2018-07-01T00:00:00"/>
    <s v="6 MESES"/>
    <s v="Régimen Especial - Artículo 95 Ley 489 de 192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51"/>
    <n v="21518"/>
    <m/>
    <m/>
    <m/>
    <x v="1"/>
    <m/>
    <s v="En etapa precontractual"/>
    <m/>
    <s v="Adriana Garcia"/>
    <s v="Tipo C:  Supervisión"/>
    <s v="Tecnica, Administrativa, Financiera."/>
  </r>
  <r>
    <x v="12"/>
    <n v="80111620"/>
    <s v="Apoyar la Asistencia Técnica y la Extensión Agropecuaria en el Municipio de Fredonia."/>
    <d v="2018-07-01T00:00:00"/>
    <s v="6 MESES"/>
    <s v="Régimen Especial - Artículo 95 Ley 489 de 192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8"/>
    <n v="21519"/>
    <m/>
    <m/>
    <m/>
    <x v="1"/>
    <m/>
    <s v="En etapa precontractual"/>
    <m/>
    <s v="Adriana Garcia"/>
    <s v="Tipo C:  Supervisión"/>
    <s v="Tecnica, Administrativa, Financiera."/>
  </r>
  <r>
    <x v="12"/>
    <n v="80111620"/>
    <s v="Apoyar la Asistencia Técnica y la Extensión Agropecuaria en el Municipio de Frontino."/>
    <d v="2018-07-01T00:00:00"/>
    <s v="6 MESES"/>
    <s v="Régimen Especial - Artículo 95 Ley 489 de 192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2"/>
    <n v="21520"/>
    <m/>
    <m/>
    <m/>
    <x v="1"/>
    <m/>
    <s v="En etapa precontractual"/>
    <m/>
    <s v="Adriana Garcia"/>
    <s v="Tipo C:  Supervisión"/>
    <s v="Tecnica, Administrativa, Financiera."/>
  </r>
  <r>
    <x v="12"/>
    <n v="80111620"/>
    <s v="Apoyar la Asistencia Técnica y la Extensión Agropecuaria en el Municipio de Giraldo."/>
    <d v="2018-07-01T00:00:00"/>
    <s v="6 MESES"/>
    <s v="Régimen Especial - Artículo 95 Ley 489 de 192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3"/>
    <n v="21521"/>
    <m/>
    <m/>
    <m/>
    <x v="1"/>
    <m/>
    <s v="En etapa precontractual"/>
    <m/>
    <s v="Adriana Garcia"/>
    <s v="Tipo C:  Supervisión"/>
    <s v="Tecnica, Administrativa, Financiera."/>
  </r>
  <r>
    <x v="12"/>
    <n v="80111620"/>
    <s v="Apoyar la Asistencia Técnica y la Extensión Agropecuaria en el Municipio de Girardota."/>
    <d v="2018-07-01T00:00:00"/>
    <s v="6 MESES"/>
    <s v="Régimen Especial - Artículo 95 Ley 489 de 192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89"/>
    <n v="22157"/>
    <d v="2018-07-04T00:00:00"/>
    <s v="NA"/>
    <s v="4600008293"/>
    <x v="0"/>
    <m/>
    <s v="En etapa precontractual"/>
    <m/>
    <s v="Adriana Garcia"/>
    <s v="Tipo C:  Supervisión"/>
    <s v="Tecnica, Administrativa, Financiera."/>
  </r>
  <r>
    <x v="12"/>
    <n v="80111620"/>
    <s v="Apoyar la Asistencia Técnica y la Extensión Agropecuaria en el Municipio de Gómez Plata."/>
    <d v="2018-07-01T00:00:00"/>
    <s v="6 MESES"/>
    <s v="Régimen Especial - Artículo 95 Ley 489 de 192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96"/>
    <n v="22158"/>
    <d v="2018-07-04T00:00:00"/>
    <s v="NA"/>
    <s v="4600008291"/>
    <x v="0"/>
    <m/>
    <s v="En etapa precontractual"/>
    <m/>
    <s v="Adriana Garcia"/>
    <s v="Tipo C:  Supervisión"/>
    <s v="Tecnica, Administrativa, Financiera."/>
  </r>
  <r>
    <x v="12"/>
    <n v="80111620"/>
    <s v="Apoyar la Asistencia Técnica y la Extensión Agropecuaria en el Municipio de Granada."/>
    <d v="2018-07-01T00:00:00"/>
    <s v="6 MESES"/>
    <s v="Régimen Especial - Artículo 95 Ley 489 de 192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4"/>
    <n v="22087"/>
    <d v="2018-07-04T00:00:00"/>
    <s v="NA"/>
    <s v="4600008279"/>
    <x v="0"/>
    <s v="Municipio de Granada"/>
    <s v="En etapa precontractual"/>
    <m/>
    <s v="Adriana Garcia"/>
    <s v="Tipo C:  Supervisión"/>
    <s v="Tecnica, Administrativa, Financiera."/>
  </r>
  <r>
    <x v="12"/>
    <n v="80111620"/>
    <s v="Apoyar la Asistencia Técnica y la Extensión Agropecuaria en el Municipio de Guadalupe."/>
    <d v="2018-07-01T00:00:00"/>
    <s v="6 MESES"/>
    <s v="Régimen Especial - Artículo 95 Ley 489 de 192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05"/>
    <n v="22088"/>
    <d v="2018-07-04T00:00:00"/>
    <s v="na"/>
    <s v="4600008312"/>
    <x v="0"/>
    <m/>
    <s v="En etapa precontractual"/>
    <m/>
    <s v="Adriana Garcia"/>
    <s v="Tipo C:  Supervisión"/>
    <s v="Tecnica, Administrativa, Financiera."/>
  </r>
  <r>
    <x v="12"/>
    <n v="80111620"/>
    <s v="Apoyar la Asistencia Técnica y la Extensión Agropecuaria en el Municipio de Guarne."/>
    <d v="2018-07-01T00:00:00"/>
    <s v="6 MESES"/>
    <s v="Régimen Especial - Artículo 95 Ley 489 de 193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57"/>
    <n v="21526"/>
    <m/>
    <m/>
    <m/>
    <x v="1"/>
    <m/>
    <s v="En etapa precontractual"/>
    <m/>
    <s v="Adriana Garcia"/>
    <s v="Tipo C:  Supervisión"/>
    <s v="Tecnica, Administrativa, Financiera."/>
  </r>
  <r>
    <x v="12"/>
    <n v="80111620"/>
    <s v="Apoyar la Asistencia Técnica y la Extensión Agropecuaria en el Municipio de Guatapé."/>
    <d v="2018-07-01T00:00:00"/>
    <s v="6 MESES"/>
    <s v="Régimen Especial - Artículo 95 Ley 489 de 193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0"/>
    <n v="21527"/>
    <m/>
    <m/>
    <m/>
    <x v="1"/>
    <m/>
    <s v="En etapa precontractual"/>
    <m/>
    <s v="Adriana Garcia"/>
    <s v="Tipo C:  Supervisión"/>
    <s v="Tecnica, Administrativa, Financiera."/>
  </r>
  <r>
    <x v="12"/>
    <n v="80111620"/>
    <s v="Apoyar la Asistencia Técnica y la Extensión Agropecuaria en el Municipio de Heliconia."/>
    <d v="2018-07-01T00:00:00"/>
    <s v="6 MESES"/>
    <s v="Régimen Especial - Artículo 95 Ley 489 de 193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19"/>
    <n v="21528"/>
    <m/>
    <m/>
    <m/>
    <x v="1"/>
    <m/>
    <s v="En etapa precontractual"/>
    <m/>
    <s v="Adriana Garcia"/>
    <s v="Tipo C:  Supervisión"/>
    <s v="Tecnica, Administrativa, Financiera."/>
  </r>
  <r>
    <x v="12"/>
    <n v="80111620"/>
    <s v="Apoyar la Asistencia Técnica y la Extensión Agropecuaria en el Municipio de Hispania."/>
    <d v="2018-07-01T00:00:00"/>
    <s v="6 MESES"/>
    <s v="Régimen Especial - Artículo 95 Ley 489 de 193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7"/>
    <n v="22091"/>
    <d v="2018-07-04T00:00:00"/>
    <s v="NA"/>
    <s v="4600008299"/>
    <x v="0"/>
    <m/>
    <s v="En etapa precontractual"/>
    <m/>
    <s v="Adriana Garcia"/>
    <s v="Tipo C:  Supervisión"/>
    <s v="Tecnica, Administrativa, Financiera."/>
  </r>
  <r>
    <x v="12"/>
    <n v="80111620"/>
    <s v="Apoyar la Asistencia Técnica y la Extensión Agropecuaria en el Municipio de Itagüí."/>
    <d v="2018-07-01T00:00:00"/>
    <s v="6 MESES"/>
    <s v="Régimen Especial - Artículo 95 Ley 489 de 193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5"/>
    <n v="21530"/>
    <m/>
    <m/>
    <m/>
    <x v="1"/>
    <m/>
    <s v="En etapa precontractual"/>
    <m/>
    <s v="Adriana Garcia"/>
    <s v="Tipo C:  Supervisión"/>
    <s v="Tecnica, Administrativa, Financiera."/>
  </r>
  <r>
    <x v="12"/>
    <n v="80111620"/>
    <s v="Apoyar la Asistencia Técnica y la Extensión Agropecuaria en el Municipio de Ituango."/>
    <d v="2018-07-01T00:00:00"/>
    <s v="6 MESES"/>
    <s v="Régimen Especial - Artículo 95 Ley 489 de 193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21"/>
    <n v="22093"/>
    <d v="2018-07-05T00:00:00"/>
    <s v="NA"/>
    <s v="4600008320"/>
    <x v="0"/>
    <m/>
    <s v="En etapa precontractual"/>
    <m/>
    <s v="Adriana Garcia"/>
    <s v="Tipo C:  Supervisión"/>
    <s v="Tecnica, Administrativa, Financiera."/>
  </r>
  <r>
    <x v="12"/>
    <n v="80111620"/>
    <s v="Apoyar la Asistencia Técnica y la Extensión Agropecuaria en el Municipio de Jardín."/>
    <d v="2018-07-01T00:00:00"/>
    <s v="6 MESES"/>
    <s v="Régimen Especial - Artículo 95 Ley 489 de 193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8"/>
    <n v="22094"/>
    <d v="2018-07-04T00:00:00"/>
    <s v="NA"/>
    <s v="4600008319"/>
    <x v="0"/>
    <m/>
    <s v="En etapa precontractual"/>
    <m/>
    <s v="Adriana Garcia"/>
    <s v="Tipo C:  Supervisión"/>
    <s v="Tecnica, Administrativa, Financiera."/>
  </r>
  <r>
    <x v="12"/>
    <n v="80111620"/>
    <s v="Apoyar la Asistencia Técnica y la Extensión Agropecuaria en el Municipio de Jericó."/>
    <d v="2018-07-01T00:00:00"/>
    <s v="6 MESES"/>
    <s v="Régimen Especial - Artículo 95 Ley 489 de 193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09"/>
    <n v="21535"/>
    <m/>
    <m/>
    <m/>
    <x v="1"/>
    <m/>
    <s v="En etapa precontractual"/>
    <m/>
    <s v="Adriana Garcia"/>
    <s v="Tipo C:  Supervisión"/>
    <s v="Tecnica, Administrativa, Financiera."/>
  </r>
  <r>
    <x v="12"/>
    <n v="80111620"/>
    <s v="Apoyar la Asistencia Técnica y la Extensión Agropecuaria en el Municipio de La Ceja."/>
    <d v="2018-07-01T00:00:00"/>
    <s v="6 MESES"/>
    <s v="Régimen Especial - Artículo 95 Ley 489 de 193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1"/>
    <n v="21533"/>
    <m/>
    <m/>
    <m/>
    <x v="1"/>
    <m/>
    <s v="En etapa precontractual"/>
    <m/>
    <s v="Adriana Garcia"/>
    <s v="Tipo C:  Supervisión"/>
    <s v="Tecnica, Administrativa, Financiera."/>
  </r>
  <r>
    <x v="12"/>
    <n v="80111620"/>
    <s v="Apoyar la Asistencia Técnica y la Extensión Agropecuaria en el Municipio de La Estrella."/>
    <d v="2018-07-01T00:00:00"/>
    <s v="6 MESES"/>
    <s v="Régimen Especial - Artículo 95 Ley 489 de 193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9"/>
    <n v="21535"/>
    <m/>
    <m/>
    <m/>
    <x v="1"/>
    <m/>
    <s v="En etapa precontractual"/>
    <m/>
    <s v="Adriana Garcia"/>
    <s v="Tipo C:  Supervisión"/>
    <s v="Tecnica, Administrativa, Financiera."/>
  </r>
  <r>
    <x v="12"/>
    <n v="80111620"/>
    <s v="Apoyar la Asistencia Técnica y la Extensión Agropecuaria en el Municipio de La Pintada."/>
    <d v="2018-07-01T00:00:00"/>
    <s v="6 MESES"/>
    <s v="Régimen Especial - Artículo 95 Ley 489 de 194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23"/>
    <n v="22161"/>
    <d v="2018-07-05T00:00:00"/>
    <s v="NA"/>
    <s v="4600008322"/>
    <x v="0"/>
    <m/>
    <s v="En etapa precontractual"/>
    <m/>
    <s v="Adriana Garcia"/>
    <s v="Tipo C:  Supervisión"/>
    <s v="Tecnica, Administrativa, Financiera."/>
  </r>
  <r>
    <x v="12"/>
    <n v="80111620"/>
    <s v="Apoyar la Asistencia Técnica y la Extensión Agropecuaria en el Municipio de La Unión."/>
    <d v="2018-07-01T00:00:00"/>
    <s v="6 MESES"/>
    <s v="Régimen Especial - Artículo 95 Ley 489 de 194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58"/>
    <n v="21544"/>
    <m/>
    <m/>
    <m/>
    <x v="1"/>
    <m/>
    <s v="En etapa precontractual"/>
    <m/>
    <s v="Adriana Garcia"/>
    <s v="Tipo C:  Supervisión"/>
    <s v="Tecnica, Administrativa, Financiera."/>
  </r>
  <r>
    <x v="12"/>
    <n v="80111620"/>
    <s v="Apoyar la Asistencia Técnica y la Extensión Agropecuaria en el Municipio de Liborina."/>
    <d v="2018-07-01T00:00:00"/>
    <s v="6 MESES"/>
    <s v="Régimen Especial - Artículo 95 Ley 489 de 1942"/>
    <s v="Recursos propios"/>
    <n v="18000000"/>
    <n v="18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4"/>
    <n v="21545"/>
    <m/>
    <m/>
    <m/>
    <x v="1"/>
    <m/>
    <s v="En etapa precontractual"/>
    <m/>
    <s v="Adriana Garcia"/>
    <s v="Tipo C:  Supervisión"/>
    <s v="Tecnica, Administrativa, Financiera."/>
  </r>
  <r>
    <x v="12"/>
    <n v="80111620"/>
    <s v="Apoyar la Asistencia Técnica y la Extensión Agropecuaria en el Municipio de Maceo."/>
    <d v="2018-08-01T00:00:00"/>
    <s v="6 MESES"/>
    <s v="Régimen Especial - Artículo 95 Ley 489 de 194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6"/>
    <n v="21546"/>
    <m/>
    <m/>
    <m/>
    <x v="1"/>
    <m/>
    <s v="En etapa precontractual"/>
    <m/>
    <s v="Adriana Garcia"/>
    <s v="Tipo C:  Supervisión"/>
    <s v="Tecnica, Administrativa, Financiera."/>
  </r>
  <r>
    <x v="12"/>
    <n v="80111620"/>
    <s v="Apoyar la Asistencia Técnica y la Extensión Agropecuaria en el Municipio de Marinilla."/>
    <d v="2018-09-01T00:00:00"/>
    <s v="6 MESES"/>
    <s v="Régimen Especial - Artículo 95 Ley 489 de 194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27"/>
    <n v="21543"/>
    <m/>
    <m/>
    <m/>
    <x v="1"/>
    <m/>
    <s v="En etapa precontractual"/>
    <m/>
    <s v="Adriana Garcia"/>
    <s v="Tipo C:  Supervisión"/>
    <s v="Tecnica, Administrativa, Financiera."/>
  </r>
  <r>
    <x v="12"/>
    <n v="80111620"/>
    <s v="Apoyar la Asistencia Técnica y la Extensión Agropecuaria en el Municipio de Montebello."/>
    <d v="2018-07-01T00:00:00"/>
    <s v="6 MESES"/>
    <s v="Régimen Especial - Artículo 95 Ley 489 de 194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19"/>
    <n v="22098"/>
    <d v="2018-07-04T00:00:00"/>
    <s v="NA"/>
    <s v="4600008395"/>
    <x v="0"/>
    <m/>
    <s v="En etapa precontractual"/>
    <m/>
    <s v="Adriana Garcia"/>
    <s v="Tipo C:  Supervisión"/>
    <s v="Tecnica, Administrativa, Financiera."/>
  </r>
  <r>
    <x v="12"/>
    <n v="80111620"/>
    <s v="Apoyar la Asistencia Técnica y la Extensión Agropecuaria en el Municipio de Murindó."/>
    <d v="2018-07-01T00:00:00"/>
    <s v="6 MESES"/>
    <s v="Régimen Especial - Artículo 95 Ley 489 de 194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5"/>
    <n v="21548"/>
    <m/>
    <m/>
    <m/>
    <x v="1"/>
    <m/>
    <s v="En etapa precontractual"/>
    <m/>
    <s v="Adriana Garcia"/>
    <s v="Tipo C:  Supervisión"/>
    <s v="Tecnica, Administrativa, Financiera."/>
  </r>
  <r>
    <x v="12"/>
    <n v="80111620"/>
    <s v="Apoyar la Asistencia Técnica y la Extensión Agropecuaria en el Municipio de Mutatá."/>
    <d v="2018-07-01T00:00:00"/>
    <s v="6 MESES"/>
    <s v="Régimen Especial - Artículo 95 Ley 489 de 194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4"/>
    <n v="21549"/>
    <m/>
    <m/>
    <m/>
    <x v="1"/>
    <m/>
    <s v="En etapa precontractual"/>
    <m/>
    <s v="Adriana Garcia"/>
    <s v="Tipo C:  Supervisión"/>
    <s v="Tecnica, Administrativa, Financiera."/>
  </r>
  <r>
    <x v="12"/>
    <n v="80111620"/>
    <s v="Apoyar la Asistencia Técnica y la Extensión Agropecuaria en el Municipio de Nariño."/>
    <d v="2018-07-01T00:00:00"/>
    <s v="6 MESES"/>
    <s v="Régimen Especial - Artículo 95 Ley 489 de 194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59"/>
    <n v="21550"/>
    <m/>
    <m/>
    <m/>
    <x v="1"/>
    <m/>
    <s v="En etapa precontractual"/>
    <m/>
    <s v="Adriana Garcia"/>
    <s v="Tipo C:  Supervisión"/>
    <s v="Tecnica, Administrativa, Financiera."/>
  </r>
  <r>
    <x v="12"/>
    <n v="80111620"/>
    <s v="Apoyar la Asistencia Técnica y la Extensión Agropecuaria en el Municipio de Nechi."/>
    <d v="2018-07-01T00:00:00"/>
    <s v="6 MESES"/>
    <s v="Régimen Especial - Artículo 95 Ley 489 de 194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8"/>
    <n v="21551"/>
    <m/>
    <m/>
    <m/>
    <x v="1"/>
    <m/>
    <s v="En etapa precontractual"/>
    <m/>
    <s v="Adriana Garcia"/>
    <s v="Tipo C:  Supervisión"/>
    <s v="Tecnica, Administrativa, Financiera."/>
  </r>
  <r>
    <x v="12"/>
    <n v="80111620"/>
    <s v="Apoyar la Asistencia Técnica y la Extensión Agropecuaria en el Municipio de Necoclí."/>
    <d v="2018-07-01T00:00:00"/>
    <s v="6 MESES"/>
    <s v="Régimen Especial - Artículo 95 Ley 489 de 195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30"/>
    <n v="21552"/>
    <m/>
    <m/>
    <m/>
    <x v="1"/>
    <m/>
    <s v="En etapa precontractual"/>
    <m/>
    <s v="Adriana Garcia"/>
    <s v="Tipo C:  Supervisión"/>
    <s v="Tecnica, Administrativa, Financiera."/>
  </r>
  <r>
    <x v="12"/>
    <n v="80111620"/>
    <s v="Apoyar la Asistencia Técnica y la Extensión Agropecuaria en el Municipio de Olaya."/>
    <d v="2018-07-01T00:00:00"/>
    <s v="6 MESES"/>
    <s v="Régimen Especial - Artículo 95 Ley 489 de 195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6"/>
    <n v="21553"/>
    <m/>
    <m/>
    <m/>
    <x v="1"/>
    <m/>
    <s v="En etapa precontractual"/>
    <m/>
    <s v="Adriana Garcia"/>
    <s v="Tipo C:  Supervisión"/>
    <s v="Tecnica, Administrativa, Financiera."/>
  </r>
  <r>
    <x v="12"/>
    <n v="80111620"/>
    <s v="Apoyar la Asistencia Técnica y la Extensión Agropecuaria en el Municipio de Peque."/>
    <d v="2018-07-01T00:00:00"/>
    <s v="6 MESES"/>
    <s v="Régimen Especial - Artículo 95 Ley 489 de 1952"/>
    <s v="Recursos propios"/>
    <n v="30000000"/>
    <n v="30000000"/>
    <s v="NO"/>
    <s v="N/A"/>
    <s v="Adriana Garcia "/>
    <s v="Profesional"/>
    <s v="3838916"/>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97"/>
    <n v="21554"/>
    <m/>
    <m/>
    <m/>
    <x v="1"/>
    <m/>
    <s v="En etapa precontractual"/>
    <m/>
    <s v="Adriana Garcia"/>
    <s v="Tipo C:  Supervisión"/>
    <s v="Tecnica, Administrativa, Financiera."/>
  </r>
  <r>
    <x v="12"/>
    <n v="80111620"/>
    <s v="Apoyar la Asistencia Técnica y la Extensión Agropecuaria en el Municipio de Pueblorrico.S"/>
    <d v="2018-07-01T00:00:00"/>
    <s v="6 MESES"/>
    <s v="Régimen Especial - Artículo 95 Ley 489 de 195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64"/>
    <n v="21555"/>
    <m/>
    <m/>
    <m/>
    <x v="1"/>
    <m/>
    <s v="En etapa precontractual"/>
    <m/>
    <s v="Adriana Garcia"/>
    <s v="Tipo C:  Supervisión"/>
    <s v="Tecnica, Administrativa, Financiera."/>
  </r>
  <r>
    <x v="12"/>
    <n v="80111620"/>
    <s v="Apoyar la Asistencia Técnica y la Extensión Agropecuaria en el Municipio de Puerto Berrío."/>
    <d v="2018-07-01T00:00:00"/>
    <s v="6 MESES"/>
    <s v="Régimen Especial - Artículo 95 Ley 489 de 195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0"/>
    <n v="21556"/>
    <m/>
    <m/>
    <m/>
    <x v="1"/>
    <m/>
    <s v="En etapa precontractual"/>
    <m/>
    <s v="Adriana Garcia"/>
    <s v="Tipo C:  Supervisión"/>
    <s v="Tecnica, Administrativa, Financiera."/>
  </r>
  <r>
    <x v="12"/>
    <n v="80111620"/>
    <s v="Apoyar la Asistencia Técnica y la Extensión Agropecuaria en el Municipio de Puerto Nare."/>
    <d v="2018-07-01T00:00:00"/>
    <s v="6 MESES"/>
    <s v="Régimen Especial - Artículo 95 Ley 489 de 195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7"/>
    <n v="21557"/>
    <m/>
    <m/>
    <m/>
    <x v="1"/>
    <m/>
    <s v="En etapa precontractual"/>
    <m/>
    <s v="Adriana Garcia"/>
    <s v="Tipo C:  Supervisión"/>
    <s v="Tecnica, Administrativa, Financiera."/>
  </r>
  <r>
    <x v="12"/>
    <n v="80111620"/>
    <s v="Apoyar la Asistencia Técnica y la Extensión Agropecuaria en el Municipio de Puerto Triunfo."/>
    <d v="2018-07-01T00:00:00"/>
    <s v="6 MESES"/>
    <s v="Régimen Especial - Artículo 95 Ley 489 de 195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71"/>
    <n v="21558"/>
    <m/>
    <m/>
    <m/>
    <x v="1"/>
    <m/>
    <s v="En etapa precontractual"/>
    <m/>
    <s v="Adriana Garcia"/>
    <s v="Tipo C:  Supervisión"/>
    <s v="Tecnica, Administrativa, Financiera."/>
  </r>
  <r>
    <x v="12"/>
    <n v="80111620"/>
    <s v="Apoyar la Asistencia Técnica y la Extensión Agropecuaria en el Municipio de Remedios."/>
    <d v="2018-07-01T00:00:00"/>
    <s v="6 MESES"/>
    <s v="Régimen Especial - Artículo 95 Ley 489 de 195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392"/>
    <n v="22171"/>
    <d v="2018-07-04T00:00:00"/>
    <s v="NA"/>
    <s v="4600008285"/>
    <x v="0"/>
    <m/>
    <s v="En etapa precontractual"/>
    <m/>
    <s v="Adriana Garcia"/>
    <s v="Tipo C:  Supervisión"/>
    <s v="Tecnica, Administrativa, Financiera."/>
  </r>
  <r>
    <x v="12"/>
    <n v="80111620"/>
    <s v="Apoyar la Asistencia Técnica y la Extensión Agropecuaria en el Municipio de Rionegro."/>
    <d v="2018-07-01T00:00:00"/>
    <s v="6 MESES"/>
    <s v="Régimen Especial - Artículo 95 Ley 489 de 195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42"/>
    <n v="21560"/>
    <m/>
    <m/>
    <m/>
    <x v="1"/>
    <m/>
    <s v="En etapa precontractual"/>
    <m/>
    <s v="Adriana Garcia"/>
    <s v="Tipo C:  Supervisión"/>
    <s v="Tecnica, Administrativa, Financiera."/>
  </r>
  <r>
    <x v="12"/>
    <n v="80111620"/>
    <s v="Apoyar la Asistencia Técnica y la Extensión Agropecuaria en el Municipio de Sabanalarga."/>
    <d v="2018-07-01T00:00:00"/>
    <s v="6 MESES"/>
    <s v="Régimen Especial - Artículo 95 Ley 489 de 1959"/>
    <s v="Recursos propios"/>
    <n v="30000000"/>
    <n v="30000000"/>
    <s v="NO"/>
    <s v="N/A"/>
    <s v="Adriana Garcia "/>
    <s v="Profesional"/>
    <s v="3838846"/>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510"/>
    <n v="21561"/>
    <m/>
    <m/>
    <m/>
    <x v="1"/>
    <m/>
    <s v="En etapa precontractual"/>
    <m/>
    <s v="Adriana Garcia"/>
    <s v="Tipo C:  Supervisión"/>
    <s v="Tecnica, Administrativa, Financiera."/>
  </r>
  <r>
    <x v="12"/>
    <n v="80111620"/>
    <s v="Apoyar la Asistencia Técnica y la Extensión Agropecuaria en el Municipio de Sabaneta."/>
    <d v="2018-07-01T00:00:00"/>
    <s v="6 MESES"/>
    <s v="Régimen Especial - Artículo 95 Ley 489 de 196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60001"/>
    <s v="Áreas agrícolas, forestales, silvopastoriles, pastos y forrajes intervenidas "/>
    <m/>
    <n v="8480"/>
    <n v="21562"/>
    <m/>
    <m/>
    <m/>
    <x v="1"/>
    <m/>
    <s v="En etapa precontractual"/>
    <m/>
    <s v="Adriana Garcia"/>
    <s v="Tipo C:  Supervisión"/>
    <s v="Tecnica, Administrativa, Financiera."/>
  </r>
  <r>
    <x v="12"/>
    <n v="80111620"/>
    <s v="Apoyar la Asistencia Técnica y la Extensión Agropecuaria en el Municipio de Salgar."/>
    <d v="2018-07-01T00:00:00"/>
    <s v="6 MESES"/>
    <s v="Régimen Especial - Artículo 95 Ley 489 de 196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89"/>
    <n v="21563"/>
    <m/>
    <m/>
    <m/>
    <x v="1"/>
    <m/>
    <s v="En etapa precontractual"/>
    <m/>
    <s v="Adriana Garcia"/>
    <s v="Tipo C:  Supervisión"/>
    <s v="Tecnica, Administrativa, Financiera."/>
  </r>
  <r>
    <x v="12"/>
    <n v="80111620"/>
    <s v="Apoyar la Asistencia Técnica y la Extensión Agropecuaria en el Municipio de San Andrés de Cuerquia."/>
    <d v="2018-07-01T00:00:00"/>
    <s v="6 MESES"/>
    <s v="Régimen Especial - Artículo 95 Ley 489 de 196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22"/>
    <n v="22110"/>
    <d v="2018-07-05T00:00:00"/>
    <s v="NA"/>
    <s v="4600008321"/>
    <x v="0"/>
    <m/>
    <s v="En etapa precontractual"/>
    <m/>
    <s v="Adriana Garcia"/>
    <s v="Tipo C:  Supervisión"/>
    <s v="Tecnica, Administrativa, Financiera."/>
  </r>
  <r>
    <x v="12"/>
    <n v="80111620"/>
    <s v="Apoyar la Asistencia Técnica y la Extensión Agropecuaria en el Municipio de San Carlos."/>
    <d v="2018-07-01T00:00:00"/>
    <s v="6 MESES"/>
    <s v="Régimen Especial - Artículo 95 Ley 489 de 196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39"/>
    <n v="21565"/>
    <m/>
    <m/>
    <m/>
    <x v="1"/>
    <m/>
    <s v="En etapa precontractual"/>
    <m/>
    <s v="Adriana Garcia"/>
    <s v="Tipo C:  Supervisión"/>
    <s v="Tecnica, Administrativa, Financiera."/>
  </r>
  <r>
    <x v="12"/>
    <n v="80111620"/>
    <s v="Apoyar la Asistencia Técnica y la Extensión Agropecuaria en el Municipio de San Francisco."/>
    <d v="2018-07-01T00:00:00"/>
    <s v="6 MESES"/>
    <s v="Régimen Especial - Artículo 95 Ley 489 de 196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28"/>
    <n v="21566"/>
    <m/>
    <m/>
    <m/>
    <x v="1"/>
    <m/>
    <s v="En etapa precontractual"/>
    <m/>
    <s v="Adriana Garcia"/>
    <s v="Tipo C:  Supervisión"/>
    <s v="Tecnica, Administrativa, Financiera."/>
  </r>
  <r>
    <x v="12"/>
    <n v="80111620"/>
    <s v="Apoyar la Asistencia Técnica y la Extensión Agropecuaria en el Municipio de San Jerónimo."/>
    <d v="2018-07-01T00:00:00"/>
    <s v="6 MESES"/>
    <s v="Régimen Especial - Artículo 95 Ley 489 de 196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1"/>
    <n v="21567"/>
    <m/>
    <m/>
    <m/>
    <x v="1"/>
    <m/>
    <s v="En etapa precontractual"/>
    <m/>
    <s v="Adriana Garcia"/>
    <s v="Tipo C:  Supervisión"/>
    <s v="Tecnica, Administrativa, Financiera."/>
  </r>
  <r>
    <x v="12"/>
    <n v="80111620"/>
    <s v="Apoyar la Asistencia Técnica y la Extensión Agropecuaria en el Municipio de San José de la Montaña."/>
    <d v="2018-07-01T00:00:00"/>
    <s v="6 MESES"/>
    <s v="Régimen Especial - Artículo 95 Ley 489 de 196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02"/>
    <n v="22173"/>
    <d v="2018-07-04T00:00:00"/>
    <s v="na"/>
    <s v="4600008289"/>
    <x v="0"/>
    <m/>
    <s v="En etapa precontractual"/>
    <m/>
    <s v="Adriana Garcia"/>
    <s v="Tipo C:  Supervisión"/>
    <s v="Tecnica, Administrativa, Financiera."/>
  </r>
  <r>
    <x v="12"/>
    <n v="80111620"/>
    <s v="Apoyar la Asistencia Técnica y la Extensión Agropecuaria en el Municipio de San Juan de Urabá."/>
    <d v="2018-07-01T00:00:00"/>
    <s v="6 MESES"/>
    <s v="Régimen Especial - Artículo 95 Ley 489 de 1967"/>
    <s v="Recursos propios"/>
    <n v="30000000"/>
    <n v="30000000"/>
    <s v="NO"/>
    <s v="N/A"/>
    <s v="Adriana Garcia "/>
    <s v="Profesional"/>
    <s v="3838916"/>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29"/>
    <n v="21569"/>
    <m/>
    <m/>
    <m/>
    <x v="1"/>
    <m/>
    <s v="En etapa precontractual"/>
    <m/>
    <s v="Adriana Garcia"/>
    <s v="Tipo C:  Supervisión"/>
    <s v="Tecnica, Administrativa, Financiera."/>
  </r>
  <r>
    <x v="12"/>
    <n v="80111620"/>
    <s v="Apoyar la Asistencia Técnica y la Extensión Agropecuaria en el Municipio de San Luis."/>
    <d v="2018-07-01T00:00:00"/>
    <s v="6 MESES"/>
    <s v="Régimen Especial - Artículo 95 Ley 489 de 196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15"/>
    <n v="22114"/>
    <d v="2018-07-04T00:00:00"/>
    <s v="NA"/>
    <s v="4600008318"/>
    <x v="0"/>
    <m/>
    <s v="En etapa precontractual"/>
    <m/>
    <s v="Adriana Garcia"/>
    <s v="Tipo C:  Supervisión"/>
    <s v="Tecnica, Administrativa, Financiera."/>
  </r>
  <r>
    <x v="12"/>
    <n v="80111620"/>
    <s v="Apoyar la Asistencia Técnica y la Extensión Agropecuaria en el Municipio de San Pedro de los Milagros."/>
    <d v="2018-07-01T00:00:00"/>
    <s v="6 MESES"/>
    <s v="Régimen Especial - Artículo 95 Ley 489 de 196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52"/>
    <n v="21571"/>
    <m/>
    <m/>
    <m/>
    <x v="1"/>
    <m/>
    <s v="En etapa precontractual"/>
    <m/>
    <s v="Adriana Garcia"/>
    <s v="Tipo C:  Supervisión"/>
    <s v="Tecnica, Administrativa, Financiera."/>
  </r>
  <r>
    <x v="12"/>
    <n v="80111620"/>
    <s v="Apoyar la Asistencia Técnica y la Extensión Agropecuaria en el Municipio de San Pedro de Urabá."/>
    <d v="2018-07-01T00:00:00"/>
    <s v="6 MESES"/>
    <s v="Régimen Especial - Artículo 95 Ley 489 de 197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85"/>
    <n v="21572"/>
    <m/>
    <m/>
    <m/>
    <x v="1"/>
    <m/>
    <s v="En etapa precontractual"/>
    <m/>
    <s v="Adriana Garcia"/>
    <s v="Tipo C:  Supervisión"/>
    <s v="Tecnica, Administrativa, Financiera."/>
  </r>
  <r>
    <x v="12"/>
    <n v="80111620"/>
    <s v="Apoyar la Asistencia Técnica y la Extensión Agropecuaria en el Municipio de San Rafael."/>
    <d v="2018-07-01T00:00:00"/>
    <s v="6 MESES"/>
    <s v="Régimen Especial - Artículo 95 Ley 489 de 197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60"/>
    <n v="21573"/>
    <m/>
    <m/>
    <m/>
    <x v="1"/>
    <m/>
    <s v="En etapa precontractual"/>
    <m/>
    <s v="Adriana Garcia"/>
    <s v="Tipo C:  Supervisión"/>
    <s v="Tecnica, Administrativa, Financiera."/>
  </r>
  <r>
    <x v="12"/>
    <n v="80111620"/>
    <s v="Apoyar la Asistencia Técnica y la Extensión Agropecuaria en el Municipio de San Roque."/>
    <d v="2018-07-01T00:00:00"/>
    <s v="6 MESES"/>
    <s v="Régimen Especial - Artículo 95 Ley 489 de 197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33"/>
    <n v="21574"/>
    <m/>
    <m/>
    <m/>
    <x v="1"/>
    <m/>
    <s v="En etapa precontractual"/>
    <m/>
    <s v="Adriana Garcia"/>
    <s v="Tipo C:  Supervisión"/>
    <s v="Tecnica, Administrativa, Financiera."/>
  </r>
  <r>
    <x v="12"/>
    <n v="80111620"/>
    <s v="Apoyar la Asistencia Técnica y la Extensión Agropecuaria en el Municipio de San Vicente Ferrer."/>
    <d v="2018-07-01T00:00:00"/>
    <s v="6 MESES"/>
    <s v="Régimen Especial - Artículo 95 Ley 489 de 197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2"/>
    <n v="21575"/>
    <m/>
    <m/>
    <m/>
    <x v="1"/>
    <m/>
    <s v="En etapa precontractual"/>
    <m/>
    <s v="Adriana Garcia"/>
    <s v="Tipo C:  Supervisión"/>
    <s v="Tecnica, Administrativa, Financiera."/>
  </r>
  <r>
    <x v="12"/>
    <n v="80111620"/>
    <s v="Apoyar la Asistencia Técnica y la Extensión Agropecuaria en el Municipio de Santa Bárbara."/>
    <d v="2018-07-01T00:00:00"/>
    <s v="6 MESES"/>
    <s v="Régimen Especial - Artículo 95 Ley 489 de 197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24"/>
    <n v="22118"/>
    <d v="2018-07-05T00:00:00"/>
    <s v="NA"/>
    <s v="4600008323"/>
    <x v="0"/>
    <m/>
    <s v="En etapa precontractual"/>
    <m/>
    <s v="Adriana Garcia"/>
    <s v="Tipo C:  Supervisión"/>
    <s v="Tecnica, Administrativa, Financiera."/>
  </r>
  <r>
    <x v="12"/>
    <n v="80111620"/>
    <s v="Apoyar la Asistencia Técnica y la Extensión Agropecuaria en el Municipio de Santa Fe de Antioquia."/>
    <d v="2018-07-01T00:00:00"/>
    <s v="6 MESES"/>
    <s v="Régimen Especial - Artículo 95 Ley 489 de 197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3"/>
    <n v="21577"/>
    <m/>
    <m/>
    <m/>
    <x v="1"/>
    <m/>
    <s v="En etapa precontractual"/>
    <m/>
    <s v="Adriana Garcia"/>
    <s v="Tipo C:  Supervisión"/>
    <s v="Tecnica, Administrativa, Financiera."/>
  </r>
  <r>
    <x v="12"/>
    <n v="80111620"/>
    <s v="Apoyar la Asistencia Técnica y la Extensión Agropecuaria en el Municipio de Santa Rosa de osos."/>
    <d v="2018-07-01T00:00:00"/>
    <s v="6 MESES"/>
    <s v="Régimen Especial - Artículo 95 Ley 489 de 197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53"/>
    <n v="21578"/>
    <m/>
    <m/>
    <m/>
    <x v="1"/>
    <m/>
    <s v="En etapa precontractual"/>
    <m/>
    <s v="Adriana Garcia"/>
    <s v="Tipo C:  Supervisión"/>
    <s v="Tecnica, Administrativa, Financiera."/>
  </r>
  <r>
    <x v="12"/>
    <n v="80111620"/>
    <s v="Apoyar la Asistencia Técnica y la Extensión Agropecuaria en el Municipio de Santo Domingo."/>
    <d v="2018-07-01T00:00:00"/>
    <s v="6 MESES"/>
    <s v="Régimen Especial - Artículo 95 Ley 489 de 197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20"/>
    <n v="22121"/>
    <d v="2018-07-05T00:00:00"/>
    <s v="NA"/>
    <s v="4600008355"/>
    <x v="0"/>
    <m/>
    <s v="En etapa precontractual"/>
    <m/>
    <s v="Adriana Garcia"/>
    <s v="Tipo C:  Supervisión"/>
    <s v="Tecnica, Administrativa, Financiera."/>
  </r>
  <r>
    <x v="12"/>
    <n v="80111620"/>
    <s v="Apoyar la Asistencia Técnica y la Extensión Agropecuaria en el Municipio de Segovia."/>
    <d v="2018-07-01T00:00:00"/>
    <s v="6 MESES"/>
    <s v="Régimen Especial - Artículo 95 Ley 489 de 197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391"/>
    <n v="22176"/>
    <d v="2018-07-04T00:00:00"/>
    <s v="NA"/>
    <s v="4600008287"/>
    <x v="0"/>
    <m/>
    <s v="En etapa precontractual"/>
    <m/>
    <s v="Adriana Garcia"/>
    <s v="Tipo C:  Supervisión"/>
    <s v="Tecnica, Administrativa, Financiera."/>
  </r>
  <r>
    <x v="12"/>
    <n v="80111620"/>
    <s v="Apoyar la Asistencia Técnica y la Extensión Agropecuaria en el Municipio de Sonsón."/>
    <d v="2018-07-01T00:00:00"/>
    <s v="6 MESES"/>
    <s v="Régimen Especial - Artículo 95 Ley 489 de 197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82"/>
    <n v="21582"/>
    <m/>
    <m/>
    <m/>
    <x v="1"/>
    <m/>
    <s v="En etapa precontractual"/>
    <m/>
    <s v="Adriana Garcia"/>
    <s v="Tipo C:  Supervisión"/>
    <s v="Tecnica, Administrativa, Financiera."/>
  </r>
  <r>
    <x v="12"/>
    <n v="80111620"/>
    <s v="Apoyar la Asistencia Técnica y la Extensión Agropecuaria en el Municipio de Sopetrán."/>
    <d v="2018-07-01T00:00:00"/>
    <s v="6 MESES"/>
    <s v="Régimen Especial - Artículo 95 Ley 489 de 198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4"/>
    <n v="21583"/>
    <m/>
    <m/>
    <m/>
    <x v="1"/>
    <m/>
    <s v="En etapa precontractual"/>
    <m/>
    <s v="Adriana Garcia"/>
    <s v="Tipo C:  Supervisión"/>
    <s v="Tecnica, Administrativa, Financiera."/>
  </r>
  <r>
    <x v="12"/>
    <n v="80111620"/>
    <s v="Apoyar la Asistencia Técnica y la Extensión Agropecuaria en el Municipio de Támesis."/>
    <d v="2018-07-01T00:00:00"/>
    <s v="6 MESES"/>
    <s v="Régimen Especial - Artículo 95 Ley 489 de 1981"/>
    <s v="Recursos propios"/>
    <n v="30000000"/>
    <n v="30000000"/>
    <s v="NO"/>
    <s v="N/A"/>
    <s v="Adriana Garcia "/>
    <s v="Profesional"/>
    <s v="3838916"/>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65"/>
    <n v="21584"/>
    <m/>
    <m/>
    <m/>
    <x v="1"/>
    <m/>
    <s v="En etapa precontractual"/>
    <m/>
    <s v="Adriana Garcia"/>
    <s v="Tipo C:  Supervisión"/>
    <s v="Tecnica, Administrativa, Financiera."/>
  </r>
  <r>
    <x v="12"/>
    <n v="80111620"/>
    <s v="Apoyar la Asistencia Técnica y la Extensión Agropecuaria en el Municipio de Tarazá."/>
    <d v="2018-07-01T00:00:00"/>
    <s v="6 MESES"/>
    <s v="Régimen Especial - Artículo 95 Ley 489 de 198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380"/>
    <n v="22124"/>
    <d v="2018-07-03T00:00:00"/>
    <s v="NA"/>
    <s v="4600008280"/>
    <x v="0"/>
    <m/>
    <s v="En etapa precontractual"/>
    <m/>
    <s v="Adriana Garcia"/>
    <s v="Tipo C:  Supervisión"/>
    <s v="Tecnica, Administrativa, Financiera."/>
  </r>
  <r>
    <x v="12"/>
    <n v="80111620"/>
    <s v="Apoyar la Asistencia Técnica y la Extensión Agropecuaria en el Municipio de Tarso."/>
    <d v="2018-07-01T00:00:00"/>
    <s v="6 MESES"/>
    <s v="Régimen Especial - Artículo 95 Ley 489 de 198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66"/>
    <n v="21586"/>
    <m/>
    <m/>
    <m/>
    <x v="1"/>
    <m/>
    <s v="En etapa precontractual"/>
    <m/>
    <s v="Adriana Garcia"/>
    <s v="Tipo C:  Supervisión"/>
    <s v="Tecnica, Administrativa, Financiera."/>
  </r>
  <r>
    <x v="12"/>
    <n v="80111620"/>
    <s v="Apoyar la Asistencia Técnica y la Extensión Agropecuaria en el Municipio de Titiribí."/>
    <d v="2018-07-01T00:00:00"/>
    <s v="6 MESES"/>
    <s v="Régimen Especial - Artículo 95 Ley 489 de 198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5"/>
    <n v="21587"/>
    <m/>
    <m/>
    <m/>
    <x v="1"/>
    <m/>
    <s v="En etapa precontractual"/>
    <m/>
    <s v="Adriana Garcia"/>
    <s v="Tipo C:  Supervisión"/>
    <s v="Tecnica, Administrativa, Financiera."/>
  </r>
  <r>
    <x v="12"/>
    <n v="80111620"/>
    <s v="Apoyar la Asistencia Técnica y la Extensión Agropecuaria en el Municipio de Toledo."/>
    <d v="2018-07-01T00:00:00"/>
    <s v="6 MESES"/>
    <s v="Régimen Especial - Artículo 95 Ley 489 de 1985"/>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32"/>
    <n v="215888"/>
    <m/>
    <m/>
    <m/>
    <x v="1"/>
    <m/>
    <s v="En etapa precontractual"/>
    <m/>
    <s v="Adriana Garcia"/>
    <s v="Tipo C:  Supervisión"/>
    <s v="Tecnica, Administrativa, Financiera."/>
  </r>
  <r>
    <x v="12"/>
    <n v="80111620"/>
    <s v="Apoyar la Asistencia Técnica y la Extensión Agropecuaria en el Municipio de Turbo."/>
    <d v="2018-07-01T00:00:00"/>
    <s v="6 MESES"/>
    <s v="Régimen Especial - Artículo 95 Ley 489 de 198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6"/>
    <n v="21589"/>
    <m/>
    <m/>
    <m/>
    <x v="1"/>
    <m/>
    <s v="En etapa precontractual"/>
    <m/>
    <s v="Adriana Garcia"/>
    <s v="Tipo C:  Supervisión"/>
    <s v="Tecnica, Administrativa, Financiera."/>
  </r>
  <r>
    <x v="12"/>
    <n v="80111620"/>
    <s v="Apoyar la Asistencia Técnica y la Extensión Agropecuaria en el Municipio de Uramita."/>
    <d v="2018-07-01T00:00:00"/>
    <s v="6 MESES"/>
    <s v="Régimen Especial - Artículo 95 Ley 489 de 198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7"/>
    <n v="21590"/>
    <m/>
    <m/>
    <m/>
    <x v="1"/>
    <m/>
    <s v="En etapa precontractual"/>
    <m/>
    <s v="Adriana Garcia"/>
    <s v="Tipo C:  Supervisión"/>
    <s v="Tecnica, Administrativa, Financiera."/>
  </r>
  <r>
    <x v="12"/>
    <n v="80111620"/>
    <s v="Apoyar la Asistencia Técnica y la Extensión Agropecuaria en el Municipio de Urrao."/>
    <d v="2018-07-01T00:00:00"/>
    <s v="6 MESES"/>
    <s v="Régimen Especial - Artículo 95 Ley 489 de 198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518"/>
    <n v="21591"/>
    <m/>
    <m/>
    <m/>
    <x v="1"/>
    <m/>
    <s v="En etapa precontractual"/>
    <m/>
    <s v="Adriana Garcia"/>
    <s v="Tipo C:  Supervisión"/>
    <s v="Tecnica, Administrativa, Financiera."/>
  </r>
  <r>
    <x v="12"/>
    <n v="80111620"/>
    <s v="Apoyar la Asistencia Técnica y la Extensión Agropecuaria en el Municipio de Valdivia."/>
    <d v="2018-07-01T00:00:00"/>
    <s v="6 MESES"/>
    <s v="Régimen Especial - Artículo 95 Ley 489 de 1989"/>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81"/>
    <n v="21592"/>
    <m/>
    <m/>
    <m/>
    <x v="1"/>
    <m/>
    <s v="En etapa precontractual"/>
    <m/>
    <s v="Adriana Garcia"/>
    <s v="Tipo C:  Supervisión"/>
    <s v="Tecnica, Administrativa, Financiera."/>
  </r>
  <r>
    <x v="12"/>
    <n v="80111620"/>
    <s v="Apoyar la Asistencia Técnica y la Extensión Agropecuaria en el Municipio de Valparaíso."/>
    <d v="2018-07-01T00:00:00"/>
    <s v="6 MESES"/>
    <s v="Régimen Especial - Artículo 95 Ley 489 de 1990"/>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67"/>
    <n v="21593"/>
    <m/>
    <m/>
    <m/>
    <x v="1"/>
    <m/>
    <s v="En etapa precontractual"/>
    <m/>
    <s v="Adriana Garcia"/>
    <s v="Tipo C:  Supervisión"/>
    <s v="Tecnica, Administrativa, Financiera."/>
  </r>
  <r>
    <x v="12"/>
    <n v="80111620"/>
    <s v="Apoyar la Asistencia Técnica y la Extensión Agropecuaria en el Municipio de Vegachí."/>
    <d v="2018-07-01T00:00:00"/>
    <s v="6 MESES"/>
    <s v="Régimen Especial - Artículo 95 Ley 489 de 1991"/>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390"/>
    <n v="22133"/>
    <d v="2018-07-04T00:00:00"/>
    <s v="NA"/>
    <s v="4600008387"/>
    <x v="0"/>
    <m/>
    <s v="En etapa precontractual"/>
    <m/>
    <s v="Adriana Garcia"/>
    <s v="Tipo C:  Supervisión"/>
    <s v="Tecnica, Administrativa, Financiera."/>
  </r>
  <r>
    <x v="12"/>
    <n v="80111620"/>
    <s v="Apoyar la Asistencia Técnica y la Extensión Agropecuaria en el Municipio de Venecia."/>
    <d v="2018-07-01T00:00:00"/>
    <s v="6 MESES"/>
    <s v="Régimen Especial - Artículo 95 Ley 489 de 1992"/>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98"/>
    <n v="21595"/>
    <m/>
    <m/>
    <m/>
    <x v="1"/>
    <m/>
    <s v="En etapa precontractual"/>
    <m/>
    <s v="Adriana Garcia"/>
    <s v="Tipo C:  Supervisión"/>
    <s v="Tecnica, Administrativa, Financiera."/>
  </r>
  <r>
    <x v="12"/>
    <n v="80111620"/>
    <s v="Apoyar la Asistencia Técnica y la Extensión Agropecuaria en el Municipio de Vigía del Fuerte."/>
    <d v="2018-07-01T00:00:00"/>
    <s v="6 MESES"/>
    <s v="Régimen Especial - Artículo 95 Ley 489 de 1993"/>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95"/>
    <n v="21596"/>
    <m/>
    <m/>
    <m/>
    <x v="1"/>
    <m/>
    <s v="En etapa precontractual"/>
    <m/>
    <s v="Adriana Garcia"/>
    <s v="Tipo C:  Supervisión"/>
    <s v="Tecnica, Administrativa, Financiera."/>
  </r>
  <r>
    <x v="12"/>
    <n v="80111620"/>
    <s v="Apoyar la Asistencia Técnica y la Extensión Agropecuaria en el Municipio de Yalí."/>
    <d v="2018-07-01T00:00:00"/>
    <s v="6 MESES"/>
    <s v="Régimen Especial - Artículo 95 Ley 489 de 1994"/>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47"/>
    <n v="21597"/>
    <m/>
    <m/>
    <m/>
    <x v="1"/>
    <m/>
    <s v="En etapa precontractual"/>
    <m/>
    <s v="Adriana Garcia"/>
    <s v="Tipo C:  Supervisión"/>
    <s v="Tecnica, Administrativa, Financiera."/>
  </r>
  <r>
    <x v="12"/>
    <n v="80111620"/>
    <s v="Apoyar la Asistencia Técnica y la Extensión Agropecuaria en el Municipio de Yarumal."/>
    <d v="2018-07-01T00:00:00"/>
    <s v="6 MESES"/>
    <s v="Régimen Especial - Artículo 95 Ley 489 de 1995"/>
    <s v="Recursos propios"/>
    <n v="30000000"/>
    <n v="30000000"/>
    <s v="NO"/>
    <s v="N/A"/>
    <s v="Adriana Garcia "/>
    <s v="Profesional"/>
    <s v="3838916"/>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56"/>
    <n v="21598"/>
    <m/>
    <m/>
    <m/>
    <x v="1"/>
    <m/>
    <s v="En etapa precontractual"/>
    <m/>
    <s v="Adriana Garcia"/>
    <s v="Tipo C:  Supervisión"/>
    <s v="Tecnica, Administrativa, Financiera."/>
  </r>
  <r>
    <x v="12"/>
    <n v="80111620"/>
    <s v="Apoyar la Asistencia Técnica y la Extensión Agropecuaria en el Municipio de Yolombó."/>
    <d v="2018-07-01T00:00:00"/>
    <s v="6 MESES"/>
    <s v="Régimen Especial - Artículo 95 Ley 489 de 1996"/>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48"/>
    <n v="21599"/>
    <m/>
    <m/>
    <m/>
    <x v="1"/>
    <m/>
    <s v="En etapa precontractual"/>
    <m/>
    <s v="Adriana Garcia"/>
    <s v="Tipo C:  Supervisión"/>
    <s v="Tecnica, Administrativa, Financiera."/>
  </r>
  <r>
    <x v="12"/>
    <n v="80111620"/>
    <s v="Apoyar la Asistencia Técnica y la Extensión Agropecuaria en el Municipio de Yondó."/>
    <d v="2018-07-01T00:00:00"/>
    <s v="6 MESES"/>
    <s v="Régimen Especial - Artículo 95 Ley 489 de 1997"/>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478"/>
    <n v="21600"/>
    <m/>
    <m/>
    <m/>
    <x v="1"/>
    <m/>
    <s v="En etapa precontractual"/>
    <m/>
    <s v="Adriana Garcia"/>
    <s v="Tipo C:  Supervisión"/>
    <s v="Tecnica, Administrativa, Financiera."/>
  </r>
  <r>
    <x v="12"/>
    <n v="80111620"/>
    <s v="Apoyar la Asistencia Técnica y la Extensión Agropecuaria en el Municipio de Zaragoza."/>
    <d v="2018-07-01T00:00:00"/>
    <s v="6 MESES"/>
    <s v="Régimen Especial - Artículo 95 Ley 489 de 1998"/>
    <s v="Recursos propios"/>
    <n v="30000000"/>
    <n v="30000000"/>
    <s v="NO"/>
    <s v="N/A"/>
    <s v="Adriana Garcia "/>
    <s v="Profesional"/>
    <s v="3838845"/>
    <s v="adriana.garcia@antioquia.gov.co"/>
    <s v="Antioquia Rural Productiva"/>
    <s v="Áreas agrícolas forestales silvopastoriles pastos y forrajes intervenidas "/>
    <s v="Apoyo a la modernización de la ganadería en el Departamento Antioquia"/>
    <n v="140050001"/>
    <s v="Áreas agrícolas, forestales, silvopastoriles, pastos y forrajes intervenidas "/>
    <m/>
    <n v="8381"/>
    <n v="22139"/>
    <d v="2018-07-03T00:00:00"/>
    <s v="NA"/>
    <s v="4600008316"/>
    <x v="0"/>
    <m/>
    <s v="En etapa precontractual"/>
    <m/>
    <s v="Adriana Garcia"/>
    <s v="Tipo C:  Supervisión"/>
    <s v="Tecnica, Administrativa, Financiera."/>
  </r>
  <r>
    <x v="12"/>
    <n v="84141501"/>
    <s v="PROMOVER EL ACCESO A RECURSOS DE CRÉDITO PARA LOS PEQUEÑOS Y MEDIANOS PRODUCTORES DEL SECTOR AGROPECUARIO EN EL DEPARTAMENTO DE ANTIOQUIA"/>
    <d v="2018-09-01T00:00:00"/>
    <s v="4 meses"/>
    <s v="Contratación Directa - Contratos Interadministrativos"/>
    <s v="Recursos propios"/>
    <n v="12500000000"/>
    <n v="12500000000"/>
    <s v="NO"/>
    <s v="N/A"/>
    <s v="María Isabel Varela"/>
    <s v="Profesional"/>
    <s v="3838801"/>
    <s v="maria.varela@antioquia.gov.co"/>
    <s v="Coordinación y Complementariedad técnica, política y económica como mecanismo para arreglo institucional"/>
    <s v="Acuerdos institucionales concertados, firmados y en funcionamiento para promover el desarrollo socioeconómico del campo "/>
    <s v="Desarrollo Industrial Agropecuario, a través de la creación y puesta en marcha de la empresa Agroindustrial en el Departamento de An_x000a_tioquia"/>
    <n v="140055001"/>
    <s v="Hectáreas vinculadas a la Empresa de Desarrollo Agroindustrial de Antioquia &quot;EDAA&quot; creada"/>
    <s v="Créditos con garantía complementaria otorgados"/>
    <m/>
    <n v="21671"/>
    <m/>
    <m/>
    <m/>
    <x v="1"/>
    <m/>
    <s v="En etapa precontractual"/>
    <m/>
    <s v="Javier Cuartas"/>
    <s v="Tipo C:  Supervisión"/>
    <s v="Tecnica, Administrativa, Financiera."/>
  </r>
  <r>
    <x v="12"/>
    <n v="80141607"/>
    <s v="CONTRATO DE MANDATO PARA LA CONTRATACIÓN DE UNA CENTRAL DE MEDIOS QUE PRESTE LOS SERVICIOS DE COMUNICACIÓN PÚBLICA PARA LA PROMOCIÓN Y DIVULGACIÓN DE LOS PROYECTOS, PROGRAMAS Y ATIENDA LAS DEMÁS NECESIDADES COMUNICACIONALES DE LA GOBERNACIÓN DE ANTIOQUIA."/>
    <d v="2018-06-01T00:00:00"/>
    <s v="5 MESES"/>
    <s v="Contratación Directa - Contratos Interadministrativos"/>
    <s v="Recursos propios"/>
    <n v="25000000"/>
    <n v="25000000"/>
    <s v="NO"/>
    <s v="N/A"/>
    <s v="Clara Bedoya"/>
    <s v="Profesional"/>
    <s v="3838806"/>
    <s v="clara.bedoya@antioquia.gov.co"/>
    <s v="Antioquia Rural Productiva"/>
    <m/>
    <m/>
    <n v="140056001"/>
    <m/>
    <m/>
    <m/>
    <n v="21731"/>
    <m/>
    <m/>
    <m/>
    <x v="1"/>
    <m/>
    <s v="En etapa precontractual"/>
    <m/>
    <s v="Clara Bedoya"/>
    <s v="Tipo C:  Supervisión"/>
    <s v="Tecnica, Administrativa, Financiera."/>
  </r>
  <r>
    <x v="12"/>
    <n v="86111600"/>
    <s v="PROMOVER EL ACCESO A RECURSOS DE CRÉDITO PARA LOS PEQUEÑOS Y MEDIANOS PRODUCTORES DEL SECTOR AGROPECUARIO EN EL DEPARTAMENTO DE ANTIOQUIA"/>
    <d v="2018-06-01T00:00:00"/>
    <s v="5 MESES"/>
    <s v="Contratación Directa - Contratos Interadministrativos"/>
    <s v="Recursos propios"/>
    <n v="576781210"/>
    <n v="576781210"/>
    <s v="NO"/>
    <s v="N/A"/>
    <s v="Clara Bedoya"/>
    <s v="Profesional"/>
    <s v="3838807"/>
    <s v="clara.bedoya@antioquia.gov.co"/>
    <s v="Antioquia Rural Productiva"/>
    <m/>
    <m/>
    <n v="140056001"/>
    <m/>
    <m/>
    <m/>
    <n v="21729"/>
    <m/>
    <m/>
    <m/>
    <x v="1"/>
    <m/>
    <s v="En etapa precontractual"/>
    <m/>
    <s v="Clara Bedoya"/>
    <s v="Tipo C:  Supervisión"/>
    <s v="Tecnica, Administrativa, Financiera."/>
  </r>
  <r>
    <x v="12"/>
    <n v="81131500"/>
    <s v="REALIZAR LA ACTUALIZACIÓN DE LAS ESTADÍSTICAS, A TRAVÉS DE LA PUBLICACIÓN EN FÍSICO DEL ANUARIO ESTADÍSTICO AGROPECUARIO AÑO 2017 Y OTRAS PUBLICACIONES"/>
    <d v="2018-06-01T00:00:00"/>
    <s v="5 MESES"/>
    <s v="Contratación Directa - Contratos Interadministrativos"/>
    <s v="Recursos propios"/>
    <n v="100000000"/>
    <n v="100000000"/>
    <s v="NO"/>
    <s v="N/A"/>
    <s v="Guillermo Hoyos"/>
    <s v="Profesional"/>
    <s v="3835678"/>
    <s v="Guillermo.Hoyos@antioquia.gov.co"/>
    <s v="Antioquia Rural Productiva"/>
    <m/>
    <m/>
    <n v="140051001"/>
    <m/>
    <m/>
    <m/>
    <n v="21751"/>
    <m/>
    <m/>
    <m/>
    <x v="1"/>
    <m/>
    <s v="En etapa precontractual"/>
    <m/>
    <s v="Guillermo Hoyos"/>
    <s v="Tipo C:  Supervisión"/>
    <s v="Tecnica, Administrativa, Financiera."/>
  </r>
  <r>
    <x v="12"/>
    <n v="86131504"/>
    <s v="CONTRATO DE MANDATO PARA LA CONTRATACIÓN DE UNA CENTRAL DE MEDIOS QUE PRESTE LOS SERVICIOS DE COMUNICACIÓN PÚBLICA PARA LA PROMOCIÓN Y DIVULGACIÓN DE LOS PROYECTOS, PROGRAMAS Y ATIENDA LAS DEMÁS NECESIDADES COMUNICACIONALES DE LA GOBERNACIÓN DE ANTIOQUIA."/>
    <d v="2018-06-01T00:00:00"/>
    <s v="5 MESES"/>
    <s v="Contratación Directa - Contratos Interadministrativos"/>
    <s v="Recursos propios"/>
    <n v="187060000"/>
    <n v="187060000"/>
    <s v="NO"/>
    <s v="N/A"/>
    <s v="Adriana Garcia "/>
    <s v="Profesional"/>
    <s v="3838845"/>
    <s v="adriana.garcia@antioquia.gov.co"/>
    <s v="Antioquia Rural Productiva"/>
    <m/>
    <m/>
    <n v="140051001"/>
    <m/>
    <m/>
    <m/>
    <n v="21747"/>
    <m/>
    <m/>
    <m/>
    <x v="1"/>
    <m/>
    <s v="En etapa precontractual"/>
    <m/>
    <s v="Adriana Garcia"/>
    <s v="Tipo C:  Supervisión"/>
    <s v="Tecnica, Administrativa, Financiera."/>
  </r>
  <r>
    <x v="12"/>
    <n v="70142003"/>
    <s v="Cofinanciar el mejoramiento del trapiche comunitario de la vereda Aguacatal del municipio de Yarumal- Antioquia"/>
    <d v="2018-07-01T00:00:00"/>
    <s v="5 MESES"/>
    <s v="Régimen Especial - Artículo 95 Ley 489 de 1982"/>
    <s v="Recursos propios"/>
    <n v="62592084"/>
    <n v="62592084"/>
    <s v="NO"/>
    <s v="N/A"/>
    <s v="Gloria Bibiana Escobar"/>
    <s v="Profesional"/>
    <s v="3838824"/>
    <s v="gloria.escobar@antioquia.gov.co"/>
    <s v="Antioquia Rural Productiva"/>
    <s v="Agroindustrias de apoyo a la producción, acopio, transformación y comercialización de_x000a_productos agrícolas, piscícolas, y acuícolas intervenidas"/>
    <s v="Fortalecimiento de la infraestructura de apoyo a la producción, transformación y comercilización de productos agroindustriales en el_x000a_ Departamento de Antioquia."/>
    <n v="140053001"/>
    <s v="Trapiche fortalecido"/>
    <m/>
    <n v="8524"/>
    <n v="22221"/>
    <d v="2018-07-10T00:00:00"/>
    <m/>
    <m/>
    <x v="3"/>
    <m/>
    <s v="En etapa precontractual"/>
    <m/>
    <m/>
    <m/>
    <m/>
  </r>
  <r>
    <x v="13"/>
    <n v="70142003"/>
    <s v="Cofinanciar el proyecto Fortalecimiento de las agroindustrias paneleras en el municipio de Santo Domingo"/>
    <d v="2018-07-01T00:00:00"/>
    <s v="5 MESES"/>
    <s v="Régimen Especial - Artículo 95 Ley 489 de 1982"/>
    <s v="Recursos propios"/>
    <n v="299995848"/>
    <n v="299995848"/>
    <s v="NO"/>
    <s v="N/A"/>
    <s v="Gloria Bibiana Escobar"/>
    <s v="Profesional"/>
    <s v="3838824"/>
    <s v="gloria.escobar@antioquia.gov.co"/>
    <s v="Antioquia Rural Productiva"/>
    <s v="Agroindustrias de apoyo a la producción, acopio, transformación y comercialización de_x000a_productos agrícolas, piscícolas, y acuícolas intervenidas"/>
    <s v="Fortalecimiento de la infraestructura de apoyo a la producción, transformación y comercilización de productos agroindustriales en el_x000a_ Departamento de Antioquia."/>
    <n v="140053001"/>
    <s v="Agroindustria panelera fortalecida"/>
    <m/>
    <s v="8526"/>
    <n v="22192"/>
    <d v="2018-07-10T00:00:00"/>
    <m/>
    <m/>
    <x v="3"/>
    <m/>
    <s v="En etapa precontractual"/>
    <m/>
    <m/>
    <m/>
    <m/>
  </r>
  <r>
    <x v="13"/>
    <n v="70142003"/>
    <s v="Cofinanciar el proyecto Fortalecimiento de las agroindustrias paneleras_x000a_del municipio de San Roque, Antioquia"/>
    <d v="2018-07-01T00:00:00"/>
    <s v="5 MESES"/>
    <s v="Régimen Especial - Artículo 95 Ley 489 de 1983"/>
    <m/>
    <n v="400000000"/>
    <n v="400000000"/>
    <s v="NO"/>
    <s v="N/A"/>
    <s v="Gloria Bibiana Escobar"/>
    <s v="Profesional"/>
    <s v="3838825"/>
    <s v="gloria.escobar@antioquia.gov.co"/>
    <s v="Antioquia Rural Productiva"/>
    <s v="Unidades productivas tecnificadas"/>
    <s v="Fortalecimiento a la actividad productiva del sector agropecuario (Etapa 1) en el Departamento de Antioquia"/>
    <n v="140060001"/>
    <s v="Unidades productivas tecnificadas"/>
    <m/>
    <n v="8566"/>
    <n v="22289"/>
    <d v="2018-07-18T00:00:00"/>
    <m/>
    <m/>
    <x v="3"/>
    <m/>
    <s v="En etapa precontractual"/>
    <m/>
    <m/>
    <m/>
    <m/>
  </r>
  <r>
    <x v="12"/>
    <n v="70121604"/>
    <s v="Cofinanciar el proyecto para el &quot;Mejoramiento de la infraestructura de la Plaza de Ferias y creación de la Subasta Ganadera del Municipio de Amalfi - Antioquia, Etapa 2&quot;."/>
    <d v="2018-07-01T00:00:00"/>
    <s v="5 MESES"/>
    <s v="Régimen Especial - Artículo 95 Ley 489 de 1982"/>
    <s v="Recursos propios"/>
    <n v="1232308411"/>
    <n v="1232308411"/>
    <s v="NO"/>
    <s v="N/A"/>
    <s v="Herman Yairton Serna"/>
    <s v="Profesional"/>
    <s v="3838812"/>
    <s v="herman.serna@antioquia.gov.co"/>
    <s v="Antioquia Rural Productiva"/>
    <s v="Infraestructura de apoyo a la_x000a_producción, acopio, transformación y comercialización ganadera intervenida"/>
    <s v="Mejoramiento Infraestructuras de beneficio y faenado de bovinos y porcinos (plazas de feria, subastas ganaderas, vehículos especiali_x000a_ en el Departamento de Antioquia"/>
    <n v="140052001"/>
    <s v="Plaza de ferias mejorada"/>
    <m/>
    <s v="8386"/>
    <n v="22237"/>
    <d v="2018-07-04T00:00:00"/>
    <s v="NA"/>
    <s v="4600008278"/>
    <x v="0"/>
    <m/>
    <m/>
    <m/>
    <m/>
    <m/>
    <m/>
  </r>
  <r>
    <x v="12"/>
    <n v="72121002"/>
    <s v="Cofinanciar el proyecto para la adecuación de la Planta de Beneficio y faenado del Municipio de Amalfi etapa 3."/>
    <d v="2018-07-01T00:00:00"/>
    <s v="5 MESES"/>
    <s v="Régimen Especial - Artículo 95 Ley 489 de 1982"/>
    <s v="Recursos propios"/>
    <n v="829653289"/>
    <n v="829653289"/>
    <s v="NO"/>
    <s v="N/A"/>
    <s v="Herman Yairton Serna"/>
    <s v="Profesional"/>
    <s v="3838812"/>
    <s v="herman.serna@antioquia.gov.co"/>
    <s v="Antioquia Rural Productiva"/>
    <s v="Infraestructura de apoyo a la_x000a_producción, acopio, transformación y comercialización ganadera intervenida"/>
    <s v="Mejoramiento Infraestructuras de beneficio y faenado de bovinos y porcinos (plazas de feria, subastas ganaderas, vehículos especiali_x000a_ en el Departamento de Antioquia"/>
    <n v="140052001"/>
    <s v="Planta de beneficio adecuada"/>
    <m/>
    <s v="8398"/>
    <n v="22171"/>
    <d v="2018-07-04T00:00:00"/>
    <s v="NA"/>
    <s v="4600008282"/>
    <x v="0"/>
    <m/>
    <m/>
    <m/>
    <m/>
    <m/>
    <m/>
  </r>
  <r>
    <x v="12"/>
    <n v="70121604"/>
    <s v="Cofinanciar el proyecto para la construcción de la segunda etapa de la_x000d__x000a_plaza de ferias para ganado bovino en el municipio de Granada"/>
    <d v="2018-07-01T00:00:00"/>
    <s v="5 MESES"/>
    <s v="Régimen Especial - Artículo 95 Ley 489 de 1982"/>
    <s v="Recursos propios"/>
    <n v="243459720"/>
    <n v="243459720"/>
    <s v="NO"/>
    <s v="N/A"/>
    <s v="Herman Yairton Serna"/>
    <s v="Profesional"/>
    <s v="3838812"/>
    <s v="herman.serna@antioquia.gov.co"/>
    <s v="Antioquia Rural Productiva"/>
    <s v="Infraestructura de apoyo a la_x000a_producción, acopio, transformación y comercialización ganadera intervenida"/>
    <s v="Mejoramiento Infraestructuras de beneficio y faenado de bovinos y porcinos (plazas de feria, subastas ganaderas, vehículos especiali_x000a_ en el Departamento de Antioquia"/>
    <n v="140052001"/>
    <s v="Plaza de ferias mejorada"/>
    <m/>
    <n v="8347"/>
    <s v="22235"/>
    <d v="2018-06-27T00:00:00"/>
    <s v="NA"/>
    <s v="4600008275"/>
    <x v="0"/>
    <m/>
    <m/>
    <m/>
    <m/>
    <m/>
    <m/>
  </r>
  <r>
    <x v="12"/>
    <n v="86131504"/>
    <s v="Contrato interadministrativo de mandato para la contratación de un operador logístico que preste los servicios de  diseñar, producir, organizar y operar integralmente los eventos institucionales de la Gobernación de Antioquia."/>
    <d v="2018-07-01T00:00:00"/>
    <s v="6 MESES"/>
    <s v="Contratación Directa - Contratos Interadministrativos"/>
    <s v="Recursos propios"/>
    <n v="989721210"/>
    <n v="989721210"/>
    <s v="NO"/>
    <s v="N/A"/>
    <s v="Adriana Garcia "/>
    <s v="Profesional"/>
    <s v="3838845"/>
    <s v="adriana.garcia@antioquia.gov.co"/>
    <s v="Antioquia Rural Productiva"/>
    <m/>
    <m/>
    <m/>
    <m/>
    <m/>
    <m/>
    <m/>
    <m/>
    <m/>
    <m/>
    <x v="2"/>
    <m/>
    <m/>
    <m/>
    <m/>
    <m/>
    <m/>
  </r>
  <r>
    <x v="12"/>
    <n v="70121610"/>
    <s v="Cofinanciar el proyecto para el “Fortalecimiento del sistema productivo apícola en los municipios de Salgar y Concordia”."/>
    <d v="2018-08-01T00:00:00"/>
    <s v="4 meses"/>
    <s v="Régimen Especial - Artículo 95 Ley 489 de 1998"/>
    <s v="Recursos propios"/>
    <n v="88783190"/>
    <n v="88783190"/>
    <s v="NO"/>
    <s v="N/A"/>
    <s v="Janet Lagoeyte Tamayo"/>
    <s v="Profesional"/>
    <s v="3838827"/>
    <s v="_x000a_janeth.lagoeyte@antioquia.gov.co"/>
    <s v="Antioquia Rural Productiva"/>
    <s v="Unidades productivas tecnificadas"/>
    <s v="Fortalecimiento a la actividad productiva del sector agropecuario (Etapa 1) en el Departamento de Antioquia"/>
    <n v="140060001"/>
    <s v="Numero de unidades productivas "/>
    <s v="1) Actualizar y mejorar los conocimientos apícolas de los noventa (90) productores del municipio de Salgar y Concordia que pertenecen a la asociación Asoapisa, basado en buenas prácticas. _x000a__x000a_2) Incrementar el número de Apiarios a través de la entrega de núcleos, insumos y equipos de protección personal para de manejo de las abejas y seguridad de los apicultores."/>
    <m/>
    <n v="22408"/>
    <m/>
    <m/>
    <m/>
    <x v="1"/>
    <m/>
    <m/>
    <m/>
    <m/>
    <m/>
    <m/>
  </r>
  <r>
    <x v="12"/>
    <n v="70142003"/>
    <s v="Cofinanciar el proyecto Mejoramiento de las condiciones de producción de_x000a_la Asociación Agroindustrial Trapiche La Mirla en el Municipio de_x000a_Támesis - Antioquia"/>
    <d v="2018-07-01T00:00:00"/>
    <s v="5 meses"/>
    <s v="Régimen Especial - Artículo 95 Ley 489 de 1998"/>
    <s v="Recursos propios"/>
    <n v="51175254"/>
    <n v="51175254"/>
    <s v="NO"/>
    <s v="N/A"/>
    <s v="Gloria Bibiana Escobar"/>
    <s v="Profesional"/>
    <s v="3838824"/>
    <s v="gloria.bedoya@antioquia.gov.co"/>
    <s v="Antioquia Rural Productiva"/>
    <m/>
    <s v="Fortalecimiento a la actividad productiva del sector agropecuario (Etapa 1) en el Departamento de Antioquia"/>
    <m/>
    <m/>
    <m/>
    <n v="8565"/>
    <n v="22296"/>
    <m/>
    <m/>
    <m/>
    <x v="1"/>
    <m/>
    <m/>
    <m/>
    <m/>
    <m/>
    <m/>
  </r>
  <r>
    <x v="12"/>
    <n v="70141804"/>
    <s v="Establecer un programa de biotecnología reproductiva animal para el_x000a_mejoramiento productivo de los sistemas ganaderos del departamento de_x000a_Antioquia"/>
    <d v="2018-07-01T00:00:00"/>
    <s v="5 meses"/>
    <s v="Régimen Especial - Artículo 95 Ley 489 de 1998"/>
    <m/>
    <n v="1350000000"/>
    <n v="1350000000"/>
    <s v="NO"/>
    <s v="N/A"/>
    <s v="Gloria Inés Bedoya Henao"/>
    <s v="Profesional"/>
    <s v="3838819"/>
    <s v="guillermo.hoyos@antioquia.gov.co"/>
    <s v="Antioquia Rural Productiva"/>
    <m/>
    <s v="Apoyo a la modernización de la ganadería en el Departamento Antioquia"/>
    <m/>
    <s v="1800 has impactadas con gramineas y leguminosa; establecimiento de un programa de mejoramiento genético en 180 unidades productivas ganaderas."/>
    <s v="Implemen plan sanitario mejora genet_x000a_Siembra sostenim ha forraje ssp pastura"/>
    <n v="8567"/>
    <s v="22219; 22249"/>
    <s v="18.07.2018"/>
    <s v="NA"/>
    <m/>
    <x v="4"/>
    <m/>
    <m/>
    <m/>
    <m/>
    <m/>
    <m/>
  </r>
  <r>
    <x v="12"/>
    <n v="43232300"/>
    <s v="Adquirir un acuerdo de licencia denominado ELA (Enterprise License Agreement) para la Gobernación de Antioquia, a través de acuerdo marco "/>
    <d v="2018-07-01T00:00:00"/>
    <s v="4 meses"/>
    <s v="Otro tipo de contrato - Acuerdo Marco de Precios"/>
    <s v="Propios"/>
    <n v="28597285"/>
    <n v="28597285"/>
    <s v="NO"/>
    <s v="N/A"/>
    <s v="Guillermo Hoyos Zuluaga"/>
    <s v="Profesional"/>
    <s v="3838817"/>
    <s v="gloria.escobar@antioquia.gov.co"/>
    <s v="Coordinación y complementariedad técnica, política y económica como mecanismo para arreglo institucional"/>
    <s v="Actualización e integración de sistemas de información del sector agropecuario"/>
    <s v="Fortalecimiento de estrategias que posibilten mejorar  la coordinación Interinstitucional para el Desarrollo Agropecuario del Depart_x000a_amento de Antioquia."/>
    <n v="140051001"/>
    <s v="Actualización e integración de sistemas de información del sector agropecuario"/>
    <s v="Adquisición y actualizacion de la Software"/>
    <m/>
    <m/>
    <m/>
    <m/>
    <m/>
    <x v="2"/>
    <m/>
    <m/>
    <m/>
    <m/>
    <m/>
    <m/>
  </r>
  <r>
    <x v="12"/>
    <n v="81131500"/>
    <s v="Suscripción de la Suite de Adobe Creative Cloud"/>
    <d v="2018-08-01T00:00:00"/>
    <s v="1  mes"/>
    <s v="Mínima Cuantía"/>
    <s v="Recursos propios"/>
    <n v="3000000"/>
    <n v="3000000"/>
    <s v="NO"/>
    <s v="N/A"/>
    <s v="Guillermo Hoyos Zuluaga"/>
    <s v="Profesional"/>
    <s v="3838817"/>
    <s v="gloria.escobar@antioquia.gov.co"/>
    <s v="Coordinación y complementariedad técnica, política y económica como mecanismo para arreglo institucional"/>
    <s v="Actualización e integración de sistemas de información del sector agropecuario"/>
    <s v="Fortalecimiento de estrategias que posibilten mejorar  la coordinación Interinstitucional para el Desarrollo Agropecuario del Depart_x000a_amento de Antioquia."/>
    <n v="140051001"/>
    <s v="Actualización e integración de sistemas de información del sector agropecuario"/>
    <s v="Actualización e integración de sistemas de información del sector agropecuario"/>
    <m/>
    <m/>
    <m/>
    <m/>
    <m/>
    <x v="2"/>
    <m/>
    <m/>
    <m/>
    <m/>
    <m/>
    <m/>
  </r>
  <r>
    <x v="12"/>
    <n v="70121704"/>
    <s v="Mejorar la competitividad de la cadena cárnica y de leche de Antioquia, con el acompañamiento a pequeños y medianos productores de las subregiones que destinen bovinos y bufalinos a sacrificio para el inicio del proceso &quot;Autorización sanitaria y de inocuidad&quot; según los lineamientos de la Resolución del ICA 0201448 del 8 de agosto de 2016. "/>
    <d v="2018-08-01T00:00:00"/>
    <s v="5 MESES"/>
    <s v="Contratación Directa - Contratos Interadministrativos"/>
    <s v="Recursos propios"/>
    <n v="1200000000"/>
    <n v="1200000000"/>
    <s v="NO"/>
    <s v="N/A"/>
    <s v="Francisco Javier Pabón Hernández"/>
    <s v="Profesional"/>
    <s v="3838820"/>
    <s v="francisco.pabon@antioquia.gov.co"/>
    <s v="Apoyo modernización ganaderia Antioquia"/>
    <s v="Fortalecimiento de cadenas"/>
    <s v="Apoyo a la modernización de la ganadería en el Departamento Antioquia"/>
    <n v="140050001"/>
    <s v="Productores Beneficiados"/>
    <s v="Transf tecnol apropiad capac BPMBPG"/>
    <m/>
    <n v="22228"/>
    <m/>
    <m/>
    <m/>
    <x v="1"/>
    <m/>
    <m/>
    <m/>
    <m/>
    <m/>
    <m/>
  </r>
  <r>
    <x v="12"/>
    <n v="70141506"/>
    <s v="Cofinanciar el proyecto “Buenas prácticas para el mantenimiento de 125 hectáreas de cacao en el municipio de Yalí”"/>
    <d v="2018-09-01T00:00:00"/>
    <s v="4.5 meses"/>
    <s v="Régimen Especial - Artículo 95 Ley 489 de 1992"/>
    <s v="Recursos propios"/>
    <n v="164500000"/>
    <n v="164500000"/>
    <s v="NO"/>
    <s v="N/A"/>
    <s v="Carlos Alberto Vásquez Silva"/>
    <s v="Profesional"/>
    <s v="3838814"/>
    <s v="carlos.vasquez@antioquia.gov.co"/>
    <s v="Antioquia rural productiva"/>
    <s v="Áreas agrícolas, forestales, silvopastoriles, pastos y forrajes intervenidas"/>
    <s v="Fortalecimiento a la actividad productiva del sector agropecuario (Etapa 1) en el Departamento de Antioquia"/>
    <n v="140060001"/>
    <s v="Areas agrícolas intervenidas"/>
    <s v="• Asistencia técnica y capacitación_x000a_• Insumos y materiales"/>
    <s v="POR DEFINIR"/>
    <m/>
    <m/>
    <m/>
    <m/>
    <x v="2"/>
    <m/>
    <m/>
    <m/>
    <s v="Carlos Alberto Vásquez Silva"/>
    <s v="Tipo C:  Supervisión"/>
    <s v="Tecnica, Administrativa, Financiera."/>
  </r>
  <r>
    <x v="12"/>
    <n v="70141804"/>
    <s v="Cofinanciar el fortalecimiento del sector agropecuario en el municipio de Valdivia – Antioquia, mediante el establecimiento de cultivos de cacao en asocio con plátano e implementación de sistemas de producción piscícola, como alternativas de desarrollo económico para la sustitución de cultivos ilícitos y reconciliación en la etapa de posconflicto."/>
    <d v="2018-08-01T00:00:00"/>
    <s v="4 meses"/>
    <s v="Régimen Especial - Artículo 95 Ley 489 de 1992"/>
    <s v="Recursos propios"/>
    <n v="700527019"/>
    <n v="700527019"/>
    <s v="NO"/>
    <s v="N/A"/>
    <s v="Dany Andrés Isaza Londoño"/>
    <s v="Profesional"/>
    <s v="3838814"/>
    <s v="danyandres.isaza@antioquia.gov.co"/>
    <s v="Antioquia Rural Productiva"/>
    <s v="Unidades Productivas Fortalecidas."/>
    <s v="Fortalecimiento a la actividad productiva del sector agropecuario (Etapa 1) en el Departamento de Antioquia"/>
    <n v="140060001"/>
    <s v="Unidades Productivas Fortalecidas; areas agrícolas forestales y silvopastoriles"/>
    <s v="Asistencia tecnica y asesoria_x000a_Insumos y materiales"/>
    <m/>
    <m/>
    <m/>
    <m/>
    <m/>
    <x v="2"/>
    <m/>
    <m/>
    <m/>
    <m/>
    <m/>
    <m/>
  </r>
  <r>
    <x v="12"/>
    <s v="84141501 "/>
    <s v="  Mejorar las condiciones de crédito a pequeños productores agropecuarios del Departamento de Antioquia."/>
    <d v="2018-09-01T00:00:00"/>
    <s v="4 meses"/>
    <s v="Contratación Directa - Contratos Interadministrativos"/>
    <s v="Recursos propios"/>
    <n v="10000000000"/>
    <n v="10000000000"/>
    <s v="NO"/>
    <s v="N/A"/>
    <s v="María Isabel Varela"/>
    <s v="Profesional"/>
    <s v="3838814"/>
    <s v="maria.varela@antioquia.gov.co"/>
    <s v="Coordinación y Complementariedad técnica, política y económica como mecanismo para arreglo institucional"/>
    <s v="Acuerdos institucionales concertados, firmados y en funcionamiento para promover el desarrollo socioeconómico del campo "/>
    <s v="Desarrollo Industrial Agropecuario, a través de la creación y puesta en marcha de la empresa Agroindustrial en el Departamento de An_x000a_tioquia"/>
    <n v="140055001"/>
    <m/>
    <s v="Hectáreas vinculadas a la Empresa de Desarrollo Agroindustrial de Antioquia &quot;EDAA&quot; creada"/>
    <m/>
    <m/>
    <m/>
    <m/>
    <m/>
    <x v="2"/>
    <m/>
    <m/>
    <m/>
    <m/>
    <m/>
    <m/>
  </r>
  <r>
    <x v="13"/>
    <n v="86121502"/>
    <s v="Promoción e Implementación de estrategias de desarrollo pedagógico en establecimientos educativos oficiales de Las Subregiones del  Bajo Cauca, Norte, Oriente, Occidente y Suroeste con canasta contratada."/>
    <d v="2018-01-01T00:00:00"/>
    <s v="300 días"/>
    <s v="Contratación Directa - Prestación de Servicios y de Apoyo a la Gestión Persona Jurídica"/>
    <s v="SGP  0-3010"/>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42"/>
    <n v="19978"/>
    <d v="2018-01-22T00:00:00"/>
    <s v="N/A"/>
    <n v="4600008028"/>
    <x v="0"/>
    <s v="CORPORACION ARQUIDIOCESANA PARA LA EDUCACION CARED"/>
    <s v="En ejecución"/>
    <m/>
    <s v="Gustavo Alfonso Araque Carrillo_x000a_C.C. 98481065_x000a_Carla Ruiz Santamaría_x000a_C.C. 1017129608"/>
    <s v="Tipo A1: Supervisión e Interventoría Integral"/>
    <s v="Técnica_x000a_Jurídica_x000a_Administrativa_x000a_Contable y/o Financiera"/>
  </r>
  <r>
    <x v="13"/>
    <n v="86121503"/>
    <s v="Contrato de prestación de servicio educativo para la atención de población en edad escolar en los niveles preescolar, basica y media, en zona urbana del Municipio de Chigorodó."/>
    <d v="2018-01-01T00:00:00"/>
    <s v="300 días"/>
    <s v="Contratación Directa - Prestación de Servicios y de Apoyo a la Gestión Persona Jurídica"/>
    <s v="SGP  0-3010"/>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2"/>
    <n v="19979"/>
    <d v="2018-01-19T00:00:00"/>
    <s v="N/A"/>
    <n v="4600008023"/>
    <x v="0"/>
    <s v="DIOCESIS DE APARTADO"/>
    <s v="En ejecución"/>
    <m/>
    <s v="Alba Luz López Vásquez_x000a_C.C. 43674322"/>
    <s v="Tipo C:  Supervisión"/>
    <s v="Técnica_x000a_Jurídica_x000a_Administrativa_x000a_Contable y/o Financiera"/>
  </r>
  <r>
    <x v="13"/>
    <n v="86121503"/>
    <s v="Contrato de prestación de servicio educativo para la atención de población en edad escolar en los niveles preescolar, basica y media, en zona urbana del Municipio de Caucasia"/>
    <d v="2018-01-01T00:00:00"/>
    <s v="300 días"/>
    <s v="Contratación Directa - Prestación de Servicios y de Apoyo a la Gestión Persona Jurídica"/>
    <s v="SGP  0-3010"/>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1"/>
    <n v="19980"/>
    <d v="2018-01-19T00:00:00"/>
    <s v="N/A"/>
    <n v="4600008029"/>
    <x v="0"/>
    <s v="CORPORACION EDUCATIVA ESPARRO"/>
    <s v="En ejecución"/>
    <m/>
    <s v="Andrés Felipe Jaramillo Betancur_x000a_C.C. 71228232"/>
    <s v="Tipo C:  Supervisión"/>
    <s v="Técnica_x000a_Jurídica_x000a_Administrativa_x000a_Contable y/o Financiera"/>
  </r>
  <r>
    <x v="13"/>
    <n v="86141501"/>
    <s v="Ejecutar las estrategias formuladas  para el desarrollo de la segunda fase del centro de pensamiento pedagógico en el departamento de Antioquia"/>
    <d v="2018-03-01T00:00:00"/>
    <s v="210 días"/>
    <s v="Selección Abreviada - Menor Cuantía"/>
    <s v="Recursos Propios 0-2052"/>
    <n v="310998452"/>
    <n v="310998452"/>
    <s v="NO"/>
    <s v="N/A"/>
    <s v="Deysy Alexandra Yepes Valencia"/>
    <s v="Directora Pedagógica"/>
    <n v="3838561"/>
    <s v="deysyalexandra.yepes@antioquia.gov.co"/>
    <s v="Excelencia Educativa con mas y mejores maestros"/>
    <s v="Escuelas Normales de Educación Superior acompañadas en los procesos pedagógicos, administrativos y financieros. Docentes y directivos docentes, participando en el centro de estudios en Educación, Pedagógía y Didáctica."/>
    <s v="Implementación del Centro de Pensamiento Pedagógico en el Departamento de Antioquia"/>
    <s v="020211"/>
    <s v="Implementación del centro de pensamiento pedagógico"/>
    <s v="Encuentros subregionales, Foro, Diplomado, Acompañamiento a las Escuelas Normales. "/>
    <n v="8060"/>
    <n v="20062"/>
    <d v="2018-03-06T00:00:00"/>
    <s v="2018060223839_x000a_04/05/2018"/>
    <n v="4600008109"/>
    <x v="0"/>
    <s v="UNIVERSIDAD DE ANTIOQUIA"/>
    <s v="En etapa precontractual"/>
    <m/>
    <s v="Yaneth Pelaez Montoya"/>
    <s v="Tipo C:  Supervisión"/>
    <s v="Técnica_x000a_Jurídica_x000a_Administrativa_x000a_Contable y/o Financiera"/>
  </r>
  <r>
    <x v="13"/>
    <n v="86121504"/>
    <s v="Prestar servicios educativos para la cualificación académica de estudiantes de la media en los municipios de Titiribí, El Santuario,  Liborina, Pueblo Rico, San Pedro de los Milagros, San Roque, Urrao, San Rafael._x000a_"/>
    <d v="2018-01-01T00:00:00"/>
    <s v="315 días"/>
    <s v="Contratación Directa - Prestación de Servicios y de Apoyo a la Gestión Persona Jurídica"/>
    <s v="Recursos Propios 0-1010"/>
    <n v="640000000"/>
    <n v="640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1"/>
    <n v="20521"/>
    <d v="2018-01-26T00:00:00"/>
    <s v="N/A"/>
    <n v="4600008059"/>
    <x v="0"/>
    <s v="CENTRO DE DESARROLLO INTEGRADO -CENDI"/>
    <s v="En ejecución"/>
    <m/>
    <s v="Lina Arias cc 32.352.442 Angela Ortega  cc 43.252.900"/>
    <s v="Tipo A1: Supervisión e Interventoría Integral"/>
    <s v="Técnica_x000a_Jurídica_x000a_Administrativa_x000a_Contable y/o Financiera"/>
  </r>
  <r>
    <x v="13"/>
    <n v="86121504"/>
    <s v="Prestar servicios educativos para la cualificación académica de estudiantes de la media en los municipios de Caucasia, Segovia , Yarumal, Santa Fe de Antioquia, Barbosa, Caldas."/>
    <d v="2018-01-01T00:00:00"/>
    <s v="315 días"/>
    <s v="Contratación Directa - Prestación de Servicios y de Apoyo a la Gestión Persona Jurídica"/>
    <s v="Recursos Propios 0-1010"/>
    <n v="786400000"/>
    <n v="786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2"/>
    <n v="20522"/>
    <d v="2018-01-26T00:00:00"/>
    <s v="N/A"/>
    <n v="4600008054"/>
    <x v="0"/>
    <s v="CENTRO DE SISTEMAS DE ANTIOQUIA S.A. - CENSA"/>
    <s v="En ejecución"/>
    <m/>
    <s v="Lina Arias cc 32.352.442 Angela Ortega  cc 43.252.901"/>
    <s v="Tipo A1: Supervisión e Interventoría Integral"/>
    <s v="Técnica_x000a_Jurídica_x000a_Administrativa_x000a_Contable y/o Financiera"/>
  </r>
  <r>
    <x v="13"/>
    <n v="86121504"/>
    <s v="Prestar servicios educativos para la cualificación académica de estudiantes de la media en los municipios de Tarazá, Vegachí, Marinilla, Nariño, Andes, Santa Bárbara, Arboletes ."/>
    <d v="2018-01-01T00:00:00"/>
    <s v="315 días"/>
    <s v="Contratación Directa - Prestación de Servicios y de Apoyo a la Gestión Persona Jurídica"/>
    <s v="Recursos Propios 0-1010"/>
    <n v="713600000"/>
    <n v="713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9"/>
    <n v="20524"/>
    <d v="2018-01-26T00:00:00"/>
    <s v="N/A"/>
    <n v="4600008052"/>
    <x v="0"/>
    <s v="FUNDACION TECNOLOGICA RURAL - COREDI"/>
    <s v="En ejecución"/>
    <m/>
    <s v="Lina Arias cc 32.352.442 Angela Ortega  cc 43.252.903"/>
    <s v="Tipo A1: Supervisión e Interventoría Integral"/>
    <s v="Técnica_x000a_Jurídica_x000a_Administrativa_x000a_Contable y/o Financiera"/>
  </r>
  <r>
    <x v="13"/>
    <n v="86121504"/>
    <s v="Prestar servicios educativos para la cualificación académica de estudiantes de la media en los municipios de Segovia , Vegachí, Belmira, Entrerríos, Santa Rosa de Osos,Campamento, Guatape, San Luis, Amagá, Tarso , Venecia, Carepa, San Juan de Urabá, Gómez Plata"/>
    <d v="2018-01-01T00:00:00"/>
    <s v="315 días"/>
    <s v="Contratación Directa - Prestación de Servicios y de Apoyo a la Gestión Persona Jurídica"/>
    <s v="Recursos Propios 0-1010"/>
    <s v=" 729.600.000"/>
    <n v="729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6"/>
    <n v="20525"/>
    <d v="2018-01-26T00:00:00"/>
    <s v="N/A"/>
    <n v="4600008051"/>
    <x v="0"/>
    <s v="FUNDACION UNIVERSITARIA CATOLICA DEL NORTE"/>
    <s v="En ejecución"/>
    <m/>
    <s v="Lina Arias cc 32.352.442 Angela Ortega  cc 43.252.904"/>
    <s v="Tipo A1: Supervisión e Interventoría Integral"/>
    <s v="Técnica_x000a_Jurídica_x000a_Administrativa_x000a_Contable y/o Financiera"/>
  </r>
  <r>
    <x v="13"/>
    <n v="86121504"/>
    <s v="Prestar servicios educativos para la cualificación académica de estudiantes de la media en los municipios de Vegachí,  Urrao, Hispania, Jericó."/>
    <d v="2018-01-01T00:00:00"/>
    <s v="315 días"/>
    <s v="Contratación Directa - Prestación de Servicios y de Apoyo a la Gestión Persona Jurídica"/>
    <s v="Recursos Propios 0-1010"/>
    <n v="172000000"/>
    <n v="172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4"/>
    <n v="20526"/>
    <d v="2018-01-26T00:00:00"/>
    <s v="N/A"/>
    <n v="4600008060"/>
    <x v="0"/>
    <s v="CORPORACION EDUCATIVA DE DESARROLLO COLOMBIANO - CEDECO"/>
    <s v="En ejecución"/>
    <m/>
    <s v="Lina Arias cc 32.352.442 Angela Ortega  cc 43.252.905"/>
    <s v="Tipo A1: Supervisión e Interventoría Integral"/>
    <s v="Técnica_x000a_Jurídica_x000a_Administrativa_x000a_Contable y/o Financiera"/>
  </r>
  <r>
    <x v="13"/>
    <n v="86121504"/>
    <s v="Prestar servicios educativos para la cualificación académica de estudiantes de la media en los municipios de San Pedro de los Milagros, Olaya, San Carlos, Jericó, La Pintada, Támesis"/>
    <d v="2018-01-01T00:00:00"/>
    <s v="315 días"/>
    <s v="Contratación Directa - Prestación de Servicios y de Apoyo a la Gestión Persona Jurídica"/>
    <s v="Recursos Propios 0-1010"/>
    <n v="192800000"/>
    <n v="1928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8"/>
    <n v="20527"/>
    <d v="2018-01-26T00:00:00"/>
    <s v="N/A"/>
    <s v="4600008048"/>
    <x v="0"/>
    <s v="FUNDACION UNIVERSITARIA CATOLICA AGROPECUARIA - FUCA"/>
    <s v="En ejecución"/>
    <m/>
    <s v="Lina Arias cc 32.352.442 Angela Ortega  cc 43.252.906"/>
    <s v="Tipo A1: Supervisión e Interventoría Integral"/>
    <s v="Técnica_x000a_Jurídica_x000a_Administrativa_x000a_Contable y/o Financiera"/>
  </r>
  <r>
    <x v="13"/>
    <n v="86121504"/>
    <s v="Prestar servicios educativos para la cualificación académica de estudiantes de la media en los municipios de Arboletes, Carepa, Chigorodó, Necoclí, San Juan de Urabá, San Pedro de Urabá, Vigía del Fuerte."/>
    <d v="2018-01-01T00:00:00"/>
    <s v="315 días"/>
    <s v="Contratación Directa - Prestación de Servicios y de Apoyo a la Gestión Persona Jurídica"/>
    <s v="Recursos Propios 0-1010"/>
    <n v="530400000"/>
    <n v="530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s educación trabajo "/>
    <n v="8063"/>
    <n v="20528"/>
    <d v="2018-01-26T00:00:00"/>
    <s v="N/A"/>
    <s v="4600008050"/>
    <x v="0"/>
    <s v="CORPORACION EDUCATIVA INSTITUTO METROPOLITANO DE EDUCACION  - CIME"/>
    <s v="En ejecución"/>
    <m/>
    <s v="Lina Arias cc 32.352.442 Angela Ortega  cc 43.252.908"/>
    <s v="Tipo A1: Supervisión e Interventoría Integral"/>
    <s v="Técnica_x000a_Jurídica_x000a_Administrativa_x000a_Contable y/o Financiera"/>
  </r>
  <r>
    <x v="13"/>
    <n v="90121502"/>
    <s v="Adquisición de tiquetes aéreos para la Gobernación de Antioquia"/>
    <d v="2018-01-01T00:00:00"/>
    <s v="365 días"/>
    <s v="Contratación Directa - Contratos Interadministrativos"/>
    <s v="Recursos Propios 0-1010 Funcionamiento"/>
    <n v="108000000"/>
    <n v="108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6"/>
    <d v="2017-10-04T00:00:00"/>
    <s v="N/A"/>
    <n v="4600007506"/>
    <x v="0"/>
    <s v="SERVICIO AEREO A TERRITORIOS NACIONALES SA SATENA"/>
    <s v="En ejecución"/>
    <m/>
    <s v="Jaime Iván Bocanegra Vergara"/>
    <s v="Tipo C:  Supervisión"/>
    <s v="Técnica_x000a_Jurídica_x000a_Administrativa_x000a_Contable y/o Financiera"/>
  </r>
  <r>
    <x v="13"/>
    <n v="90121502"/>
    <s v="Adquisición de tiquetes aéreos para la Gobernación de Antioquia"/>
    <d v="2018-01-01T00:00:00"/>
    <s v="365 días"/>
    <s v="Contratación Directa - Contratos Interadministrativos"/>
    <s v="SGP 0-3010 Inversión"/>
    <n v="52000000"/>
    <n v="52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7"/>
    <d v="2017-10-04T00:00:00"/>
    <s v="N/A"/>
    <n v="4600007506"/>
    <x v="0"/>
    <s v="SERVICIO AEREO A TERRITORIOS NACIONALES SA SATENA"/>
    <s v="En ejecución"/>
    <m/>
    <s v="Jaime Iván Bocanegra Vergara"/>
    <s v="Tipo C:  Supervisión"/>
    <s v="Técnica_x000a_Jurídica_x000a_Administrativa_x000a_Contable y/o Financiera"/>
  </r>
  <r>
    <x v="13"/>
    <n v="80111504"/>
    <s v="Designar estudiantes de las universidades privadas para la realización de la practica académica con el fin de brindar apoyo a la gestión del departamento de Antioquia y sus regiones durante el primer semestre de 2018"/>
    <d v="2018-01-01T00:00:00"/>
    <s v="150 días"/>
    <s v="Contratación Directa - Prestación de Servicios y de Apoyo a la Gestión Persona Jurídica"/>
    <s v="Recursos Propios 0-1010"/>
    <n v="157958037"/>
    <n v="157958037"/>
    <s v="NO"/>
    <s v="N/A"/>
    <s v="Juan Eugenio Maya Lema"/>
    <s v="Subsecretario Administrativo"/>
    <n v="3838471"/>
    <s v="Juaneugenio.maya@antioquia.gov.co"/>
    <s v="Educación terciaria para todos"/>
    <s v="Jo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Jóvenes y adultos capacitados en competencias laborales y conocimientos académicos"/>
    <s v="Apoyo sostenimien proceso formativo"/>
    <s v="8018_x000a_Gestión Humana"/>
    <n v="20538"/>
    <d v="2018-01-18T00:00:00"/>
    <s v="N/A"/>
    <n v="4600007999"/>
    <x v="0"/>
    <s v="UNIVERSIDAD CATOLICA LUIS AMIGO"/>
    <s v="En ejecución"/>
    <m/>
    <s v="Maribel Barrientos Uribe_x000a_Cédula: 43.971.236"/>
    <s v="Tipo C:  Supervisión"/>
    <s v="Técnica_x000a_Jurídica_x000a_Administrativa_x000a_Contable y/o Financiera"/>
  </r>
  <r>
    <x v="13"/>
    <n v="78111808"/>
    <s v="Prestación de servicio de transporte terrestre automotor para apoyar la gestión de la Gobernación de Antioquia"/>
    <d v="2018-01-01T00:00:00"/>
    <s v="330 días"/>
    <s v="Selección Abreviada - Subasta Inversa"/>
    <s v="Recursos Propios 0-1010"/>
    <n v="66528000"/>
    <n v="66528000"/>
    <s v="NO"/>
    <s v="N/A"/>
    <s v="Juan Pablo Durán Ortiz"/>
    <s v="Gerente Plataforma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n v="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s v="SA-22-01-2018_x000a_Secretaría General"/>
    <n v="20611"/>
    <d v="2018-01-16T00:00:00"/>
    <s v="2018060026180_x000a_05/03/2018"/>
    <n v="4600008068"/>
    <x v="0"/>
    <s v="UT GOBERNACION AÑO 2018"/>
    <s v="En ejecución"/>
    <m/>
    <s v="Juan Pablo Durán Ortiz_x000a_c.c. 3474339"/>
    <s v="Tipo C:  Supervisión"/>
    <s v="Técnica_x000a_Jurídica_x000a_Administrativa_x000a_Contable y/o Financiera"/>
  </r>
  <r>
    <x v="13"/>
    <n v="80111620"/>
    <s v="Realizar apoyo de gestión a la supervisión en el aspecto técnic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3"/>
    <n v="20685"/>
    <d v="2018-01-26T00:00:00"/>
    <s v="N/A"/>
    <s v="4600008043"/>
    <x v="0"/>
    <s v="CARLOS ALBERTO PÉREZ RUEDA"/>
    <s v="En ejecución"/>
    <m/>
    <s v="Eliana Beatriz Castro Botero"/>
    <s v="Tipo A1: Supervisión e Interventoría Integral"/>
    <s v="Técnica_x000a_Jurídica_x000a_Administrativa_x000a_"/>
  </r>
  <r>
    <x v="13"/>
    <n v="80111620"/>
    <s v="Realizar apoyo de gestión a la supervisión en el aspecto financier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4"/>
    <n v="20686"/>
    <d v="2018-01-26T00:00:00"/>
    <s v="N/A"/>
    <s v="4600008044"/>
    <x v="0"/>
    <s v="GLORIA ALEXANDRA VALENCIA ROJAS"/>
    <s v="En ejecución"/>
    <m/>
    <s v="María Isabel Olano González"/>
    <s v="Tipo A1: Supervisión e Interventoría Integral"/>
    <s v="Técnica_x000a_Jurídica_x000a_Administrativa_x000a_"/>
  </r>
  <r>
    <x v="13"/>
    <n v="80111620"/>
    <s v="Realizar apoyo de gestión a la supervisión en el aspecto administrativo del Proyecto de Regalías BPIN 2016000100059"/>
    <d v="2018-01-01T00:00:00"/>
    <s v="720 días"/>
    <s v="Contratación Directa - Prestación de Servicios y de Apoyo a la Gestión Persona Natural"/>
    <s v="Regalias CTI - 1-R005"/>
    <n v="90206754"/>
    <n v="90206754"/>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5"/>
    <n v="20687"/>
    <d v="2018-01-26T00:00:00"/>
    <s v="N/A"/>
    <s v="4600008045"/>
    <x v="0"/>
    <s v="SERGIO ANDRÉS GUTIÉRREZ OSORIO"/>
    <s v="En ejecución"/>
    <m/>
    <s v="Eliana Beatriz Castro Botero"/>
    <s v="Tipo A1: Supervisión e Interventoría Integral"/>
    <s v="Técnica_x000a_Jurídica_x000a_Administrativa_x000a_"/>
  </r>
  <r>
    <x v="13"/>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d v="2018-01-01T00:00:00"/>
    <s v="300 días"/>
    <s v="Contratación Directa - Prestación de Servicios y de Apoyo a la Gestión Persona Jurídica"/>
    <s v="SGP 0-3010 Inversión"/>
    <n v="3500000000"/>
    <n v="35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ontratación de Talento humano para brindar servicios de apoyo pedagógico para la atención de los estudiantes en condición de discapacidad. Asesoría, Capacitación y acompañamiento a Directivos, Docentes y estudiantes"/>
    <n v="8067"/>
    <n v="20798"/>
    <d v="2018-01-26T00:00:00"/>
    <s v="N/A"/>
    <s v="4600008056"/>
    <x v="0"/>
    <s v="FUNDACION UIVERSITARIA CATOLICA DEL NORTE"/>
    <s v="En ejecución"/>
    <m/>
    <s v="Ana Elena Arango      Maria Luisa Zapata             Sara Cuartas"/>
    <s v="Tipo B"/>
    <s v="Técnica_x000a_Jurídica_x000a_Administrativa_x000a_Contable y/o Financiera"/>
  </r>
  <r>
    <x v="13"/>
    <n v="85101706"/>
    <s v="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
    <d v="2018-01-01T00:00:00"/>
    <s v="427 días"/>
    <s v="Contratación Directa - Contratos Interadministrativos"/>
    <s v="SGP 0-3010 Inversión"/>
    <n v="128749500"/>
    <n v="128749500"/>
    <s v="NO"/>
    <s v="N/A"/>
    <s v="Juan Eugenio Maya Lema"/>
    <s v="Subsecretario Administrativo"/>
    <n v="3838470"/>
    <s v="juaneugenio.maya@antioquia.gov.co"/>
    <s v="Más y mejor educación para la sociedad y las personas en el sector urbano"/>
    <s v="Matrícula de estudiantes oficiales en la zona urbana"/>
    <s v="Administración pago de la nómina urbana administrativos - seguridad social pago ARL"/>
    <s v="8021"/>
    <s v="Servicios Prestados"/>
    <s v="Contratar la ARL para el personal administrativo urbano"/>
    <s v="7794_x000a_Gestión Humana"/>
    <n v="20887"/>
    <d v="2017-11-08T00:00:00"/>
    <s v="N/A"/>
    <s v="2017SS240014"/>
    <x v="0"/>
    <s v="POSITIVA COMPAÑÍA DE SEGUROS"/>
    <s v="En ejecución"/>
    <m/>
    <s v="Roberto Hernandez_x000a_C.C. 71.850.253"/>
    <s v="Tipo C:  Supervisión"/>
    <s v="Técnica_x000a_Jurídica_x000a_Administrativa_x000a_Contable y/o Financiera"/>
  </r>
  <r>
    <x v="13"/>
    <n v="80111620"/>
    <s v="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
    <d v="2018-01-01T00:00:00"/>
    <s v="365 días"/>
    <s v="Licitación Pública"/>
    <s v="SGP 0-3010 Inversión"/>
    <n v="33000000000"/>
    <n v="33000000000"/>
    <s v="NO"/>
    <s v="N/A"/>
    <s v="Juan Eugenio Maya Lema"/>
    <s v="Subsecretario Administrativo"/>
    <n v="3838470"/>
    <s v="juaneugenio.maya@antioquia.gov.co"/>
    <s v="Más y mejor educación para la sociedad y las personas en el sector urbano"/>
    <s v="Matrícula de estudiantes oficiales en la zona urbana"/>
    <s v="Suministro personal administrativo para garantizar la prestación del servicio educativo en los municipios no certificados del departamento"/>
    <s v="020219001"/>
    <s v="Servicios Prestados"/>
    <s v="Contratar personal apoyo urbano rural"/>
    <s v="LIC-0001 DE 2017"/>
    <n v="20889"/>
    <d v="2017-11-23T00:00:00"/>
    <s v="S 2018060003856_x000a_23/01/2018"/>
    <s v="2018SS150001"/>
    <x v="0"/>
    <s v="ASEAR S.A.S E.S.P"/>
    <s v="En ejecución"/>
    <m/>
    <s v="Juan Eugenio Maya Lema"/>
    <s v="Tipo C:  Supervisión"/>
    <s v="Técnica_x000a_Jurídica_x000a_Administrativa_x000a_Contable y/o Financiera"/>
  </r>
  <r>
    <x v="13"/>
    <n v="86121502"/>
    <s v="Promoción e implementación de estrategias de desarrollo pedagógico para la prestación del servicio educativo indígena en establecimientos educativos oficiales de las subregiones Bajo Cauca, Norte, Occidente, Suroeste y Urabá."/>
    <d v="2018-01-01T00:00:00"/>
    <s v="300 días"/>
    <s v="Contratación Directa - Prestación de Servicios y de Apoyo a la Gestión Persona Jurídica"/>
    <s v="SGP 0-3010 Inversión"/>
    <n v="5294838050"/>
    <n v="5294838050"/>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76"/>
    <n v="20914"/>
    <d v="2018-01-26T00:00:00"/>
    <s v="N/A"/>
    <s v="4600008057"/>
    <x v="0"/>
    <s v="CORPORACION EDUCATIVA INTEGRAL - COREDI"/>
    <s v="En ejecución"/>
    <m/>
    <s v="Heraclio Herrera Palmi_x000a_CC 71.330.109"/>
    <s v="Tipo C:  Supervisión"/>
    <s v="Técnica_x000a_Jurídica_x000a_Administrativa_x000a_Contable y/o Financiera"/>
  </r>
  <r>
    <x v="13"/>
    <n v="86111602"/>
    <s v="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
    <d v="2018-01-01T00:00:00"/>
    <s v="165 días"/>
    <s v="Contratación Directa - Contratos Interadministrativos"/>
    <s v="Recursos Propios_x000a_ 0-1010"/>
    <n v="128689730"/>
    <n v="128689730"/>
    <s v="NO"/>
    <s v="N/A"/>
    <s v="Diego Armando Agudelo Torres"/>
    <s v="Director de Educación Digital"/>
    <n v="3835132"/>
    <s v="diego.agudeloz@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20933"/>
    <d v="2017-05-08T00:00:00"/>
    <s v="N/A"/>
    <s v="4600006784"/>
    <x v="0"/>
    <s v="TECNOLOGICO DE ANTIOQUIA"/>
    <s v="En ejecución"/>
    <m/>
    <s v="Gabriel Jaime Monsalve Arango"/>
    <s v="Tipo C:  Supervisión"/>
    <s v="Técnica_x000a_Jurídica_x000a_Administrativa_x000a_Contable y/o Financiera"/>
  </r>
  <r>
    <x v="13"/>
    <n v="86111602"/>
    <s v="Actualización vigencia futura 6000002298 del contrato 4600006785 cuyo objeto es: Apoyar la implementación del Bachillerato Digital en la secundaria y la media para jóvenes y adultos de los municipios no certificados del Departamento de Antioquia. "/>
    <d v="2018-01-01T00:00:00"/>
    <s v="165 días"/>
    <s v="Otro tipo de contratos - Convenios Interadministrativos"/>
    <s v="Recursos Propios_x000a_ 0-1010"/>
    <n v="495000000"/>
    <n v="495000000"/>
    <s v="NO"/>
    <s v="N/A"/>
    <s v="Diego Armando Agudelo Torres"/>
    <s v="Director de Educación Digital"/>
    <n v="3835132"/>
    <s v="diego.agudeloz@antioquia.gov.co"/>
    <s v="Antioquia Libre de Analfabetismo"/>
    <s v="Estudiantes matriculados en los ciclos lectivos de educación integrado CLEI mayores de 15 años."/>
    <s v="Fortalecimiento de la educación de jóvenes en extra edad y  adultos en ciclos de alfabetización, básica y media en el Departamento de Antioquia."/>
    <s v="020183001"/>
    <s v="Estudiantes matriculados en los ciclos lectivos de educación integrado CLEI mayores de 15 años."/>
    <s v="Herramienta implementación de curriculo"/>
    <n v="6919"/>
    <n v="20934"/>
    <d v="2017-05-08T00:00:00"/>
    <s v="N/A"/>
    <s v="4600006785"/>
    <x v="0"/>
    <s v="MUNICIPIO DE ENVIGADO"/>
    <s v="En ejecución"/>
    <m/>
    <s v="Diego Armando Agudelo Torres"/>
    <s v="Tipo B"/>
    <s v="Coordinación Administrativa, Técnica"/>
  </r>
  <r>
    <x v="13"/>
    <s v=" 81112101"/>
    <s v="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
    <d v="2018-01-01T00:00:00"/>
    <s v="165 días"/>
    <s v="Otro tipo de contratos - Convenios Interadministrativos"/>
    <s v="Recursos Propios_x000a_ 0-1010"/>
    <n v="482784018"/>
    <n v="482784018"/>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159"/>
    <n v="20935"/>
    <d v="2017-06-21T00:00:00"/>
    <s v="N/A"/>
    <s v="4600006945"/>
    <x v="0"/>
    <s v="VALOR + S.A.S."/>
    <s v="En ejecución"/>
    <m/>
    <s v="Faber Jovanny Ayala Colorado_x000a_Gabriel Jaime Monsalve"/>
    <s v="Tipo B"/>
    <s v="Técnica_x000a_Jurídica_x000a_Administrativa"/>
  </r>
  <r>
    <x v="13"/>
    <n v="43222612"/>
    <s v="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
    <d v="2018-02-01T00:00:00"/>
    <s v="480 días"/>
    <s v="Otro tipo de contratos - Convenios Interadministrativos"/>
    <s v="Recursos Propios_x000a_ 0-1010"/>
    <n v="1159468085"/>
    <n v="1159468085"/>
    <s v="NO"/>
    <s v="N/A"/>
    <s v="Juan Gabriel Vélez Manco"/>
    <s v="Subsecretario de Innovación"/>
    <s v="383-5133"/>
    <s v="juan.velez@antioquia.gov.co"/>
    <s v="Educación terciaria para todos"/>
    <s v="Matrícula de estudiantes  en programas con curriculum  flexible en modalidad  Universidad Digital"/>
    <s v="Implementación y  puesta en marcha  de la Universidad Digital de Antioquia,  Departamento de Antioquia Occidente"/>
    <s v="020167"/>
    <s v="Matrícula de estudiantes en la Universidad Digital"/>
    <s v="Profesores formados  o actualizados para asumir  procesos de docencia  en B -LEARNING en las Subregiones"/>
    <n v="6281"/>
    <n v="21008"/>
    <d v="2016-12-13T00:00:00"/>
    <s v="N/A"/>
    <n v="4600006140"/>
    <x v="0"/>
    <s v="UNE - EPM"/>
    <s v="En ejecución"/>
    <m/>
    <s v="Faber Jovanny Ayala Colorado"/>
    <s v="Tipo C:  Supervisión"/>
    <s v="Técnica_x000a_Jurídica_x000a_Administrativa"/>
  </r>
  <r>
    <x v="13"/>
    <n v="86101700"/>
    <s v="Operar el programa flexible de alfabetización mediante el ciclo I del modelo educativo &quot; A CRECER PARA LA VIDA&quot; para la atención de jóvenes en extraedad y adultos en municipios no certificados del departamento de Antioquia."/>
    <d v="2018-03-01T00:00:00"/>
    <s v="240 días"/>
    <s v="Licitación Pública"/>
    <s v="Recursos Propios_x000a_ 0-1010"/>
    <n v="5000000000"/>
    <n v="5000000000"/>
    <s v="NO"/>
    <s v="N/A"/>
    <s v="Sulma Patricia Rodríguez Gómez "/>
    <s v="Directora de Alfabetización"/>
    <n v="3835513"/>
    <s v="sulmapatricia.rodriguez@antioquia.gov.co"/>
    <s v="Antioquia Libre de Analfabetismo "/>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Fortalecimiento de la Educación de jóvenes en extraedad y adultos en los ciclos de alfabetización, básica y media en el departamento de Antioquia "/>
    <s v="02-0183"/>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Desarrollo de procesos pedagogicos "/>
    <n v="8134"/>
    <n v="21080"/>
    <d v="2018-04-03T00:00:00"/>
    <s v="S 2018060226937_x000a_01/06/2018_x000a__x000a_S 2018060227296_x000a_06/06/2018_x000a_Aclaratoria"/>
    <n v="4600008150"/>
    <x v="0"/>
    <s v="FUNDACION DE SERVICIOS Y OBRAS SOCIALES DE COLOMBIA S.O.S   "/>
    <s v="En etapa precontractual"/>
    <m/>
    <s v="Diana Milena Ruiz Arango_x000a_Claudia Patricia Mejia Builes"/>
    <s v="Tipo C:  Supervisión"/>
    <s v="Técnica_x000a_Jurídica_x000a_Administrativa"/>
  </r>
  <r>
    <x v="13"/>
    <n v="84131600"/>
    <s v="Adquisición de Póliza de accidentes personales (Protección Escolar) 2018."/>
    <d v="2018-03-01T00:00:00"/>
    <s v="210 días"/>
    <s v="Selección Abreviada - Menor Cuantía"/>
    <s v="SGP 0-3010 Inversión"/>
    <n v="585773507"/>
    <n v="585773507"/>
    <s v="NO"/>
    <s v="N/A"/>
    <s v="Luis Guillermo Mesa Santamaria"/>
    <s v="Director de Cobertura"/>
    <n v="3838499"/>
    <s v="luis.mesa@antioquia.gov.co"/>
    <s v="Mas y mejor educación para la sociedad y las personas en el sector urbano."/>
    <s v="Matricula de estudiantes oficiales en la zona Urbana y Rural"/>
    <s v="Ampliación de  la sostenibilidad del servicio educativo oficial en el Departamento de Antioquia"/>
    <s v="020220001"/>
    <s v="Protección de la población matriculada en SIMAT,  en edad escolar en los niveles de preescolar, básica y media, urbana y rural en los establecimientos educativos oficiales y por confesión religiosa de los 117 Municipios no certitificados de Antioquia. "/>
    <s v="Ofrecer poliza accidente Personales (protección escolar)"/>
    <n v="8135"/>
    <n v="21111"/>
    <d v="2018-03-13T00:00:00"/>
    <s v="2018060223702_x000a_03/05/2018"/>
    <n v="4600008117"/>
    <x v="0"/>
    <s v="UNION TEMPORAL SEGUROS DE VIDA DEL ESTADO - PREVISORA SEGUROS"/>
    <s v="En ejecución"/>
    <m/>
    <s v="Alba Luz López Vásquez_x000a_C.C. 43674322"/>
    <s v="Tipo C:  Supervisión"/>
    <s v="Técnica_x000a_Jurídica_x000a_Administrativa_x000a_Contable y/o Financiera"/>
  </r>
  <r>
    <x v="13"/>
    <n v="86121504"/>
    <s v="Implementar la metodología para la estructuración del Plan de Educación de Antioquia 2030."/>
    <d v="2018-04-01T00:00:00"/>
    <s v="210 días"/>
    <s v="Selección Abreviada - Menor Cuantía"/>
    <s v="Recursos propios"/>
    <n v="300000000"/>
    <n v="300000000"/>
    <s v="NO"/>
    <s v="N/A"/>
    <s v="Francisco Javier Roldán Velásquez"/>
    <s v="Director de Proyectos estratégicos"/>
    <n v="3838064"/>
    <s v="franciscojavier.roldan@antioquia.gov.co"/>
    <s v="Modelo educativo de Antioquia para la vida, la sociedad y la Failia_x000a_"/>
    <s v="Modelo educativo Antioqueño formulado e implementado con asistencia de la misión de excelencia"/>
    <s v="Implementación del modelo educativo que responde a los nuevos requerimeitos, todo el departamento de Antioquia"/>
    <s v="020178"/>
    <s v="Establecimientos Educativos acompañados dentro del_x000a_proyecto de la transformación de la calidad educativa"/>
    <s v="Estructuración Plan Educativo"/>
    <n v="8151"/>
    <n v="21157"/>
    <d v="2018-04-05T00:00:00"/>
    <s v="2018060225748_x000a_24/05/2018"/>
    <s v="No aplica"/>
    <x v="0"/>
    <s v="No aplica"/>
    <s v="En etapa precontractual"/>
    <s v="El proceso se declaró desierto mediante Resolución 2018060225748 del 24/05/2018"/>
    <s v="María Alejandra Barrera"/>
    <s v="Tipo C:  Supervisión"/>
    <s v="Técnica_x000a_Jurídica_x000a_Administrativa_x000a_Contable y/o Financiera"/>
  </r>
  <r>
    <x v="13"/>
    <n v="80111604"/>
    <s v="Actualización Vigencia Futura No. 6000002419 del contrato 4600006645 de 2017, cuyo objeto es: Apoyar las acciones para el desarrollo del componente de calidad educativa de la Secretaría de Educación Departamental"/>
    <d v="2018-02-20T00:00:00"/>
    <s v="180 días"/>
    <s v="Contratación Directa - Contratos Interadministrativos"/>
    <s v="Recursos propios"/>
    <n v="536785000"/>
    <n v="536785000"/>
    <s v="NO"/>
    <s v="N/A"/>
    <s v="Deysy Yepes Valencia"/>
    <s v="Dirección Pedagógica"/>
    <n v="3838561"/>
    <s v="deysyalexandra.yepes@antioquia.gov.co "/>
    <s v="Excelencia educativa con más y mejores maestros"/>
    <s v="Docentes y directivos docentes formados  para la construcción curricular, planes de estudio y proyectos pedagógicos transversales"/>
    <s v="Formulación de un Plan de Formación que contribuya a mejorar las condiciones de vida y profesionales de los Docentes de Todo El Departamento, Antioquia, Occidente"/>
    <s v="020187001"/>
    <s v="Becas adjudicadas "/>
    <s v="Adjudicación de Becas"/>
    <n v="6696"/>
    <n v="21160"/>
    <d v="2017-03-24T00:00:00"/>
    <s v="N/A"/>
    <n v="4600006645"/>
    <x v="0"/>
    <s v="TECNOLOGICO DE ANTIOQUIA"/>
    <s v="En ejecución"/>
    <m/>
    <s v="John Jairo Laverde"/>
    <s v="Tipo C:  Supervisión"/>
    <s v="Técnica_x000a_Jurídica_x000a_Administrativa_x000a_Contable y/o Financiera"/>
  </r>
  <r>
    <x v="13"/>
    <n v="80111707"/>
    <s v="Adquirir el calzado y vestido de labor para la planta docente de las instituciones educativas de los municipios no certificados del Departamento de Antioquia"/>
    <d v="2018-05-01T00:00:00"/>
    <s v="210 días"/>
    <s v="Selección Abreviada - Subasta Invers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23001"/>
    <s v="Dotación de docentes"/>
    <s v="Adquisición y entrega de dotación"/>
    <n v="8174"/>
    <n v="21176"/>
    <d v="2018-04-20T00:00:00"/>
    <s v="2018060227811_x000a_12/06/2018"/>
    <s v="4600008165_x000a_C.I. WARRIORS COMPANY_x000a__x000a_4600008167_x000a_SPARTA SHOES"/>
    <x v="0"/>
    <s v="LOTE 1 CALZADO: SPARTA SHOES S.A.S._x000a__x000a_LOTE 2 DELANTALES: C.I. WARRIORS COMPANY S.A.S."/>
    <s v="En etapa precontractual"/>
    <m/>
    <s v="Liliana Barrera"/>
    <s v="Tipo C:  Supervisión"/>
    <s v="Técnica_x000a_Jurídica_x000a_Administrativa_x000a_Contable y/o Financiera"/>
  </r>
  <r>
    <x v="13"/>
    <n v="86121504"/>
    <s v="Realizar capacitación y seguimiento para la promoción de la resiliencia dirigido a Docentes de Instituciones Educativas vulnerables del Departamento de Antioquia."/>
    <d v="2018-06-01T00:00:00"/>
    <s v="180 días"/>
    <s v="Mínima Cuantía"/>
    <s v="Recursos propios"/>
    <n v="75000000"/>
    <n v="75000000"/>
    <s v="NO"/>
    <s v="N/A"/>
    <s v="Deysy Yepes Valencia"/>
    <s v="Dirección Pedagógica"/>
    <n v="3838561"/>
    <s v="deysyalexandra.yepes@antioquia.gov.co "/>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n v="20162001"/>
    <s v="Entrega de talleres urbanos-rurales"/>
    <s v="Talleres de formación urbano rural"/>
    <n v="8236"/>
    <n v="21189"/>
    <m/>
    <m/>
    <m/>
    <x v="1"/>
    <m/>
    <s v="Sin iniciar etapa precontractual"/>
    <m/>
    <s v="Mario Alberto Velásquez"/>
    <s v="Tipo C:  Supervisión"/>
    <s v="Técnica_x000a_Jurídica_x000a_Administrativa_x000a_Contable y/o Financiera"/>
  </r>
  <r>
    <x v="13"/>
    <n v="81112101"/>
    <s v="Prórroga y Adición  No. 1 al contrato 4600007464 DE 2017 cuyo objeto es: Prestar el servicio de  conectividad a internet y servicios asociados en la infraestructura física de los ecosistemas de innvovación de los municipios no certificados del Departamento de Antioquia"/>
    <d v="2018-03-01T00:00:00"/>
    <s v="59 días"/>
    <s v="Contratación Directa - Contratos Interadministrativos"/>
    <s v="SGP"/>
    <n v="991927819"/>
    <n v="991927819"/>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508"/>
    <n v="21198"/>
    <d v="2017-09-15T00:00:00"/>
    <s v="N/A"/>
    <n v="4600007464"/>
    <x v="0"/>
    <s v="VALOR + S.A.S."/>
    <s v="En ejecución"/>
    <m/>
    <s v="Faber Yovanny Ayala"/>
    <s v="Tipo B"/>
    <s v="Técnica_x000a_Jurídica_x000a_Administrativa"/>
  </r>
  <r>
    <x v="13"/>
    <n v="86131901"/>
    <s v="Prestar servicios de apoyo pedagógico orientado a fortalecer los procesos de caracterización y atención de los estudiantes con talentos excepcionales en los establecimientos educativos de los municipios no certificados del Departamento de Antioquia"/>
    <d v="2018-06-01T00:00:00"/>
    <s v="180 días"/>
    <s v="Selección Abreviada - Menor Cuantía"/>
    <s v="SGP 0-3010 Inversión"/>
    <n v="550000000"/>
    <n v="550000000"/>
    <s v="NO"/>
    <s v="N/A"/>
    <s v="Deysy Yepes Valencia"/>
    <s v="Dirección Pedagógica"/>
    <n v="3838561"/>
    <s v="deysyalexandra.yepes@antioquia.gov.co "/>
    <s v="Excelencia educativa con más y mejores maestros"/>
    <s v="Maestros de apoyo oficiales atendiendo la población en condiciones de discapacidad y talentos excepcionales._x000a__x000a_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n v="21224"/>
    <m/>
    <m/>
    <m/>
    <x v="1"/>
    <m/>
    <s v="Sin iniciar etapa precontractual"/>
    <m/>
    <s v="Ana Elena Arango_x000a_Maria Luisa Zapata"/>
    <s v="Tipo B"/>
    <s v="Técnica_x000a_Jurídica_x000a_Administrativa_x000a_Contable y/o Financiera_x000a_"/>
  </r>
  <r>
    <x v="13"/>
    <n v="86131901"/>
    <s v="Prestar servicios de apoyo pedagógico orientado a fortalecer los procesos de caracterización y atención de los estudiantes con talentos excepcionales en los establecimientos educativos de los municipios no certificados del Departamento de Antioquia"/>
    <d v="2018-06-01T00:00:00"/>
    <s v="180 días"/>
    <s v="Selección Abreviada - Menor Cuantía"/>
    <s v="Recursos Propios 0-2052"/>
    <n v="100000000"/>
    <n v="100000000"/>
    <s v="NO"/>
    <s v="N/A"/>
    <s v="Deysy Yepes Valencia"/>
    <s v="Dirección Pedagógica"/>
    <n v="3838561"/>
    <s v="deysyalexandra.yepes@antioquia.gov.co "/>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aracterización de la población referida "/>
    <s v="Capacitación directivos y docentes"/>
    <m/>
    <n v="21225"/>
    <m/>
    <m/>
    <m/>
    <x v="1"/>
    <m/>
    <s v="Sin iniciar etapa precontractual"/>
    <m/>
    <s v="Ana Elena Arango_x000a_Maria Luisa Zapata"/>
    <s v="Tipo B"/>
    <s v="Técnica_x000a_Jurídica_x000a_Administrativa_x000a_Contable y/o Financiera_x000a_"/>
  </r>
  <r>
    <x v="13"/>
    <n v="72121406"/>
    <s v="Mantenimiento en la IER BERNARDO SIERRA, Sede principal, Corregimiento Cestillal del Municipio de Cañasgordas"/>
    <d v="2018-06-01T00:00:00"/>
    <s v="150 días"/>
    <s v="Selección Abreviada - Menor Cuantía"/>
    <s v="SGP"/>
    <n v="780215664"/>
    <n v="780215664"/>
    <s v="NO"/>
    <s v="N/A"/>
    <s v="Juan Carlos Restrepo Sierra"/>
    <s v="Director Infraestructura educativa"/>
    <s v="3838572"/>
    <s v="juan.restreposi@antioquia.gov.co"/>
    <s v="Má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n v="21432"/>
    <m/>
    <m/>
    <m/>
    <x v="1"/>
    <m/>
    <s v="Sin iniciar etapa precontractual"/>
    <m/>
    <s v="Luisa Fernanda Sánchez  C.C. 43877928_x000a_Julieth Natalia Valencia Rojo C.C. 39.454.520"/>
    <s v="Tipo B"/>
    <s v="Técnica_x000a_Jurídica_x000a_Administrativa_x000a_Contable y/o Financiera_x000a_"/>
  </r>
  <r>
    <x v="13"/>
    <n v="43222612"/>
    <s v="Adición N° 1 y Prórroga No. 1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
    <d v="2018-07-01T00:00:00"/>
    <s v="150 días"/>
    <s v="Otro Tipo de Contrato"/>
    <s v="Recursos propios"/>
    <n v="11131424868"/>
    <n v="247818347"/>
    <s v="NO"/>
    <s v="N/A"/>
    <s v="Juan Gabriel Vélez Manco"/>
    <s v="Subsecretario de Innovación"/>
    <s v="3835133"/>
    <s v="juan.velez@antioquia.gov.co"/>
    <s v="Educación terciaria para todos"/>
    <s v="Matrícula de estudiantes  en programas con curriculum  flexible en modalidad  Universidad Digital"/>
    <s v="Implementación y  puesta en marcha  de la Universidad Digital de Antioquia,  Departamento de Antioquia Occidente"/>
    <s v="020167"/>
    <s v="Matrícula de estudiantes en la Universidad Digital"/>
    <s v="Profesores formados  o actualizados para asumir  procesos de docencia  en B -LEARNING en las Subregiones"/>
    <n v="6281"/>
    <n v="21446"/>
    <d v="2016-12-13T00:00:00"/>
    <s v="N/A"/>
    <n v="4600006140"/>
    <x v="0"/>
    <s v="UNE - EPM"/>
    <s v="En ejecución"/>
    <m/>
    <s v="Faber Yovanny Ayala"/>
    <s v="Tipo C:  Supervisión"/>
    <s v="Técnica_x000a_Jurídica_x000a_Administrativa_x000a_Contable y/o Financiera_x000a_"/>
  </r>
  <r>
    <x v="13"/>
    <n v="72121406"/>
    <s v="Terminación de obras en la Institución Educativa Rural Santa Rita sede Ovejas, del municipio de San Vicente Ferrer, Antioquia"/>
    <d v="2018-06-01T00:00:00"/>
    <s v="120 días"/>
    <s v="Selección Abreviada - Menor Cuantía"/>
    <s v="SGP"/>
    <n v="536911291"/>
    <n v="536911291"/>
    <s v="NO"/>
    <s v="N/A"/>
    <s v="Juan Carlos Restrepo Sierra"/>
    <s v="Director Infraestructura educativa"/>
    <s v="3838572"/>
    <s v="juan.restreposi@antioquia.gov.co"/>
    <s v="Más y mejor educación para la sociedad y las personas en la ruralidad"/>
    <s v="Construcción de aulas nuevas en establecimientos educativos rurales"/>
    <s v="Mantenimiento e intervención en ambientes de aprendizaje para el sector rural Todo El Departamento, Antioquia, Occidente"/>
    <s v="020168"/>
    <s v="Aulas nuevas"/>
    <s v="Construcción de aulas nuevas"/>
    <m/>
    <n v="21448"/>
    <d v="2017-10-25T00:00:00"/>
    <m/>
    <m/>
    <x v="3"/>
    <m/>
    <s v="Sin iniciar etapa precontractual"/>
    <m/>
    <s v="Angela Maria Marin C.C. 43261282, Julieth Natalia Valencia Rojo C.C. 39.454.520"/>
    <s v="Tipo B"/>
    <s v="Técnica_x000a_Jurídica_x000a_Administrativa_x000a_Contable y/o Financiera_x000a_"/>
  </r>
  <r>
    <x v="13"/>
    <n v="72121406"/>
    <s v="Terminación y obras complementarias de la infraestructura física de la Institución Educativa Rural La Cruzada - Colegio La Cruzada, en el municipio de Remedios, Antioquia"/>
    <d v="2018-06-01T00:00:00"/>
    <s v="120 días"/>
    <s v="Licitación Pública"/>
    <s v="SGP"/>
    <n v="1295644639"/>
    <n v="1295644639"/>
    <s v="NO"/>
    <s v="N/A"/>
    <s v="Juan Carlos Restrepo Sierra"/>
    <s v="Director Infraestructura educativa"/>
    <s v="3838572"/>
    <s v="juan.restreposi@antioquia.gov.co"/>
    <s v="Más y mejor educación para la sociedad y las personas en la ruralidad"/>
    <s v="Construcción de aulas nuevas en establecimientos educativos rurales"/>
    <s v="Mantenimiento e intervención en ambientes de aprendizaje para el sector rural Todo El Departamento, Antioquia, Occidente"/>
    <s v="020168"/>
    <s v="Construcción de aulas nuevas"/>
    <s v="Construcción de aulas nuevas"/>
    <m/>
    <n v="21610"/>
    <m/>
    <m/>
    <m/>
    <x v="1"/>
    <m/>
    <s v="Sin iniciar etapa precontractual"/>
    <m/>
    <s v="Dicson Fernando Llano_x000a_Cédula: 1.017.141.511_x000a_Julieth Natalia Valencia Rojo Cédula: 39.454.520 "/>
    <s v="Tipo C:  Supervisión"/>
    <s v="Técnica_x000a_Jurídica_x000a_Administrativa_x000a_Contable y/o Financiera_x000a_"/>
  </r>
  <r>
    <x v="13"/>
    <n v="72121406"/>
    <s v="Mantenimiento de cubierta y obras complementarias  de la Institución Educativa José María Villa, Sede Principal del municipio de Sopetrán, Antioquia."/>
    <d v="2018-06-01T00:00:00"/>
    <s v="45 días"/>
    <s v="Selección Abreviada - Menor Cuantía"/>
    <s v="Recursos propios"/>
    <n v="140000000"/>
    <n v="140000000"/>
    <s v="NO"/>
    <s v="N/A"/>
    <s v="Juan Carlos Restrepo Sierra"/>
    <s v="Director Infraestructura educativa"/>
    <s v="3838572"/>
    <s v="juan.restreposi@antioquia.gov.co"/>
    <s v="Más y mejor educación para la sociedad y las personas en el sector Urbano"/>
    <s v="Mantenimientos realizados en establecimientos educativos "/>
    <s v="Mantenimiento e intervención en ambientes de aprendizaje para el sector rural Todo El Departamento, Antioquia, Occidente"/>
    <s v="020163"/>
    <s v="Mantenimientos realizados en establecimientos educativos "/>
    <s v="Mantenimientos realizados en establecimientos educativos "/>
    <m/>
    <n v="21666"/>
    <m/>
    <m/>
    <m/>
    <x v="1"/>
    <m/>
    <s v="Sin iniciar etapa precontractual"/>
    <m/>
    <s v="Luisa Fernanda Sánchez_x000a_Cédula: 43.877.928_x000a_Julieth Natalia Valencia Rojo Cédula: 39.454.520 "/>
    <s v="Tipo B"/>
    <s v="Técnica_x000a_Jurídica_x000a_Administrativa_x000a_Contable y/o Financiera_x000a_"/>
  </r>
  <r>
    <x v="13"/>
    <n v="81112107"/>
    <s v="Adición al contrato No 4600007642 de 2017 que tiene como objeto: Servicios para la Administración y Operación del Centro de Servicios de Informática,  hosting y apoyo tecnológico a la plataforma informática utilizada en la Administración Departamental."/>
    <d v="2018-06-01T00:00:00"/>
    <s v="150 días"/>
    <s v="Contratación Directa - Prestación de Servicios y de Apoyo a la Gestión Persona Jurídica"/>
    <s v="Recursos propios"/>
    <n v="54000000"/>
    <n v="54000000"/>
    <s v="NO"/>
    <s v="N/A"/>
    <s v="Juan Gabriel Velez Manco"/>
    <s v="Subsecretario de Innovación"/>
    <n v="3835133"/>
    <s v="juan.velez@antioquia.gov.co"/>
    <s v="Modelo Educativo de Antioquia para la vida, la sociedad y el trabajo"/>
    <s v="Sistema departamental de información y medición educativa que integre calidad matricula, gestión, recursos e infraestructura operando."/>
    <s v="Fortalecimiento infraestructura tecnológica y consolidación de la información en un sistema integrado en SEEDUCA Antioquia."/>
    <s v="02-0234"/>
    <s v="Sistema departamental de información y medición educativa que integre calidad matricula, gestión, recursos e infraestructura operando."/>
    <s v="Desarrollo tecnológico"/>
    <s v="Informática_x000a_7720"/>
    <n v="21772"/>
    <d v="2017-10-25T00:00:00"/>
    <n v="4600007642"/>
    <n v="4600007642"/>
    <x v="0"/>
    <s v="VALOR + S.A.S."/>
    <s v="En ejecución"/>
    <m/>
    <s v="Diana Maria Pérez Blandón, Ivan Yesid Espinosa Guzmán, Jorge Andrés Fernández Castrillón"/>
    <s v="Tipo B"/>
    <s v="Técnica_x000a_Jurídica_x000a_Administrativa_x000a_Contable y/o Financiera_x000a_"/>
  </r>
  <r>
    <x v="13"/>
    <n v="55101519"/>
    <s v="Contrato interadministrativo de mandato para la contratación de una central de medios que preste los servicios de comunicación pública para la promoción y divulgación de los proyectos y programas y atienda las demás necesidades comunicacionales de la Gobernación de Antioquia."/>
    <d v="2018-06-01T00:00:00"/>
    <s v="180 días"/>
    <s v="Contratación Directa - Contratos Interadministrativos"/>
    <s v="Recursos propios"/>
    <n v="70000000"/>
    <n v="70000000"/>
    <s v="NO"/>
    <s v="N/A"/>
    <s v="Juliana Arboleda Jiménez"/>
    <s v="Directora Financiera"/>
    <n v="3835037"/>
    <s v="juliana.arboleda@antioquia.gov.co"/>
    <s v="Excelencia educativa con más y mejores maestros"/>
    <s v="Reconocimiento a estudiantes, docentes, directivos docentes, instituciones y centros educativos en sus  experiencias a favor de la educación pública de calidad "/>
    <s v="Divulgación y reconocimiento a maestros, directivos docentes y estudiantes Municipios no certificados de Antioquia"/>
    <s v="020174001"/>
    <s v="Encuentros socialización experiencias"/>
    <s v="Encuentros socialización experiencias"/>
    <s v="Comunicaciones"/>
    <n v="21777"/>
    <m/>
    <m/>
    <m/>
    <x v="1"/>
    <m/>
    <s v="Sin iniciar etapa precontractual"/>
    <m/>
    <s v="No aplica"/>
    <m/>
    <s v="No aplica"/>
  </r>
  <r>
    <x v="13"/>
    <n v="80141607"/>
    <s v="Contrato interadministrativo de prestación de servicios como operador logístico para diseñar, producir, organizar y operar integralmente los eventos institucionales  de la Gobernación de Antioquia."/>
    <d v="2018-06-01T00:00:00"/>
    <s v="180 días"/>
    <s v="Contratación Directa - Contratos Interadministrativos"/>
    <s v="Recursos propios"/>
    <n v="70000000"/>
    <n v="70000000"/>
    <s v="NO"/>
    <s v="N/A"/>
    <s v="Juliana Arboleda Jiménez"/>
    <s v="Directora Financiera"/>
    <n v="3835037"/>
    <s v="juliana.arboleda@antioquia.gov.co"/>
    <s v="Excelencia educativa con más y mejores maestros"/>
    <s v="Reconocimiento a estudiantes, docentes, directivos docentes, instituciones y centros educativos en sus  experiencias a favor de la educación pública de calidad "/>
    <s v="Divulgación y reconocimiento a maestros, directivos docentes y estudiantes Municipios no certificados de Antioquia"/>
    <s v="020174001"/>
    <s v="Encuentros socialización experiencias"/>
    <s v="Encuentros socialización experiencias"/>
    <s v="Comunicaciones"/>
    <n v="21778"/>
    <m/>
    <m/>
    <m/>
    <x v="1"/>
    <m/>
    <s v="Sin iniciar etapa precontractual"/>
    <m/>
    <s v="No aplica"/>
    <m/>
    <m/>
  </r>
  <r>
    <x v="13"/>
    <n v="86121504"/>
    <s v="Implementar la metodología para la estructuración del Plan de Educación de Antioquia 2030."/>
    <d v="2018-06-13T00:00:00"/>
    <s v="120 días"/>
    <s v="Selección Abreviada - Menor Cuantía"/>
    <s v="Recursos propios"/>
    <n v="300000000"/>
    <n v="300000000"/>
    <s v="NO"/>
    <s v="N/A"/>
    <s v="Francisco Javier Roldán Velásquez"/>
    <s v="Director de Proyectos estratégicos"/>
    <n v="3838064"/>
    <s v="franciscojavier.roldan@antioquia.gov.co"/>
    <s v="Modelo educativo de Antioquia para la vida, la sociedad y la Failia_x000a_"/>
    <s v="Modelo educativo Antioqueño formulado e implementado con asistencia de la misión de excelencia"/>
    <s v="Implementación del modelo educativo que responde a los nuevos requerimeitos, todo el departamento de Antioquia"/>
    <s v="020178"/>
    <s v="Establecimientos Educativos acompañados dentro del_x000a_proyecto de la transformación de la calidad educativa"/>
    <s v="Estructuración Plan Educativo"/>
    <m/>
    <n v="21859"/>
    <m/>
    <m/>
    <m/>
    <x v="1"/>
    <m/>
    <s v="Sin iniciar etapa precontractual"/>
    <m/>
    <s v="María Alejandra Barrera"/>
    <s v="Tipo C:  Supervisión"/>
    <s v="Técnica_x000a_Jurídica_x000a_Administrativa_x000a_Contable y/o Financiera_x000a_"/>
  </r>
  <r>
    <x v="13"/>
    <n v="81111820"/>
    <s v="Migrar e implementar la información de los funcionarios administrativos de La Secretaria de Educación del Sistema Kactus al sistema de información de gestión de recursos humanos &quot;HUMANO EN LINEA&quot;._x000a_"/>
    <d v="2018-06-13T00:00:00"/>
    <s v="120 días"/>
    <s v="Contratación Directa - No pluralidad de oferentes"/>
    <s v="SGP"/>
    <n v="173413940"/>
    <n v="173413940"/>
    <s v="NO"/>
    <s v="N/A"/>
    <s v="Iván de j. Guzmán López"/>
    <s v="Director Talento Humano"/>
    <n v="3838470"/>
    <s v="ivan.guzman@antioquia.gov.co"/>
    <s v="Modelo Educativo de Antioquia para la vida, la sociedad y el trabajo"/>
    <s v="Sistema Departamental de información y medición educativa que integre calidad, matricula, gestión de recursos e infraestructura operando"/>
    <s v="Fortalecimiento infraestructura tecnológica y consolidación de la información en un_x000a_sistema integrado en SEEDUCA Antioquia"/>
    <s v="020234"/>
    <s v="Gestión de la información del personal administrativo de SEEDUCa a través del sistema Humano"/>
    <s v="Desarrollo tecnologico y apoyo profesional"/>
    <m/>
    <n v="21877"/>
    <m/>
    <m/>
    <m/>
    <x v="1"/>
    <m/>
    <s v="Sin iniciar etapa precontractual"/>
    <m/>
    <s v="Julio César Torres Betancur"/>
    <s v="Tipo C:  Supervisión"/>
    <s v="Técnica_x000a_Jurídica_x000a_Administrativa_x000a_Contable y/o Financiera_x000a_"/>
  </r>
  <r>
    <x v="13"/>
    <n v="86111602"/>
    <s v="Operar la estrategia de formación desde el modelo de educación digital en los ciclos de alfabetización básica y media para jóvenes en extraedad y adultos de los municipios no certificados del Departamento de Antioquia"/>
    <d v="2018-06-13T00:00:00"/>
    <s v="150 días"/>
    <s v="Contratación Directa - Contratos Interadministrativos"/>
    <s v="SGP"/>
    <n v="199890900"/>
    <n v="199890900"/>
    <s v="NO"/>
    <s v="N/A"/>
    <s v="Diego Armando Agudelo Torres"/>
    <s v="Director de Educación Digital"/>
    <n v="3835132"/>
    <s v="diego.agudelo@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m/>
    <n v="21911"/>
    <m/>
    <m/>
    <m/>
    <x v="1"/>
    <m/>
    <s v="Sin iniciar etapa precontractual"/>
    <m/>
    <s v="Diego Armando Agudelo Torres"/>
    <s v="Tipo C:  Supervisión"/>
    <s v="Técnica_x000a_Jurídica_x000a_Administrativa_x000a_Contable y/o Financiera_x000a_"/>
  </r>
  <r>
    <x v="13"/>
    <n v="86111602"/>
    <s v="Apoyar el adecuado funcionamiento del Bachillerato Digital en la secundaria y la media para jóvenes y adultos de los 117 municipios no certificados del Departamento de Antioquia."/>
    <d v="2018-06-13T00:00:00"/>
    <s v="150 días"/>
    <s v="Régimen Especial - Artículo 95 Ley 489 de 1998"/>
    <s v="SGP"/>
    <n v="500000000"/>
    <n v="500000000"/>
    <s v="NO"/>
    <s v="N/A"/>
    <s v="Diego Armando Agudelo Torres"/>
    <s v="Director de Educación Digital"/>
    <n v="3835132"/>
    <s v="diego.agudelo@antioquia.gov.co"/>
    <s v="Antioquia Libre de Analfabetismo"/>
    <s v="Estudiantes matriculados en los ciclos lectivos de educación integrado CLEI mayores de 15 años."/>
    <s v="Fortalecimiento de la educación de jóvenes en extra edad y  adultos en ciclos de alfabetización, básica y media en el Departamento de Antioquia."/>
    <s v="020183001"/>
    <s v="Estudiantes matriculados en los ciclos lectivos de educación integrado CLEI mayores de 15 años."/>
    <s v="Herramienta implementación de curriculo"/>
    <n v="8280"/>
    <n v="21912"/>
    <m/>
    <m/>
    <m/>
    <x v="1"/>
    <m/>
    <s v="Sin iniciar etapa precontractual"/>
    <m/>
    <s v="Diego Armando Agudelo Torres"/>
    <s v="Tipo C:  Supervisión"/>
    <s v="Técnica_x000a_Jurídica_x000a_Administrativa_x000a_Contable y/o Financiera_x000a_"/>
  </r>
  <r>
    <x v="13"/>
    <n v="81112202"/>
    <s v="Alojamiento, actualización, carga de datos, mesa de ayuda, mantenimiento y transferencia de conocimiento del sistema de información Sinap para la administración de los Fondos de Servicios Educativos de los Municipios no Certificados del Departamento de Antioquia."/>
    <d v="2018-06-13T00:00:00"/>
    <s v="150 días"/>
    <s v="Contratación Directa - Prestación de Servicios y de Apoyo a la Gestión Persona Jurídica"/>
    <s v="SGP"/>
    <n v="190400000"/>
    <n v="190400000"/>
    <s v="NO"/>
    <s v="N/A"/>
    <s v="Juliana Arboleda Jiménez"/>
    <s v="Directora Financiera"/>
    <n v="3835037"/>
    <s v="juliana.arboleda@antioquia.gov.co"/>
    <s v="Modelo Educativo de Antioquia para la vida, la sociedad y el Trabajo."/>
    <s v="Modelo Educativo"/>
    <s v="Fortalecimiento infraestructura tecnológica y consolidación de la información en un sistema integrado en SEEDUCA Antioquia"/>
    <s v="020234"/>
    <s v="Sistema Departamental de información y medicion educativa que integre calidad matricula, gestion, recursos e infraestructura"/>
    <s v="Diseño, articular sistemas de informacion"/>
    <m/>
    <n v="21913"/>
    <m/>
    <m/>
    <m/>
    <x v="1"/>
    <m/>
    <s v="Sin iniciar etapa precontractual"/>
    <m/>
    <s v="Eduardo Muñoz Luna"/>
    <s v="Tipo C:  Supervisión"/>
    <s v="Técnica_x000a_Jurídica_x000a_Administrativa_x000a_Contable y/o Financiera_x000a_"/>
  </r>
  <r>
    <x v="13"/>
    <s v=" 81112101"/>
    <s v="Prestar el servicio de conectividad a internet y servicios asociados en la infraestructura física de los ecosistemas de innovación de los  municipios no certificados del Departamento de Antioquia."/>
    <d v="2018-07-03T00:00:00"/>
    <s v="120 días"/>
    <s v="Contratación Directa - Contratos Interadministrativos"/>
    <s v="SGP"/>
    <n v="2234720463"/>
    <n v="2234720463"/>
    <s v="NO"/>
    <s v="N/A"/>
    <s v="Juan Gabriel Vélez Manco"/>
    <s v="Subsecretario de Innovación"/>
    <n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m/>
    <n v="21996"/>
    <m/>
    <m/>
    <m/>
    <x v="1"/>
    <m/>
    <s v="Sin iniciar etapa precontractual"/>
    <m/>
    <s v="David Fernando Aristizábal"/>
    <s v="Tipo C:  Supervisión"/>
    <s v="Técnica_x000a_Jurídica_x000a_Administrativa_x000a_Contable y/o Financiera_x000a_"/>
  </r>
  <r>
    <x v="13"/>
    <n v="80101604"/>
    <s v="Realizar el Encuentro Folclórico y Cultural y organizar la participación de los Docentes y Directivos Docentes en la final Nacional de Juegos y Encuentro Folclórico Nacional"/>
    <d v="2018-07-01T00:00:00"/>
    <s v="120 días"/>
    <s v="Contratación Directa - Contratos Interadministrativos"/>
    <s v="Recursos propios"/>
    <n v="91594443"/>
    <n v="91594443"/>
    <s v="NO"/>
    <s v="N/A"/>
    <s v="Deysy Yepes Valencia"/>
    <s v="Directora_x000a_Pedagógica"/>
    <n v="3838561"/>
    <s v="deysyalexandra.yepes@antioquia.gov.co "/>
    <s v="Excelencia educativa con más y mejores maestros"/>
    <s v="Docentes que participan en los juegos del magisterio (fase municipal, subregional, departamental y nacional)"/>
    <s v="“Formulación de un Plan de Formación que contribuya a mejorar las condiciones de vida y profesionales de los docentes de todo el Departamento de Antioquia&quot;"/>
    <s v="02-0187"/>
    <s v="Docentes que participan en los juegos del magisterio (fase municipal, subregional, departamental y nacional)"/>
    <s v="• Alimentación para  200 docentes y directivos docentes (desayunos, almuerzos y cenas) participantes en calidad de artistas. _x000a_• Alojamiento y alimentación (desayunos, almuerzos y cenas) para personas, miembros del Comité Organizador Departamental y representantes oficiales que asistirán al evento._x000a_• Juzgamiento  (honorarios, desplazamiento, alimentación y alojamiento)._x000a_• Premiación (trofeos)._x000a_• Organizar la participación de los Docentes y Directivos Docentes (77) que representaran a Antioquia en la Final Nacional de Juegos y encuentro folclórico Nacional en la Ciudad de Bogotá._x000a_Organizar el encuentro folclórico docente departamental._x000a_"/>
    <m/>
    <n v="21997"/>
    <m/>
    <m/>
    <m/>
    <x v="1"/>
    <m/>
    <s v="Sin iniciar etapa precontractual"/>
    <m/>
    <s v="Fabio Nelson Peña Gutiérrez"/>
    <s v="Tipo C:  Supervisión"/>
    <s v="Técnica_x000a_Jurídica_x000a_Administrativa_x000a_Contable y/o Financiera_x000a_"/>
  </r>
  <r>
    <x v="13"/>
    <n v="86121504"/>
    <s v="Aunar esfuerzos para la atención educativa a excombatientes en los Espacios Territoriales de Capacitación y Reincorporación-ETCR y formación de docentes en educación para la paz y Educación en Riesgo de Minas- ERM"/>
    <d v="2018-07-01T00:00:00"/>
    <s v="150 dias"/>
    <s v="Régimen Especial - Artículo 96 Ley 489 de 1998"/>
    <s v="Recursos propios"/>
    <n v="125000000"/>
    <n v="125000000"/>
    <s v="NO"/>
    <s v="N/A"/>
    <s v="Deysy Yepes Valencia"/>
    <s v="Directora_x000a_Pedagógica"/>
    <n v="3838561"/>
    <s v="deysyalexandra.yepes@antioquia.gov.co "/>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s v="020162001"/>
    <s v="Entrega de talleres urbanos-rurales"/>
    <s v="Talleres de formación urbano rural"/>
    <m/>
    <n v="21998"/>
    <m/>
    <m/>
    <m/>
    <x v="1"/>
    <m/>
    <s v="Sin iniciar etapa precontractual"/>
    <m/>
    <s v="Mario Alberto Velásquez"/>
    <s v="Tipo C:  Supervisión"/>
    <s v="Técnica_x000a_Jurídica_x000a_Administrativa_x000a_Contable y/o Financiera_x000a_"/>
  </r>
  <r>
    <x v="13"/>
    <n v="72121406"/>
    <s v="Convenio de Asociación para la ejecución de proyectos ambientales y de saneamiento básico en instituciones educativas rurales en las subregiones de Oriente, Magdalena Medio y Nordeste del departamento de Antioquia._x000a__x000a_"/>
    <d v="2018-07-01T00:00:00"/>
    <s v="120 días"/>
    <s v="Otro Tipo de Contrato"/>
    <s v="Recursos propios"/>
    <n v="252047939"/>
    <n v="252047939"/>
    <s v="NO"/>
    <s v="N/A"/>
    <s v="Juan Carlos Restrepo Sierra"/>
    <s v="Director Infraestructura educativa"/>
    <s v="3838572"/>
    <s v="juan.restreposi@antioquia.gov.co"/>
    <s v="Excelencia educativa con más y mejores maestros"/>
    <s v="Intervención en sedes educativas para: agua, saneamiento básico, servicios públicos y legalización de predios en asocio con otras dependencias de la Gobernación"/>
    <s v="Suministro en sedes educativas de agua, saneamiento básico, energía y legalización de predios en asoscio con dependencias de la Gobernación de Antioquia"/>
    <s v="020221001"/>
    <s v="Intervención en sedes educativas para: agua, saneamiento básico, servicios públicos y legalización de predios en asocio con otras dependencias de la Gobernación "/>
    <s v="Cofinanciar Saneamiento Básico"/>
    <m/>
    <n v="22012"/>
    <m/>
    <m/>
    <m/>
    <x v="1"/>
    <m/>
    <s v="Sin iniciar etapa precontractual"/>
    <m/>
    <s v="Angela Maria Marin"/>
    <s v="Tipo C:  Supervisión"/>
    <s v="Técnica"/>
  </r>
  <r>
    <x v="13"/>
    <n v="72121406"/>
    <s v="Convenio interadministrativo para la cofinanciación y  construcción de  bloque educativo en la Institución Educativa I.E. Anorí  Sede Liceo Jesús María Urrea, del municipio de Anorí.”_x000a__x000a_"/>
    <d v="2018-07-01T00:00:00"/>
    <s v="135 días"/>
    <s v="Otro Tipo de Contrato"/>
    <s v="Recursos propios"/>
    <n v="3000000000"/>
    <n v="3000000000"/>
    <s v="NO"/>
    <s v="N/A"/>
    <s v="Juan Carlos Restrepo Sierra"/>
    <s v="Director Infraestructura educativa"/>
    <s v="3838572"/>
    <s v="juan.restreposi@antioquia.gov.co"/>
    <s v="Más y mejor educación para la sociedad y las personas en el sector urbano "/>
    <s v="Construcción de aulas nuevas en establecimientos educativos urbanos"/>
    <s v="Mantenimiento e intervención en Ambientes de aprendizaje para el Sector Urbano Todo El Departamento, Antioquia, Occidente"/>
    <s v="020163001"/>
    <s v="Construcción de aulas nuevas en establecimientos educativos urbanos"/>
    <s v="Construcción de aulas nuevas en establecimientos educativos urbanos"/>
    <m/>
    <n v="22205"/>
    <m/>
    <m/>
    <m/>
    <x v="1"/>
    <m/>
    <s v="Sin iniciar etapa precontractual"/>
    <m/>
    <s v="Sebastián Bermúdez"/>
    <s v="Tipo C:  Supervisión"/>
    <s v="Técnica"/>
  </r>
  <r>
    <x v="13"/>
    <n v="80111504"/>
    <s v="Designar estudiantes de las universidades privadas para la realización de la práctica académica con el fin de brindar apoyo a la gestión del Departamento de Antioquia y sus regiones durante el segundo semestre de 2018"/>
    <d v="2018-07-01T00:00:00"/>
    <s v="150 dias"/>
    <s v="Contratación Directa - Contratos Interadministrativos"/>
    <s v="Recursos propios"/>
    <n v="41015205"/>
    <n v="41015205"/>
    <s v="NO"/>
    <s v="N/A"/>
    <s v="Juan Martín Vásquez Hincapié_x000a_"/>
    <s v="Director Formación para el Trabajo"/>
    <n v="3839383"/>
    <s v="juan.vasquez@antioquia.gov.co"/>
    <s v="Prácticas de Excelencia"/>
    <s v="Organismos fortalecidos a través de proyectos de corta duración realizados por estudiantes en semestre de práctica"/>
    <s v="Formación a jóvenes y adultos en competencias laborales articulados a los ecosistemas de innovación , Antioquia, Occidente"/>
    <n v="20179"/>
    <s v="Número de jóvenes y adultos capacitados en competencias laborales desde la formación para el trabajo y el desarrollo humano articulados a los Ecosistemas de innovación"/>
    <s v="Asignación práctica a estudiantes"/>
    <s v="Gestión Humana"/>
    <n v="22206"/>
    <m/>
    <m/>
    <m/>
    <x v="1"/>
    <m/>
    <s v="Sin iniciar etapa precontractual"/>
    <m/>
    <s v="Diego Fernando Bedoya Gallo"/>
    <s v="Tipo C:  Supervisión"/>
    <s v="Técnica_x000a_Jurídica_x000a_Administrativa_x000a_Contable y/o Financiera_x000a_"/>
  </r>
  <r>
    <x v="13"/>
    <n v="80111504"/>
    <s v="Designar estudiantes de las universidades privadas para la realización de la práctica académica con el fin de brindar apoyo a la gestión del Departamento de Antioquia y sus regiones durante el segundo semestre de 2018"/>
    <d v="2018-07-01T00:00:00"/>
    <s v="150 dias"/>
    <s v="Contratación Directa - Contratos Interadministrativos"/>
    <s v="Recursos propios"/>
    <n v="111326985"/>
    <n v="111326985"/>
    <s v="NO"/>
    <s v="N/A"/>
    <s v="Deysy Yepes Valencia"/>
    <s v="Directora_x000a_Pedagógica"/>
    <n v="3838561"/>
    <s v="deysyalexandra.yepes@antioquia.gov.co "/>
    <s v="Prácticas de Excelencia"/>
    <s v="Organismos fortalecidos a través de proyectos de corta duración realizados por estudiantes en semestre de práctica"/>
    <s v="Formación a jóvenes y adultos en competencias laborales articulados a los ecosistemas de innovación , Antioquia, Occidente"/>
    <n v="20179"/>
    <s v="Número de jóvenes y adultos capacitados en competencias laborales desde la formación para el trabajo y el desarrollo humano articulados a los Ecosistemas de innovación"/>
    <s v="Asignación práctica a estudiantes"/>
    <s v="Gestión Humana"/>
    <n v="22210"/>
    <m/>
    <m/>
    <m/>
    <x v="1"/>
    <m/>
    <s v="Sin iniciar etapa precontractual"/>
    <m/>
    <s v="Diego Fernando Bedoya Gallo"/>
    <s v="Tipo C:  Supervisión"/>
    <s v="Técnica_x000a_Jurídica_x000a_Administrativa_x000a_Contable y/o Financiera_x000a_"/>
  </r>
  <r>
    <x v="14"/>
    <n v="85101706"/>
    <s v="Prestar los servicios de atención y prevención de accidentes de trabajo y enfermedades laborales (ATEL) de empleados, trabajadores, estudiantes en práctica y contratistas independientes (riesgos lV y V) de la administración departamental."/>
    <d v="2018-01-03T00:00:00"/>
    <s v="13 MESES"/>
    <s v="Contratación Directa - Contratos Interadministrativos"/>
    <s v="Propios"/>
    <n v="1690248628"/>
    <n v="599869670"/>
    <s v="SI"/>
    <s v="Aprobadas"/>
    <s v="Jorge O. Patiño Cardona"/>
    <s v="Profesional Universitario"/>
    <s v="3839692"/>
    <s v="jorge.patino@antioquia.gov.co"/>
    <m/>
    <m/>
    <m/>
    <m/>
    <m/>
    <m/>
    <n v="7794"/>
    <s v="19275 - 19270 - 19271 - 19235"/>
    <d v="2018-10-30T00:00:00"/>
    <n v="43413"/>
    <s v="2017-SS-24-0014"/>
    <x v="0"/>
    <s v="Positiva Compañía de Seguros"/>
    <s v="En ejecución"/>
    <m/>
    <s v="Roberto Hernandez Arboleda"/>
    <s v="Tipo C:  Supervisión"/>
    <s v="Tecnica, Administrativa, Financiera, juridica y contable."/>
  </r>
  <r>
    <x v="14"/>
    <n v="861116004"/>
    <s v="Prestar los servicios no contemplados en el plan obligatorio de salud, mediante un plan complementario para el trabajador oficial y su núcleo familiar."/>
    <d v="2018-01-03T00:00:00"/>
    <s v="12 MESES"/>
    <s v="Mínima Cuantía"/>
    <s v="Propios"/>
    <n v="73000000"/>
    <n v="73000000"/>
    <s v="SI"/>
    <s v="Aprobadas"/>
    <s v="Jorge O. Patiño Cardona"/>
    <s v="Profesional Universitario"/>
    <s v="3839692"/>
    <s v="jorge.patino@antioquia.gov.co"/>
    <m/>
    <m/>
    <m/>
    <m/>
    <m/>
    <m/>
    <n v="7984"/>
    <n v="19259"/>
    <d v="2017-11-29T00:00:00"/>
    <n v="43083"/>
    <n v="4600007980"/>
    <x v="0"/>
    <s v="Iván Mauricio Ramírez Velásquez"/>
    <s v="En ejecución"/>
    <m/>
    <s v="Francisco Guillermo Castro"/>
    <s v="Tipo C:  Supervisión"/>
    <s v="Tecnica, Administrativa, Financiera, juridica y contable."/>
  </r>
  <r>
    <x v="14"/>
    <n v="90141700"/>
    <s v="Prestar servicios de formacion y desarrollo deportivo a los servidores publicos adscritos al Departamento de Antioquia y sus beneficiarios directos"/>
    <d v="2018-04-04T00:00:00"/>
    <s v="6 meses"/>
    <s v="Selección Abreviada - Menor Cuantía"/>
    <s v="Propios"/>
    <n v="100000000"/>
    <n v="100000000"/>
    <s v="NO"/>
    <s v="N/A"/>
    <s v="Jorge O. Patiño Cardona"/>
    <s v="Profesional Universitario"/>
    <s v="3839691"/>
    <s v="jorge.patino@antioquia.gov.co"/>
    <m/>
    <m/>
    <m/>
    <m/>
    <m/>
    <m/>
    <n v="8176"/>
    <n v="20943"/>
    <d v="2018-04-11T00:00:00"/>
    <s v="2018060226090 del 28/05/2018"/>
    <n v="4600008137"/>
    <x v="0"/>
    <s v="Corporacion Promotora Genesis"/>
    <s v="En ejecución"/>
    <m/>
    <s v="Elvia María Ríos Izquierdo"/>
    <s v="Tipo C:  Supervisión"/>
    <s v="Tecnica, Administrativa, Financiera, juridica y contable."/>
  </r>
  <r>
    <x v="14"/>
    <n v="80121610"/>
    <s v="Prestar los servicios como apoderada(o) en los procesos prejurídicos y jurídicos para el cobro de la cartera morosa en favor del Fondo de la Vivienda del Departamento de Antioquia."/>
    <d v="2018-01-03T00:00:00"/>
    <s v="12 MESES"/>
    <s v="Contratación Directa - Prestación de Servicios y de Apoyo a la Gestión Persona Natural"/>
    <s v="Propios"/>
    <n v="30000000"/>
    <n v="3000000"/>
    <s v="NO"/>
    <s v="N/A"/>
    <s v="Jorge O. Patiño Cardona"/>
    <s v="Profesional Universitario"/>
    <s v="3839691"/>
    <s v="jorge.patino@antioquia.gov.co"/>
    <m/>
    <m/>
    <m/>
    <m/>
    <m/>
    <m/>
    <n v="8057"/>
    <n v="20796"/>
    <d v="2018-01-23T00:00:00"/>
    <s v="S2018060004218 del 26/01/2018"/>
    <s v="4600008036"/>
    <x v="0"/>
    <s v="Maria del Pilar Lora Carvajal"/>
    <s v="En ejecución"/>
    <m/>
    <s v="Gloria Marcela Botero Isaza"/>
    <s v="Tipo C:  Supervisión"/>
    <s v="Tecnica, Administrativa, Financiera, juridica y contable."/>
  </r>
  <r>
    <x v="14"/>
    <n v="78111502"/>
    <s v="Contratar el suministro de tiquetes aéreos, regionales, nacionales e internacionales para los desplazamientos de los servidores públicos de la Secretaría de Gestión Humana"/>
    <d v="2018-01-10T00:00:00"/>
    <s v="11 meses"/>
    <s v="Selección Abreviada - Subasta Inversa"/>
    <s v="Propios"/>
    <n v="80500000"/>
    <n v="60500000"/>
    <s v="SI"/>
    <s v="Aprobadas"/>
    <s v="Jorge O. Patiño Cardona"/>
    <s v="Profesional Universitario"/>
    <s v="3839691"/>
    <s v="jorge.patino@antioquia.gov.co"/>
    <m/>
    <m/>
    <m/>
    <m/>
    <m/>
    <m/>
    <n v="7571"/>
    <n v="18669"/>
    <d v="2017-09-08T00:00:00"/>
    <s v="201706102139 del 22 /09/2017"/>
    <n v="4600007506"/>
    <x v="0"/>
    <s v="Servicio Aereo Territorio Nacional - SATENA"/>
    <s v="En ejecución"/>
    <s v="El proceso lo realiza la Secretaria General"/>
    <s v="Hernan Dario Tamayo Piedrahita"/>
    <s v="Tipo C:  Supervisión"/>
    <s v="Tecnica, Administrativa, Financiera, juridica y contable."/>
  </r>
  <r>
    <x v="14"/>
    <n v="82121503"/>
    <s v="Elaboración de credenciales de identificación (carné)  con su correspondiente cinta bordada y accesorio porta escarapela "/>
    <d v="2018-04-25T00:00:00"/>
    <s v="6 meses"/>
    <s v="Mínima Cuantía"/>
    <s v="Propios"/>
    <n v="8700000"/>
    <n v="8700000"/>
    <s v="NO"/>
    <s v="N/A"/>
    <s v="Jorge O. Patiño Cardona"/>
    <s v="Profesional Universitario"/>
    <s v="3839691"/>
    <s v="jorge.patino@antioquia.gov.co"/>
    <m/>
    <m/>
    <m/>
    <m/>
    <m/>
    <m/>
    <n v="8130"/>
    <n v="22076"/>
    <d v="2018-02-19T00:00:00"/>
    <n v="43249"/>
    <n v="4600008132"/>
    <x v="0"/>
    <s v="Andres Felipe Gaviria Barrientos"/>
    <s v="En ejecución"/>
    <m/>
    <s v="Ingrid Rodriguez Cuellar"/>
    <s v="Tipo C:  Supervisión"/>
    <s v="Tecnica, Administrativa, Financiera, juridica y contable."/>
  </r>
  <r>
    <x v="14"/>
    <n v="80111600"/>
    <s v="Apoyar el Fortalecimiento Institucional de la Asamblea Departamental de Antioquia, en aras de promover la eficiencia, eficacia y efectividad en el cumplimiento de sus funciones"/>
    <d v="2018-01-03T00:00:00"/>
    <s v="12 MESES"/>
    <s v="Régimen Especial - Artículo 95 Ley 489 de 1998"/>
    <s v="Propios"/>
    <n v="2029471994"/>
    <n v="1547412138"/>
    <s v="SI"/>
    <s v="Aprobadas"/>
    <s v="Jorge O. Patiño Cardona"/>
    <s v="Profesional Universitario"/>
    <s v="3839691"/>
    <s v="jorge.patino@antioquia.gov.co"/>
    <m/>
    <m/>
    <m/>
    <m/>
    <m/>
    <m/>
    <n v="7454"/>
    <n v="18524"/>
    <d v="2017-08-30T00:00:00"/>
    <n v="42978"/>
    <s v="2017-SS-24-0011"/>
    <x v="0"/>
    <s v="Asamblea Departamental"/>
    <s v="En ejecución"/>
    <m/>
    <s v="Laura Melissa Monsalve Alvarez"/>
    <s v="Tipo C:  Supervisión"/>
    <s v="Tecnica, Administrativa, Financiera, juridica y contable."/>
  </r>
  <r>
    <x v="14"/>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d v="2018-01-02T00:00:00"/>
    <s v="15 MESES"/>
    <s v="Contratación Directa - Contratos Interadministrativos"/>
    <s v="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0"/>
    <s v="Emtelco S.A.S"/>
    <s v="En ejecución"/>
    <m/>
    <s v="Erica Maria Tobon Rivera"/>
    <s v="Tipo C:  Supervisión"/>
    <s v="Tecnica, Administrativa, Financiera, juridica y contable."/>
  </r>
  <r>
    <x v="14"/>
    <n v="81111811"/>
    <s v="Servicios para la Administración, Operación del Centro de Servicios de Informática,  y servicio de hosting, para el apoyo tecnológico a la plataforma informática utilizada en la Administración Departamental"/>
    <d v="2018-01-03T00:00:00"/>
    <s v="12 MESES"/>
    <s v="|"/>
    <s v="Propios"/>
    <n v="2418663303"/>
    <n v="1636904414"/>
    <s v="SI "/>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n v="43042"/>
    <n v="4600007640"/>
    <x v="0"/>
    <s v="Valor + S.A.S"/>
    <s v="En ejecución"/>
    <m/>
    <s v="Diana Perez Blandon - Ivan Yesid Espinoza Guzman"/>
    <s v="Tipo B2: Supervisión colegiada"/>
    <s v="Tecnica, Administrativa, Financiera, juridica y contable."/>
  </r>
  <r>
    <x v="14"/>
    <n v="81112209"/>
    <s v="Servicio de mantenimiento, soporte y actualización del software G+ (actualización, soporte y mantenimiento),  Secretaría de Gestión Humana (adición)"/>
    <d v="2018-09-03T00:00:00"/>
    <s v="12 MESES"/>
    <s v="Contratación Directa - No pluralidad de oferentes"/>
    <s v="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2"/>
    <m/>
    <m/>
    <m/>
    <m/>
    <m/>
    <m/>
  </r>
  <r>
    <x v="14"/>
    <n v="81112209"/>
    <s v="Servicio de mantenimiento, soporte y actualización del software ISOLUCION (actualización, soporte y mantenimiento),  Secretaría de Gestión Humana "/>
    <d v="2018-07-03T00:00:00"/>
    <s v="12 MESES"/>
    <s v="Contratación Directa - No pluralidad de oferentes"/>
    <s v="Propios"/>
    <n v="42000000"/>
    <n v="26000000"/>
    <s v="SI "/>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n v="43042"/>
    <s v="4600007687"/>
    <x v="0"/>
    <s v="ISOLUCIÓN SISTEMAS INTEGR A GE"/>
    <s v="En ejecución"/>
    <m/>
    <s v="Gloria Ivonne Mayo"/>
    <s v="Tipo C:  Supervisión"/>
    <s v="Tecnica, Administrativa, Financiera, juridica y contable."/>
  </r>
  <r>
    <x v="14"/>
    <n v="81112209"/>
    <s v="Servicio de mantenimiento, soporte y actualización del software ARANDA (actualización, soporte y mantenimiento), Secretaría de Gestión Humana"/>
    <d v="2018-07-03T00:00:00"/>
    <s v="12 MESES"/>
    <s v="Contratación Directa - No pluralidad de oferentes"/>
    <s v="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2"/>
    <m/>
    <m/>
    <m/>
    <s v="Doris Elena Palacio Ramírez"/>
    <s v="Tipo C:  Supervisión"/>
    <s v="Tecnica, Administrativa, Financiera, juridica y contable."/>
  </r>
  <r>
    <x v="14"/>
    <n v="81112205"/>
    <s v="Servicio de mantenimeinto, soporte y actualización de Software Updates License &amp; Support para los productos Oracle que posee el Departamento de Antioquia (Mas 150 millones de Planeación)"/>
    <d v="2018-07-05T00:00:00"/>
    <s v="12 MESES"/>
    <s v="Contratación Directa - No pluralidad de oferentes"/>
    <s v="Propios"/>
    <n v="57884882"/>
    <n v="57884882"/>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n v="8258"/>
    <n v="21067"/>
    <d v="2018-06-22T00:00:00"/>
    <n v="43277"/>
    <n v="4600008176"/>
    <x v="0"/>
    <s v="Oracle Colombia LTDA."/>
    <s v="En ejecución"/>
    <m/>
    <s v="Jhon Edwar Garcia Soto"/>
    <s v="Tipo C:  Supervisión"/>
    <s v="Tecnica, Administrativa, Financiera, juridica y contable."/>
  </r>
  <r>
    <x v="14"/>
    <n v="81112006"/>
    <s v="Servicio de recepción, transporte, entrega, almacenamiento y custodia de la información corporativa almacenada en medios magnéticos y otros dispositivos de la Gobernación de Antioquia."/>
    <d v="2018-07-03T00:00:00"/>
    <s v="12 MESES"/>
    <s v="Mínima Cuantía"/>
    <s v="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n v="8311"/>
    <n v="21068"/>
    <d v="2018-06-25T00:00:00"/>
    <m/>
    <m/>
    <x v="3"/>
    <m/>
    <s v="En etapa precontractual"/>
    <m/>
    <m/>
    <m/>
    <m/>
  </r>
  <r>
    <x v="14"/>
    <n v="81112209"/>
    <s v="Servicio de mantenimiento, soporte y actualización del software Kactus-HR, para la gestión de nómina y recursos humanos."/>
    <d v="2018-07-25T00:00:00"/>
    <s v="12 MESES"/>
    <s v="Contratación Directa - No pluralidad de oferentes"/>
    <s v="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2"/>
    <m/>
    <m/>
    <m/>
    <s v="Doris Elena Palacio Ramírez"/>
    <s v="Tipo C:  Supervisión"/>
    <s v="Tecnica, Administrativa, Financiera, juridica y contable."/>
  </r>
  <r>
    <x v="14"/>
    <n v="81112209"/>
    <s v="Servicio de mantenimiento, soporte y actualización del software SISCUOTAS, para la administración de las cuotas partes jubilatorias por cobrar y por pagar del Departamento de Antioquia"/>
    <d v="2018-07-25T00:00:00"/>
    <s v="12 MESES"/>
    <s v="Contratación Directa - No pluralidad de oferentes"/>
    <s v="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2"/>
    <m/>
    <m/>
    <m/>
    <m/>
    <m/>
    <m/>
  </r>
  <r>
    <x v="14"/>
    <n v="81112218"/>
    <s v="Servicio de soporte remoto bolsa de horas base de datos Oracle"/>
    <d v="2018-03-16T00:00:00"/>
    <s v="12 MESES"/>
    <s v="Contratación Directa - No pluralidad de oferentes"/>
    <s v="Propios"/>
    <n v="12921856"/>
    <n v="12921856"/>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n v="8143"/>
    <n v="21071"/>
    <d v="2018-03-06T00:00:00"/>
    <n v="43220"/>
    <n v="4600008097"/>
    <x v="0"/>
    <s v="IT CROWD S.A.S."/>
    <s v="En ejecución"/>
    <m/>
    <s v="Orlando Diaz Sanchez"/>
    <s v="Tipo C:  Supervisión"/>
    <s v="Tecnica, Administrativa, Financiera, juridica y contable."/>
  </r>
  <r>
    <x v="14"/>
    <n v="43233200"/>
    <s v="Servicio de mantenimiento, soporte y renovación de la herramienta  VMware de la Gobernación de Antioquia. "/>
    <d v="2018-10-03T00:00:00"/>
    <s v="12 MESES"/>
    <s v="Selección Abreviada - Subasta Inversa"/>
    <s v="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2"/>
    <m/>
    <m/>
    <m/>
    <m/>
    <m/>
    <m/>
  </r>
  <r>
    <x v="14"/>
    <n v="81111819"/>
    <s v="Servicio de soporte técnico para dispositivos de red cisco"/>
    <d v="2018-05-02T00:00:00"/>
    <s v="13 MESES"/>
    <s v="Selección Abreviada - Subasta Inversa"/>
    <s v="Propios"/>
    <n v="183756958"/>
    <n v="183756958"/>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4"/>
    <s v="Fortalecimiento de las tecnologías de información y comunicaciones TIC"/>
    <s v="Intervenir  soluciones informáticas"/>
    <n v="8215"/>
    <n v="21420"/>
    <d v="2018-05-09T00:00:00"/>
    <m/>
    <m/>
    <x v="3"/>
    <m/>
    <s v="En etapa precontractual"/>
    <m/>
    <s v="Maria del Pilar Baquero Piedrahita"/>
    <s v="Tipo C:  Supervisión"/>
    <s v="Tecnica, Administrativa, Financiera, juridica y contable."/>
  </r>
  <r>
    <x v="14"/>
    <n v="80101505"/>
    <s v="Intervenciones asociadas al plan  de trabajo  de los proyectos de:  competencias laborales, cultura y cambio organizacional y gestion del conocimiento. "/>
    <d v="2018-07-03T00:00:00"/>
    <s v="07 MESES"/>
    <s v="Selección Abreviada de Menor Cuantia "/>
    <s v="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2"/>
    <m/>
    <m/>
    <m/>
    <s v="David Alejandro Ochoa M. "/>
    <s v="Tipo C:  Supervisión"/>
    <s v="Tecnica, Administrativa, Financiera, juridica y contable."/>
  </r>
  <r>
    <x v="14"/>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d v="2018-07-02T00:00:00"/>
    <s v="30 días"/>
    <s v="Contratación Directa - Prestación de Servicios y de Apoyo a la Gestión Persona Jurídica"/>
    <s v="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2"/>
    <m/>
    <m/>
    <m/>
    <s v="Iván Darío Arango Correa"/>
    <s v="Tipo C:  Supervisión"/>
    <s v="Tecnica, Administrativa, Financiera, juridica y contable."/>
  </r>
  <r>
    <x v="14"/>
    <n v="80101505"/>
    <s v="Apoyar al equipo auditor de la Gobernación de Antioquia para la realización de las auditorías internas de calidad, al Sistema Integrado de Gestión - SIG y realizar entrenamiento teórico práctico en el desarrollo de las mismas a los auditores internos."/>
    <d v="2018-01-02T00:00:00"/>
    <s v="10 meses"/>
    <s v="Contratación Directa - Contratos Interadministrativos"/>
    <s v="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m/>
    <s v="Iván Darío Arango Correa"/>
    <s v="Tipo C:  Supervisión"/>
    <s v="Tecnica, Administrativa, Financiera, juridica y contable."/>
  </r>
  <r>
    <x v="14"/>
    <n v="80101505"/>
    <s v="Realización del 6° Evento Académico del Sistema Integrado de Gestión"/>
    <d v="2018-09-01T00:00:00"/>
    <s v="1 año"/>
    <s v="Licitación Pública"/>
    <s v="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s v="Se trasladará el CDP a la Oficina de Comunicaciones"/>
    <s v="Iván Darío Arango Correa"/>
    <s v="Tipo C:  Supervisión"/>
    <s v="Tecnica, Administrativa, Financiera, juridica y contable."/>
  </r>
  <r>
    <x v="14"/>
    <n v="80101505"/>
    <s v="Realización del Tercer Encuentro de Integrantes de EMC"/>
    <d v="2018-11-01T00:00:00"/>
    <s v="1 año"/>
    <s v="Licitación Pública"/>
    <s v="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s v="Se trasladará el CDP a la Oficina de Comunicaciones"/>
    <s v="Iván Darío Arango Correa"/>
    <s v="Tipo C:  Supervisión"/>
    <s v="Tecnica, Administrativa, Financiera, juridica y contable."/>
  </r>
  <r>
    <x v="14"/>
    <n v="80111504"/>
    <s v="Designar estudiantes de las universidades privadas para la realización de la práctica académica, con el fin de brindar apoyo a la gestión del Departamento de Antioquia y sus subregiones durante el segundo semestre de 2017 y el primer semestre 2018."/>
    <d v="2018-01-02T00:00:00"/>
    <s v="6 meses"/>
    <s v="Contratación Directa - Prestación de Servicios y de Apoyo a la Gestión Persona Jurídica"/>
    <s v="Propios"/>
    <n v="526896180"/>
    <n v="52689618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s v="8018 - 7327"/>
    <n v="19708"/>
    <d v="2018-01-16T00:00:00"/>
    <n v="43126"/>
    <s v="4600008004 – 4600008006-600007072-4600008005-4600007076-4600007999-4600008000-4600007078-4600007082-4600007074-4600006952-4600007068-4600007069-4600007071-4600007067-4600007070-4600008001-4600008003-4600008007-4600008008-4600007081-4600008002-4600008017"/>
    <x v="0"/>
    <s v="Universidades Privadas"/>
    <s v="En ejecución"/>
    <m/>
    <s v="Maribel Barrientos uribe"/>
    <s v="Tipo C:  Supervisión"/>
    <s v="Tecnica, Administrativa, Financiera, juridica y contable."/>
  </r>
  <r>
    <x v="14"/>
    <n v="80111504"/>
    <s v="Designar estudiantes de las universidades públicas para la realización de la práctica académica, con el fin de brindar apoyo a la gestión del Departamento de Antioquia y sus subregiones durante el segundo semestre de 2017 y el primer semestre 2018."/>
    <d v="2018-01-02T00:00:00"/>
    <s v="6 meses"/>
    <s v="Contratación Directa - Contratos Interadministrativos"/>
    <s v="Propios"/>
    <n v="692661150"/>
    <n v="69266115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n v="7326"/>
    <n v="17931"/>
    <d v="2017-07-21T00:00:00"/>
    <s v="2017060094473 del 01/08/2017"/>
    <s v="4600007057-4600007063-4600007059-4600007061-4600007058-4600007060-4600007062"/>
    <x v="0"/>
    <s v="Universidades Publicas"/>
    <s v="En ejecución"/>
    <m/>
    <s v="Diego Fernado Bedoya Gallo"/>
    <s v="Tipo C:  Supervisión"/>
    <s v="Tecnica, Administrativa, Financiera, juridica y contable."/>
  </r>
  <r>
    <x v="14"/>
    <n v="80111504"/>
    <s v="Designar estudiantes de las universidades privadas para la realización de la práctica académica, con el fin de brindar apoyo a la gestión del Departamento de Antioquia y sus subregiones durante el segundo semestre de 2018."/>
    <d v="2018-07-15T00:00:00"/>
    <s v="5 meses"/>
    <s v="Contratación Directa - Prestación de Servicios y de Apoyo a la Gestión Persona Jurídica"/>
    <s v="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2"/>
    <m/>
    <m/>
    <m/>
    <s v="Maribel Barrientos uribe"/>
    <s v="Tipo C:  Supervisión"/>
    <s v="Tecnica, Administrativa, Financiera, juridica y contable."/>
  </r>
  <r>
    <x v="14"/>
    <n v="80111504"/>
    <s v="Designar estudiantes de las universidades públicas para la realización de la práctica académica, con el fin de brindar apoyo a la gestión del Departamento de Antioquia y sus subregiones durante el segundo semestre de 2018."/>
    <d v="2018-07-15T00:00:00"/>
    <s v="5 meses"/>
    <s v="Contratación Directa - Contratos Interadministrativos"/>
    <s v="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2"/>
    <m/>
    <m/>
    <m/>
    <s v="Diego Fernado Bedoya Gallo"/>
    <s v="Tipo C:  Supervisión"/>
    <s v="Tecnica, Administrativa, Financiera, juridica y contable."/>
  </r>
  <r>
    <x v="14"/>
    <n v="80111504"/>
    <s v="Realización de los diferentes eventos de prácticas (Inducción, encuentro de experiencias y de certificación)."/>
    <d v="2018-07-15T00:00:00"/>
    <s v="10 meses"/>
    <s v="Contratación Directa - Prestación de Servicios y de Apoyo a la Gestión Persona Jurídica"/>
    <s v="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2"/>
    <m/>
    <m/>
    <m/>
    <s v="Maribel Barrientos uribe"/>
    <s v="Tipo C:  Supervisión"/>
    <s v="Tecnica, Administrativa, Financiera, juridica y contable."/>
  </r>
  <r>
    <x v="14"/>
    <n v="80101505"/>
    <s v="Convenio Educativo Departamento de Antioquia ICETEX "/>
    <d v="2018-01-05T00:00:00"/>
    <s v="11 meses"/>
    <s v="Contratación Directa - Contratos Interadministrativos"/>
    <s v="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n v="20584"/>
    <n v="20584"/>
    <d v="2018-01-18T00:00:00"/>
    <n v="43118"/>
    <s v="018F-2001"/>
    <x v="0"/>
    <s v="Icetex"/>
    <s v="En ejecución"/>
    <m/>
    <s v="Beatriz Elena Restrepo Munera"/>
    <s v="Tipo C:  Supervisión"/>
    <s v="Tecnica, Administrativa, Financiera, juridica y contable."/>
  </r>
  <r>
    <x v="14"/>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d v="2018-01-03T00:00:00"/>
    <s v="13 MESES"/>
    <s v="Contratación Directa - Prestación de Servicios y de Apoyo a la Gestión Persona Jurídica"/>
    <s v="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n v="43434"/>
    <n v="4600007927"/>
    <x v="0"/>
    <s v="Comfama"/>
    <s v="En ejecución"/>
    <m/>
    <s v="Elvia María Ríos Izquierdo"/>
    <s v="Tipo C:  Supervisión"/>
    <s v="Tecnica, Administrativa, Financiera, juridica y contable."/>
  </r>
  <r>
    <x v="14"/>
    <n v="851015003"/>
    <s v="Realizar las evaluaciones médicas ocupacionales, la práctica de exámenes de laboratorio, la aplicación de vacunas necesarias para el ingreso, las evaluaciones periódicas y las ayudas necesarias para el egreso del servidor público departamental."/>
    <d v="2018-01-03T00:00:00"/>
    <s v="12 MESES"/>
    <s v="Mínima Cuantía"/>
    <s v="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n v="7980"/>
    <n v="19708"/>
    <d v="2017-11-27T00:00:00"/>
    <n v="43082"/>
    <n v="4600007977"/>
    <x v="0"/>
    <s v="Centrolab S.A.S"/>
    <s v="En ejecución"/>
    <m/>
    <s v="Jaime Ignacio Gaviria C"/>
    <s v="Tipo C:  Supervisión"/>
    <s v="Tecnica, Administrativa, Financiera, juridica y contable."/>
  </r>
  <r>
    <x v="14"/>
    <s v="80141900_x000a_80141600_x000a_90101600_x000a_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d v="2018-04-18T00:00:00"/>
    <s v="6 meses"/>
    <s v="Licitación Pública"/>
    <s v="Propios"/>
    <n v="2676231792"/>
    <n v="2676231792"/>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n v="8148"/>
    <s v="20942-20927-20928-20931-20929-20932-20930-20986-20987-20988-20989-20990-20991-21206-21027"/>
    <d v="2018-04-09T00:00:00"/>
    <s v="2018060229227 del 25/06/18"/>
    <n v="4600008184"/>
    <x v="0"/>
    <s v="Unión Temporal Gestión Humana 2018"/>
    <s v="En ejecución"/>
    <m/>
    <s v="Beatriz Elena Restrepo Munera"/>
    <s v="Tipo C:  Supervisión"/>
    <s v="Tecnica, Administrativa, Financiera, juridica y contable."/>
  </r>
  <r>
    <x v="14"/>
    <n v="851015003"/>
    <s v="Contratación de exámenes médicos para servidores y contratistas independientes (semana de la salud ocupacional para CAD y todo el Departamento de Antioquia)"/>
    <d v="2018-08-06T00:00:00"/>
    <s v="6 meses"/>
    <s v="Mínima Cuantía"/>
    <s v="Propios"/>
    <n v="60000000"/>
    <n v="6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2"/>
    <m/>
    <m/>
    <m/>
    <s v="Jaime Ignacio Gaviria C"/>
    <s v="Tipo C:  Supervisión"/>
    <s v="Tecnica, Administrativa, Financiera, juridica y contable."/>
  </r>
  <r>
    <x v="14"/>
    <n v="46181500"/>
    <s v="Compra de elementos de protección personal para los servidores de la gobernación de Antioquia"/>
    <d v="2018-05-08T00:00:00"/>
    <s v="7 meses"/>
    <s v="Selección Abreviada - Menor Cuantía"/>
    <s v="Propios"/>
    <n v="100000000"/>
    <n v="100000000"/>
    <s v="NO"/>
    <s v="N/A"/>
    <s v="Jorge O. Patiño Cardona"/>
    <s v="Profesional Universitario"/>
    <s v="3839691"/>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n v="21421"/>
    <m/>
    <m/>
    <m/>
    <x v="1"/>
    <m/>
    <m/>
    <s v="Se trasladará el CDP a la Secretaria General - Subsecretaria Logistica, quien adelanta el proceso contractual"/>
    <s v="Roberto Hernandez Arboleda"/>
    <s v="Tipo C:  Supervisión"/>
    <s v="Tecnica, Administrativa, Financiera, juridica y contable."/>
  </r>
  <r>
    <x v="14"/>
    <n v="81112211"/>
    <s v="Soporte, mantenimiento y actualización del licenciamiento de SAP"/>
    <d v="2018-07-08T00:00:00"/>
    <s v="12 MESES"/>
    <s v="Contratación Directa - No pluralidad de oferentes"/>
    <s v="Propios"/>
    <n v="1433303862"/>
    <n v="1433303862"/>
    <s v="NO"/>
    <s v="N/A"/>
    <s v="Jorge O. Patiño Cardona"/>
    <s v="Profesional Universitario"/>
    <s v="3839692"/>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n v="21451"/>
    <m/>
    <m/>
    <m/>
    <x v="1"/>
    <m/>
    <m/>
    <m/>
    <s v="Ludwyg Londono Serna "/>
    <s v="Tipo C:  Supervisión"/>
    <s v="Tecnica, Administrativa, Financiera, juridica y contable."/>
  </r>
  <r>
    <x v="14"/>
    <n v="43231500"/>
    <s v="SUSCRIPCIÓN OFFICE 365"/>
    <d v="2018-11-20T00:00:00"/>
    <s v="13 MESES"/>
    <s v="Selección Abreviada - Acuerdo Marco de Precios"/>
    <s v="Propios"/>
    <n v="53968021"/>
    <n v="53968021"/>
    <s v="NO"/>
    <s v="N/A"/>
    <s v="Jorge O. Patiño Cardona"/>
    <s v="Profesional Universitario"/>
    <s v="3839693"/>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n v="21452"/>
    <m/>
    <m/>
    <m/>
    <x v="1"/>
    <m/>
    <m/>
    <m/>
    <s v="Jhon Edwar Garcia Soto"/>
    <s v="Tipo C:  Supervisión"/>
    <s v="Tecnica, Administrativa, Financiera, juridica y contable."/>
  </r>
  <r>
    <x v="15"/>
    <n v="81112204"/>
    <s v="SOPORTE TÉCNICO Y ACTUALIZACIÓN  SOFTWARE "/>
    <d v="2017-04-17T00:00:00"/>
    <s v="14 meses"/>
    <s v="Contratación Directa - Prestación de Servicios y de Apoyo a la Gestión Persona Jurídica"/>
    <s v="Recursos propios"/>
    <n v="178835618"/>
    <n v="121907618"/>
    <s v="SI"/>
    <s v="Aprobadas"/>
    <s v="CARLOS MARIO MARIN MARIN"/>
    <s v="GERENTE"/>
    <s v="3838190"/>
    <s v="carlosalberto.marin@antioquia.gov.co"/>
    <s v="Movilidad segura en el Departamento de Antioquia"/>
    <s v="Municipios adscritos al convenio de regulación y control."/>
    <s v="Fortalecimiento Institucional en Transporte y Tránsito en el Departamento de Antioquia"/>
    <s v="08-0003"/>
    <s v="Municipios adscritos al convenio de regulación y control."/>
    <s v="Municipios adscritos al convenio de regulación y control."/>
    <n v="6373"/>
    <n v="6373"/>
    <d v="2017-03-27T00:00:00"/>
    <s v="2017060053416"/>
    <n v="4600006653"/>
    <x v="0"/>
    <s v="QUIPUX S.A.S"/>
    <s v="En ejecución"/>
    <m/>
    <s v="CARLOS MARIO MARIN MARIN"/>
    <s v="Tipo C:  Supervisión"/>
    <s v="Tecnica, Administrativa, Financiera."/>
  </r>
  <r>
    <x v="15"/>
    <n v="78141500"/>
    <s v="ADQUISISCION DE TIQUETES AEREOS VF 600002262"/>
    <d v="2017-06-01T00:00:00"/>
    <s v="10 meses"/>
    <s v="Contratación Directa"/>
    <s v="Recursos propios"/>
    <n v="30000000"/>
    <n v="30000000"/>
    <s v="SI"/>
    <s v="Aprobadas"/>
    <s v="VICTORIA E RAMIREZ VELEZ"/>
    <s v="SECRETARIA DE GOBIERNO"/>
    <s v="3838301"/>
    <s v="victoria.ramirez@antioquia.gov.co"/>
    <m/>
    <s v="Recursos de Funcionamiento"/>
    <s v="Recursos de Funcionamiento"/>
    <s v="N/A"/>
    <m/>
    <m/>
    <n v="8129"/>
    <n v="21007"/>
    <d v="2019-03-28T00:00:00"/>
    <m/>
    <m/>
    <x v="3"/>
    <s v="ABORDO VIAJES Y TURISMO"/>
    <m/>
    <s v="Se traslada CDP a la Secretaría General por un valor de $ 30000000"/>
    <s v="VICTORIA E RAMIREZ VELEZ"/>
    <s v="Tipo C:  Supervisión"/>
    <s v="Tecnica, Administrativa, Financiera."/>
  </r>
  <r>
    <x v="15"/>
    <n v="78141500"/>
    <s v="ADQUISISCION DE TIQUETES AEREOS"/>
    <d v="2018-06-01T00:00:00"/>
    <s v="6 meses"/>
    <s v="Contratación Directa"/>
    <s v="Recursos propios"/>
    <n v="60000000"/>
    <n v="60000000"/>
    <s v="NO"/>
    <s v="N/A"/>
    <s v="VICTORIA E RAMIREZ VELEZ"/>
    <s v="SECRETARIA DE GOBIERNO"/>
    <s v="3838301"/>
    <s v="victoria.ramirez@antioquia.gov.co"/>
    <m/>
    <s v="Recursos de Funcionamiento"/>
    <s v="Recursos de Funcionamiento"/>
    <s v="N/A"/>
    <m/>
    <m/>
    <m/>
    <m/>
    <m/>
    <m/>
    <m/>
    <x v="2"/>
    <m/>
    <m/>
    <s v="Se traslada CDP a la Secretaría General-Subsecretaría Logistica, por un valor de $ 60000000"/>
    <s v="VICTORIA E RAMIREZ VELEZ"/>
    <s v="Tipo C:  Supervisión"/>
    <s v="Tecnica, Administrativa, Financiera."/>
  </r>
  <r>
    <x v="15"/>
    <n v="50111500"/>
    <s v="SUMINISTRO DE VIVERES CARCEL YARUMITO VF 600002270"/>
    <d v="2018-05-01T00:00:00"/>
    <s v="10 meses"/>
    <s v="Mínima cuantía"/>
    <s v="Recursos propios"/>
    <n v="70000000"/>
    <n v="20000000"/>
    <s v="SI"/>
    <s v="Aprobadas"/>
    <s v="VICTORIA E RAMIREZ VELEZ"/>
    <s v="SECRETARIA DE GOBIERNO"/>
    <s v="3838302"/>
    <s v="victoria.ramirez@antioquia.gov.co"/>
    <m/>
    <s v="Recursos de Funcionamiento"/>
    <s v="Recursos de Funcionamiento"/>
    <s v="N/A"/>
    <m/>
    <m/>
    <m/>
    <m/>
    <m/>
    <m/>
    <m/>
    <x v="2"/>
    <m/>
    <m/>
    <s v="Recursos de funcionamiento"/>
    <s v="VICTORIA E RAMIREZ VELEZ"/>
    <s v="Tipo C:  Supervisión"/>
    <s v="Tecnica, Administrativa, Financiera."/>
  </r>
  <r>
    <x v="15"/>
    <n v="93151500"/>
    <s v="PROMOCION Y PROTECION DE DDHH"/>
    <d v="2017-07-01T00:00:00"/>
    <s v="6 meses"/>
    <s v="Contratación Directa - Contratos Interadministrativos"/>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2"/>
    <m/>
    <m/>
    <m/>
    <s v="CARLOS MARIO VANEGAS CALLE"/>
    <s v="Tipo C:  Supervisión"/>
    <s v="Tecnica, Administrativa, Financiera."/>
  </r>
  <r>
    <x v="15"/>
    <n v="93151500"/>
    <s v="RESTITUCION DE TIERRAS"/>
    <d v="2018-07-01T00:00:00"/>
    <s v="5 meses"/>
    <s v="Contratación Directa - Contratos Interadministrativos"/>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2"/>
    <m/>
    <m/>
    <m/>
    <s v="CARLOS MARIO VANEGAS CALLE"/>
    <s v="Tipo C:  Supervisión"/>
    <s v="Tecnica, Administrativa, Financiera."/>
  </r>
  <r>
    <x v="15"/>
    <n v="92101500"/>
    <s v="EDUCACION Y REGULACION VIAL VF 600002268"/>
    <d v="2017-07-25T00:00:00"/>
    <s v="12 meses"/>
    <s v="Régimen Especial - Artículo 95 Ley 489 de 1998"/>
    <s v="Recursos propios"/>
    <n v="469908333"/>
    <n v="156636111"/>
    <s v="SI"/>
    <s v="Aprobadas"/>
    <s v="CARLOS MARIO MARIN MARIN"/>
    <s v="GERENTE"/>
    <s v="3839336"/>
    <s v="carlos.marin@antioquia.gov.co"/>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s v="4600007048"/>
    <n v="4600007048"/>
    <x v="0"/>
    <s v="POLICIA NACIONAL"/>
    <s v="En ejecución"/>
    <m/>
    <s v="CARLOS MARIO MARIN MARIN"/>
    <s v="Tipo C:  Supervisión"/>
    <s v="Tecnica, Administrativa, Financiera."/>
  </r>
  <r>
    <x v="15"/>
    <s v="72121400"/>
    <s v="CONSTRUCCION, MENTENIMIENTO Y ADECUACIONES FUERZA PUBLICA"/>
    <d v="2018-04-01T00:00:00"/>
    <s v="8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2"/>
    <m/>
    <m/>
    <m/>
    <s v="HUGO ALBERTO PARRA GALEANO"/>
    <s v="Tipo C:  Supervisión"/>
    <s v="Tecnica, Administrativa, Financiera."/>
  </r>
  <r>
    <x v="15"/>
    <s v="80141600"/>
    <s v="OPERACIÓN LOGISTICA OPERATIVOS FUERZA PÚBLICA, ORGASNISMOS DE SEGURIDAD Y JUSTICIA VF"/>
    <d v="2017-11-10T00:00:00"/>
    <s v="10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0"/>
    <s v="METROPARQUES"/>
    <s v="En ejecución"/>
    <m/>
    <s v="HUGO ALBERTO PARRA GALEANO"/>
    <s v="Tipo C:  Supervisión"/>
    <s v="Tecnica, Administrativa, Financiera."/>
  </r>
  <r>
    <x v="15"/>
    <s v="80141600"/>
    <s v="OPERACIÓN LOGISTICA OPERATIVOS FUERZA PÚBLICA, ORGASNISMOS DE SEGURIDAD Y JUSTICIA "/>
    <d v="2018-07-01T00:00:00"/>
    <s v="6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5"/>
    <n v="92111800"/>
    <s v="PAGO DE RECOMENSAS Y PROTECCION DE VÍCTIMAS Y TESTIGOS EN PRO DE LA SEGURIDAD Y LA CONVIVENCIA EN EL DEPARTAMENTO DE ANTIOQUIA VF 6000002266"/>
    <d v="2017-11-10T00:00:00"/>
    <s v="10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0"/>
    <s v="EMPRESA PARA LA SEGURIDAD URBANA"/>
    <s v="En ejecución"/>
    <m/>
    <s v="HUGO ALBERTO PARRA GALEANO"/>
    <s v="Tipo C:  Supervisión"/>
    <s v="Tecnica, Administrativa, Financiera."/>
  </r>
  <r>
    <x v="15"/>
    <n v="92111800"/>
    <s v="PAGO DE RECOMENSAS Y PROTECCION DE VÍCTIMAS Y TESTIGOS EN PRO DE LA SEGURIDAD Y LA CONVIVENCIA EN EL DEPARTAMENTO DE ANTIOQUIA VF 6000002266"/>
    <d v="2018-08-01T00:00:00"/>
    <s v="5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5"/>
    <n v="801141600"/>
    <s v="APOYO A LA LOGISTICA E INTELIGENCIA D ELA FUERZA PUBLICA"/>
    <d v="2018-02-01T00:00:00"/>
    <s v="10 meses"/>
    <s v="Selección Abreviad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5"/>
    <s v="72121400"/>
    <s v="CONSTRUCCION MANTENIMIENTO DE SEDES VF 600002423"/>
    <d v="2017-05-04T00:00:00"/>
    <s v="16 meses"/>
    <s v="Contratación Directa - Contratos Interadministrativos"/>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0"/>
    <s v="EMPRESA DE VIVIENDA DE ANTIOQUIA"/>
    <s v="En ejecución"/>
    <m/>
    <s v="HUGO ALBERTO PARRA GALEANO"/>
    <s v="Tipo C:  Supervisión"/>
    <s v="Tecnica, Administrativa, Financiera."/>
  </r>
  <r>
    <x v="15"/>
    <n v="15101500"/>
    <s v="COMBUSTIBLE FUERZA PUBLICA VF 600002460"/>
    <d v="2017-06-16T00:00:00"/>
    <s v="9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0"/>
    <s v="DIEGO LPEZ S.A.S"/>
    <s v="En ejecución"/>
    <m/>
    <s v="HUGO ALBERTO PARRA GALEANO"/>
    <s v="Tipo C:  Supervisión"/>
    <s v="Tecnica, Administrativa, Financiera."/>
  </r>
  <r>
    <x v="15"/>
    <n v="15101500"/>
    <s v="COMBUSTIBLE FUERZA PUBLICA "/>
    <d v="2018-02-01T00:00:00"/>
    <s v="10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2"/>
    <m/>
    <m/>
    <m/>
    <s v="HUGO ALBERTO PARRA GALEANO"/>
    <s v="Tipo C:  Supervisión"/>
    <s v="Tecnica, Administrativa, Financiera."/>
  </r>
  <r>
    <x v="15"/>
    <n v="25101500"/>
    <s v="ADQUISICION DE PARQUE AUTOMOTOR (VEHÍCULOS, MOTOCICLETAS, BOTES Y MOTORES) PARA LA FUERZA PÚBLICA, ORGANISMOS DE SEGURIDAD Y J"/>
    <d v="2018-03-01T00:00:00"/>
    <s v="9 meses"/>
    <s v="Selección Abreviada - Acuerdo Marco de Precios"/>
    <s v="Recursos propios"/>
    <n v="2052971138"/>
    <n v="2052971138"/>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2"/>
    <m/>
    <m/>
    <m/>
    <s v="HUGO ALBERTO PARRA GALEANO"/>
    <s v="Tipo C:  Supervisión"/>
    <s v="Tecnica, Administrativa, Financiera."/>
  </r>
  <r>
    <x v="15"/>
    <n v="92101700"/>
    <s v="FORTALECIMIENTO RESPONSABILIDAD PENAL ADOLECENTES VF 600002267"/>
    <d v="2018-05-01T00:00:00"/>
    <s v="12 meses"/>
    <s v="Otro tipo de contrato"/>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d v="2017-04-26T00:00:00"/>
    <s v="2017060076783"/>
    <n v="4600006749"/>
    <x v="0"/>
    <s v="IPSICOL"/>
    <s v="En ejecución"/>
    <m/>
    <s v="AICARDO URREGO USUGA"/>
    <s v="Tipo C:  Supervisión"/>
    <s v="Tecnica, Administrativa, Financiera."/>
  </r>
  <r>
    <x v="15"/>
    <n v="83111600"/>
    <s v=" TECNOLOGÍA PARA LA SEGURIDAD  -COMUNICACION MOVIL AVANTEL VF 600002265"/>
    <d v="2017-11-10T00:00:00"/>
    <s v="10 meses"/>
    <s v="Contratación Directa - No pluralidad de oferentes"/>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0"/>
    <s v="AVANTEL S.A.S"/>
    <s v="En ejecución"/>
    <m/>
    <s v="HUGO ALBERTO PARRA GALEANO"/>
    <s v="Tipo C:  Supervisión"/>
    <s v="Tecnica, Administrativa, Financiera."/>
  </r>
  <r>
    <x v="15"/>
    <n v="50111500"/>
    <s v="SUMINISTRO DE VIVERES CARCEL YARUMITO "/>
    <d v="2018-06-01T00:00:00"/>
    <s v="6  meses"/>
    <s v="Mínima cuantía"/>
    <s v="Recursos propios"/>
    <n v="70000000"/>
    <n v="70000000"/>
    <s v="NO"/>
    <s v="N/A"/>
    <s v="VICTORIA E RAMIREZ VELEZ"/>
    <s v="SECRETARIA DE GOBIERNO"/>
    <s v="3838302"/>
    <s v="victoria.ramirez@antioquia.gov.co"/>
    <m/>
    <s v="Recursos de Funcionamiento"/>
    <s v="Recursos de Funcionamiento"/>
    <s v="N/A"/>
    <m/>
    <m/>
    <m/>
    <m/>
    <m/>
    <m/>
    <m/>
    <x v="2"/>
    <m/>
    <m/>
    <s v="Recursos de funcionamiento"/>
    <s v="VICTORIA E RAMIREZ VELEZ"/>
    <s v="Tipo C:  Supervisión"/>
    <s v="Tecnica, Administrativa, Financiera."/>
  </r>
  <r>
    <x v="15"/>
    <n v="86101700"/>
    <s v="FORTALECIMIENTO (CAPACITACIÓN Y ASISTENCIA TÉCNICA) BOMBEROS"/>
    <d v="2018-02-01T00:00:00"/>
    <s v="8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2"/>
    <m/>
    <m/>
    <m/>
    <s v="AICARDO URREGO USUGA"/>
    <s v="Tipo C:  Supervisión"/>
    <s v="Tecnica, Administrativa, Financiera."/>
  </r>
  <r>
    <x v="15"/>
    <n v="44100000"/>
    <s v="FORTALECIMIENTIO TECNOLOGICO ORGANISMO DE TRANSITO"/>
    <d v="2018-02-01T00:00:00"/>
    <s v="10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2"/>
    <m/>
    <m/>
    <m/>
    <s v="CARLOS MARIO MARIN MARIN"/>
    <s v="Tipo C:  Supervisión"/>
    <s v="Tecnica, Administrativa, Financiera."/>
  </r>
  <r>
    <x v="15"/>
    <n v="83111600"/>
    <s v="COMUNICACION MOVIL AVANTEL "/>
    <d v="2018-09-01T00:00:00"/>
    <s v="3 meses"/>
    <s v="Contratación Directa - No pluralidad de oferentes"/>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5"/>
    <n v="92121900"/>
    <s v="BOTES Y MOTORES FZA PUBLICA"/>
    <m/>
    <s v="5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5"/>
    <n v="93151500"/>
    <s v="ATENCION VICTIMAS Y DERECHOS HUMANOS VF600002424"/>
    <d v="2017-06-22T00:00:00"/>
    <s v="10 meses y 15 días"/>
    <s v="Contratación Directa - Contratos Interadministrativos"/>
    <s v="Recursos propios"/>
    <n v="1639500000"/>
    <n v="350000000"/>
    <s v="SI"/>
    <s v="Aprobadas"/>
    <s v="CARLOS MARIO VANEGAS CALLE"/>
    <s v="DIRECTOR DE DERECHOS HUMANOS"/>
    <s v="3839107"/>
    <s v="carlos.vanegas@antioquia. Gov.co"/>
    <m/>
    <m/>
    <m/>
    <s v="22-0223"/>
    <m/>
    <m/>
    <n v="7158"/>
    <n v="7158"/>
    <d v="2017-06-20T00:00:00"/>
    <s v="2017060089213"/>
    <n v="46000006932"/>
    <x v="0"/>
    <s v="EMPRESA SOCIAL DEL ESTADO HOSPITAL MENTAL DE ANTIOQUIA"/>
    <s v="En ejecución"/>
    <m/>
    <s v="CARLOS MARIO VANEGAS CALLE"/>
    <s v="Tipo C:  Supervisión"/>
    <s v="Tecnica, Administrativa, Financiera."/>
  </r>
  <r>
    <x v="15"/>
    <n v="93151500"/>
    <s v="ATENCION VICTIMAS Y DERECHOS HUMANOS VF 6000002425"/>
    <d v="2017-06-22T00:00:00"/>
    <s v="10 meses y 15 días"/>
    <s v="Contratación Directa - Contratos Interadministrativos"/>
    <s v="Recursos propios"/>
    <n v="1639500000"/>
    <n v="187500000"/>
    <s v="SI"/>
    <s v="Aprobadas"/>
    <s v="CARLOS MARIO VANEGAS CALLE"/>
    <s v="DIRECTOR DE DERECHOS HUMANOS"/>
    <s v="3839107"/>
    <s v="carlos.vanegas@antioquia. Gov.co"/>
    <m/>
    <m/>
    <m/>
    <s v="22-0222"/>
    <m/>
    <m/>
    <n v="7158"/>
    <n v="7158"/>
    <d v="2017-06-20T00:00:00"/>
    <s v="2017060089213"/>
    <n v="46000006932"/>
    <x v="0"/>
    <s v="EMPRESA SOCIAL DEL ESTADO HOSPITAL MENTAL DE ANTIOQUIA"/>
    <s v="En ejecución"/>
    <m/>
    <s v="CARLOS MARIO VANEGAS CALLE"/>
    <s v="Tipo C:  Supervisión"/>
    <s v="Tecnica, Administrativa, Financiera."/>
  </r>
  <r>
    <x v="15"/>
    <n v="93151500"/>
    <s v="ATENCION VICTIMAS Y DERECHOS HUMANOS "/>
    <d v="2017-07-01T00:00:00"/>
    <s v="6 meses"/>
    <s v="Contratación Directa - Contratos Interadministrativos"/>
    <s v="Recursos propios"/>
    <n v="212500000"/>
    <n v="212500000"/>
    <s v="NO"/>
    <s v="N/A"/>
    <s v="CARLOS MARIO VANEGAS CALLE"/>
    <s v="DIRECTOR DE DERECHOS HUMANOS"/>
    <s v="3839107"/>
    <s v="carlos.vanegas@antioquia. Gov.co"/>
    <m/>
    <m/>
    <m/>
    <m/>
    <m/>
    <m/>
    <m/>
    <m/>
    <m/>
    <m/>
    <m/>
    <x v="2"/>
    <m/>
    <m/>
    <m/>
    <s v="CARLOS MARIO VANEGAS CALLE"/>
    <s v="Tipo C:  Supervisión"/>
    <s v="Tecnica, Administrativa, Financiera."/>
  </r>
  <r>
    <x v="15"/>
    <n v="93151500"/>
    <s v="APOYO A LA ACCION INTEGRAL CONTRA MINAS ANTIPERSONALES"/>
    <d v="2017-07-01T00:00:00"/>
    <s v="6 meses"/>
    <s v="Contratación Directa - Contratos Interadministrativos"/>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2"/>
    <m/>
    <m/>
    <m/>
    <s v="CARLOS MARIO VANEGAS CALLE"/>
    <s v="Tipo C:  Supervisión"/>
    <s v="Tecnica, Administrativa, Financiera."/>
  </r>
  <r>
    <x v="15"/>
    <n v="80101500"/>
    <s v="IMPLEMENTACION TECNOLOGICA Y SISTEMAS DE INFORMACION"/>
    <d v="2018-02-01T00:00:00"/>
    <s v="10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5"/>
    <n v="93141500"/>
    <s v="APOYO LOGISTICO EVENTOS"/>
    <d v="2018-02-01T00:00:00"/>
    <s v="10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5"/>
    <n v="92101700"/>
    <s v="FORTALECIMIENTO RESPONSABILIDAD PENAL ADOLECENTES "/>
    <d v="2018-07-01T00:00:00"/>
    <s v="6 meses"/>
    <s v="Otro Tipo de Contrato"/>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2"/>
    <m/>
    <m/>
    <m/>
    <s v="AICARDO URREGO USUGA"/>
    <s v="Tipo C:  Supervisión"/>
    <s v="Tecnica, Administrativa, Financiera."/>
  </r>
  <r>
    <x v="15"/>
    <n v="93141500"/>
    <s v="OPERADOR LOGISTICO COMUNICACIONES VF600002353"/>
    <d v="2018-04-01T00:00:00"/>
    <s v="15 meses"/>
    <s v="Contratación Directa - Contratos Interadministrativos"/>
    <s v="Recursos propios"/>
    <n v="472500000"/>
    <n v="52500000"/>
    <s v="SI"/>
    <s v="Aprobadas"/>
    <s v="AICARDO URREGO USUGA"/>
    <s v="DIRECTOR DE APOYO INSTITUCIONAL"/>
    <s v="3838350"/>
    <s v="aicardo.urrego@antioquia.gov.co"/>
    <m/>
    <m/>
    <m/>
    <m/>
    <m/>
    <m/>
    <m/>
    <m/>
    <m/>
    <m/>
    <m/>
    <x v="2"/>
    <m/>
    <m/>
    <s v="Traslado de CDP  a la Oficina de comunicaciones para la adición del contrato para el operador logistico "/>
    <s v="AICARDO URREGO USUGA"/>
    <s v="Tipo C:  Supervisión"/>
    <s v="Tecnica, Administrativa, Financiera."/>
  </r>
  <r>
    <x v="15"/>
    <n v="43211500"/>
    <s v="FORTALECIMIENTO DE INTITUCIONES QUE BRINDAN SERVICIO DE JUSTICIA FORMAL Y NO FORMAL"/>
    <d v="2018-03-01T00:00:00"/>
    <s v="8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2"/>
    <m/>
    <m/>
    <m/>
    <s v="AICARDO URREGO USUGA"/>
    <s v="Tipo C:  Supervisión"/>
    <s v="Tecnica, Administrativa, Financiera."/>
  </r>
  <r>
    <x v="15"/>
    <n v="93141500"/>
    <s v="OPERADOR LOGISTICO COMUNICACIONES VF600002355"/>
    <d v="2018-04-01T00:00:00"/>
    <s v="15 meses"/>
    <s v="Contratación Directa - Contratos Interadministrativos"/>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el operador logistico "/>
    <s v="HUGO ALBERTO PARRA GALEANO"/>
    <s v="Tipo C:  Supervisión"/>
    <s v="Tecnica, Administrativa, Financiera."/>
  </r>
  <r>
    <x v="15"/>
    <n v="93141500"/>
    <s v="OPERADOR LOGISTICO COMUNICACIONES "/>
    <d v="2018-07-01T00:00:00"/>
    <s v="6 meses"/>
    <s v="Contratación Directa - Contratos Interadministrativos"/>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el operador logistico "/>
    <s v="HUGO ALBERTO PARRA GALEANO"/>
    <s v="Tipo C:  Supervisión"/>
    <s v="Tecnica, Administrativa, Financiera."/>
  </r>
  <r>
    <x v="15"/>
    <n v="93141500"/>
    <s v="CENTRAL DE MEDIOS VF 600002365"/>
    <d v="2018-04-01T00:00:00"/>
    <s v="15 meses"/>
    <s v="Contratación Directa - Contratos Interadministrativos"/>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central de medios"/>
    <s v="HUGO ALBERTO PARRA GALEANO"/>
    <s v="Tipo C:  Supervisión"/>
    <s v="Tecnica, Administrativa, Financiera."/>
  </r>
  <r>
    <x v="15"/>
    <n v="83111600"/>
    <s v="VF 6000002265 OPERADOR TELEFONIA MOVIL"/>
    <d v="2017-11-10T00:00:00"/>
    <s v="10 meses"/>
    <s v="Contratación Directa - Prestación de Servicios y de Apoyo a la Gestión Persona Jurídica"/>
    <s v="Recursos propios"/>
    <n v="116000000"/>
    <n v="80000000"/>
    <s v="SI"/>
    <s v="Aprobadas"/>
    <s v="HUGO ALBERTO PARRA GALEANO"/>
    <s v="Sub secretario de seguridad y convivencia ciudadana"/>
    <s v="3838330"/>
    <s v="hugo.parra@antioquia.gov.co"/>
    <s v="Fortalecimiento a la Seguridad y Orden Público"/>
    <s v="_x000a_*Organismos de Seguridad y Fuerza Pública, Fortalecidos y Dotados."/>
    <s v="Apoyo en su Logística e Inteligencia a la Fuerza Pública y Organismos de Seguridad en Antioquia"/>
    <s v="08-0011"/>
    <s v="_x000a_*Organismos de Seguridad y Fuerza Pública, Fortalecidos y Dotados."/>
    <m/>
    <n v="7731"/>
    <n v="7731"/>
    <d v="2017-10-25T00:00:00"/>
    <s v="2017060108105"/>
    <n v="4600007667"/>
    <x v="0"/>
    <s v="COMCEL S.A."/>
    <s v="En ejecución"/>
    <m/>
    <s v="HUGO ALBERTO PARRA GALEANO"/>
    <s v="Tipo C:  Supervisión"/>
    <s v="Tecnica, Administrativa, Financiera."/>
  </r>
  <r>
    <x v="15"/>
    <n v="83111600"/>
    <s v="OPERADOR TELEFONIA CELULAR "/>
    <d v="2018-08-01T00:00:00"/>
    <s v="4 meses y 15 día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2"/>
    <m/>
    <m/>
    <m/>
    <s v="HUGO ALBERTO PARRA GALEANO"/>
    <s v="Tipo C:  Supervisión"/>
    <s v="Tecnica, Administrativa, Financiera."/>
  </r>
  <r>
    <x v="15"/>
    <n v="16111500"/>
    <s v="ELEMENTOS OFICINA"/>
    <d v="2017-04-01T00:00:00"/>
    <s v="8 meses"/>
    <s v="Selección Abreviada - Subasta Inversa"/>
    <s v="Recursos propios"/>
    <n v="300000000"/>
    <n v="3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2"/>
    <m/>
    <m/>
    <m/>
    <s v="HUGO ALBERTO PARRA GALEANO"/>
    <s v="Tipo C:  Supervisión"/>
    <s v="Tecnica, Administrativa, Financiera."/>
  </r>
  <r>
    <x v="15"/>
    <n v="93141500"/>
    <s v="OPERADOR LOGISTICO  VF600002354"/>
    <d v="2018-04-01T00:00:00"/>
    <s v="15 meses"/>
    <s v="Contratación Directa - Contratos Interadministrativos"/>
    <s v="Recursos propios"/>
    <n v="472500000"/>
    <n v="52500000"/>
    <s v="SI"/>
    <s v="Aprobadas"/>
    <s v="CARLOS MARIO MARIN MARIN"/>
    <s v="GERENTE"/>
    <s v="3839336"/>
    <s v="carlosalberto.marin@antioquia.gov.co"/>
    <m/>
    <m/>
    <m/>
    <m/>
    <m/>
    <m/>
    <m/>
    <m/>
    <m/>
    <m/>
    <m/>
    <x v="2"/>
    <m/>
    <m/>
    <s v="Traslado de CDP  a la Oficina de comunicaciones para la adición del contrato para el operador logistico "/>
    <s v="CARLOS MARIO MARIN MARIN"/>
    <s v="Tipo C:  Supervisión"/>
    <s v="Tecnica, Administrativa, Financiera."/>
  </r>
  <r>
    <x v="15"/>
    <n v="43191512"/>
    <s v="MEDIOS DE  COMUNICACION VF600002366"/>
    <d v="2018-02-01T00:00:00"/>
    <n v="10"/>
    <s v="Contratación Directa - Contratos Interadministrativos"/>
    <s v="Recursos propios"/>
    <n v="68750000"/>
    <n v="68750000"/>
    <s v="NO"/>
    <s v="N/A"/>
    <s v="CARLOS MARIO MARIN MARIN"/>
    <s v="GERENTE"/>
    <s v="3839336"/>
    <s v="carlosalberto.marin@antioquia.gov.co"/>
    <m/>
    <m/>
    <m/>
    <m/>
    <m/>
    <m/>
    <m/>
    <m/>
    <m/>
    <m/>
    <m/>
    <x v="2"/>
    <m/>
    <m/>
    <s v="Traslado de CDP  a la Oficina de comunicaciones para la adición del contrato para central de medios"/>
    <s v="CARLOS MARIO MARIN MARIN"/>
    <s v="Tipo C:  Supervisión"/>
    <s v="Tecnica, Administrativa, Financiera."/>
  </r>
  <r>
    <x v="15"/>
    <n v="81161700"/>
    <s v="SERVICIO COMUNICACIÓN MOVIL PDA VF6000002459"/>
    <d v="2016-12-20T00:00:00"/>
    <s v="13 meses"/>
    <s v="Contratación Directa - No pluralidad de oferentes"/>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0"/>
    <s v="AVANTEL S.A.S"/>
    <s v="En ejecución"/>
    <m/>
    <s v="HUGO ALBERTO PARRA GALEANO"/>
    <s v="Tipo C:  Supervisión"/>
    <s v="Tecnica, Administrativa, Financiera."/>
  </r>
  <r>
    <x v="15"/>
    <n v="81161700"/>
    <s v="SERVICIO COMUNICACIÓN MOVIL PDA "/>
    <d v="2018-05-15T00:00:00"/>
    <s v="6 meses y 15 días"/>
    <s v="Contratación Directa - No pluralidad de oferentes"/>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5"/>
    <n v="86101700"/>
    <s v="APOYO E IMPLEMENTACION DE PROGRAMAS MPALES PAZES"/>
    <d v="2018-02-01T00:00:00"/>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5"/>
    <n v="500000000"/>
    <s v="SUMINISTRO DE VÍVERES FUERZA PÚBLICA, ORGANISMOS DE SEGURIDAD Y JUSTICIA"/>
    <d v="2018-04-01T00:00:00"/>
    <s v="10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s v="suministro de viveres  para la fuerza publica organismos de seguridady justicia en el departa,mento de antioquia"/>
    <n v="8088"/>
    <n v="2103"/>
    <d v="2018-03-08T00:00:00"/>
    <s v="2018060030124"/>
    <m/>
    <x v="4"/>
    <s v="C.I PROCOLPA"/>
    <s v="En etapa precontractual"/>
    <s v="Aun no se ha asignado contratista esta en espuesta a abservaiones"/>
    <s v="HUGO ALBERTO PARRA GALEANO"/>
    <s v="Tipo C:  Supervisión"/>
    <s v="Tecnica, Administrativa, Financiera."/>
  </r>
  <r>
    <x v="15"/>
    <s v="78101800"/>
    <s v="TRANSPORTE REGISTRADURIA"/>
    <d v="2020-03-01T00:00:00"/>
    <s v="10 meses"/>
    <s v="Selección Abreviada - Subasta Inversa"/>
    <s v="Recursos propios"/>
    <n v="300000000"/>
    <n v="300000000"/>
    <s v="NO"/>
    <s v="N/A"/>
    <s v="AICARDO URREGO USUGA"/>
    <s v="DIRECTOR DE APOYO INSTITUCIONAL"/>
    <s v="3838350"/>
    <s v="aicardo.urrego@antioquia.gov.co"/>
    <s v="Fortalecimiento a la Seguridad y Orden Público"/>
    <m/>
    <m/>
    <s v="23-00007"/>
    <s v="Suministro de Viveres para la Secretaria de Gobierno, Fuerza Publica y Organismos de Seguridad y Justicia en el Departamento de Antioquia"/>
    <s v="Suministro de Viveres y Abarrotes para la Secretaria de Gobierno"/>
    <n v="8029"/>
    <n v="20281"/>
    <d v="2018-03-10T00:00:00"/>
    <s v="4600008069"/>
    <n v="4600008069"/>
    <x v="0"/>
    <s v="UNION TEMPORAL AC GOBERNACION"/>
    <s v="En ejecución"/>
    <s v="Recursos de funcionamiento"/>
    <s v="AICARDO URREGO USUGA"/>
    <s v="Tipo C:  Supervisión"/>
    <s v="Tecnica, Administrativa, Financiera."/>
  </r>
  <r>
    <x v="15"/>
    <s v="20102301"/>
    <s v="PRESTACIÓN DE SERVICIO DE COORDINADOR BOMBEROS"/>
    <d v="2018-02-01T00:00:00"/>
    <s v="11 meses"/>
    <s v="Contratación Directa - Prestación de Servicios y de Apoyo a la Gestión Persona Natural"/>
    <s v="Recursos propios"/>
    <n v="35000000"/>
    <n v="35000000"/>
    <s v="NO"/>
    <s v="N/A"/>
    <s v="VICTORIA E RAMIREZ VELEZ"/>
    <s v="SECRETARIA DE GOBIERNO"/>
    <s v="3838302"/>
    <s v="victoria.ramirez@antioquia.gov.co"/>
    <s v="Fortalecimiento a la Seguridad y Orden Público"/>
    <m/>
    <m/>
    <s v="23-00007"/>
    <s v="Prestar servicios como coordinador ejecutivo de los bomberos de Antioquia en cumplimiento a la Ley 1575 del 2012, la resolucion 0661 del 2014 y la Resolucion 384 del 2017 y la resolucion 429 del 2017"/>
    <s v="Prestar servicios como Coordinador Ejecutivo de los bomberos de Antioquia en cumplimiento a la Ley 1575"/>
    <n v="8050"/>
    <n v="20612"/>
    <d v="2018-01-26T00:00:00"/>
    <s v="4600008031"/>
    <n v="4600008031"/>
    <x v="0"/>
    <s v="NELSON ANTONIO ZULUAICA PATIÑO"/>
    <s v="En ejecución"/>
    <s v="Recursos de funcionamiento"/>
    <s v="VICTORIA E RAMIREZ VELEZ"/>
    <s v="Tipo C:  Supervisión"/>
    <s v="Tecnica, Administrativa, Financiera."/>
  </r>
  <r>
    <x v="15"/>
    <s v="90101600"/>
    <s v="ALIMENTACIÓN  REGISTRADURIA"/>
    <d v="2020-03-01T00:00:00"/>
    <s v="9 meses"/>
    <s v="Selección Abreviada - Subasta Inversa"/>
    <s v="Recursos propios"/>
    <n v="300000000"/>
    <n v="300000000"/>
    <s v="NO"/>
    <s v="N/A"/>
    <s v="AICARDO URREGO USUGA"/>
    <s v="DIRECTOR DE APOYO INSTITUCIONAL"/>
    <s v="3838350"/>
    <s v="aicardo.urrego@antioquia.gov.co"/>
    <s v="Fortalecimiento a la Seguridad y Orden Público"/>
    <s v="Recursos de Funcionamiento"/>
    <s v="Recursos de Funcionamiento"/>
    <s v="23-00007"/>
    <s v="Suministro de Viveres para la Secretaria de Gobierno, Fuerza Publica y Organismos de Seguridad y Justicia en el Departamento de Antioquia"/>
    <s v="Suministro de viceres y abarrotes en el Depto de Antioquia sgun las necesidades presentadas por la dependencia"/>
    <n v="8087"/>
    <n v="20281"/>
    <d v="2018-01-29T00:00:00"/>
    <s v="2018060060025"/>
    <n v="4600008091"/>
    <x v="0"/>
    <s v="SAN AGUSTIN EVENTOS Y TURISMO S.A.S."/>
    <s v="En ejecución"/>
    <s v="Recursos de funcionamiento"/>
    <s v="AICARDO URREGO USUGA Y OLGA LUCIA MEJIA RESTREPO"/>
    <s v="Tipo C:  Supervisión"/>
    <s v="Tecnica, Administrativa, Financiera."/>
  </r>
  <r>
    <x v="15"/>
    <s v="90101600"/>
    <s v="ALIMENTACIÓN  FONDO DE SEGURIDAD"/>
    <d v="2020-03-01T00:00:00"/>
    <s v="10 meses"/>
    <s v="Selección Abreviada - Subasta Inversa"/>
    <s v="Recursos propios"/>
    <n v="150000000"/>
    <n v="15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n v="8087"/>
    <m/>
    <m/>
    <m/>
    <m/>
    <x v="2"/>
    <m/>
    <m/>
    <m/>
    <s v="HUGO ALBERTO PARRA GALEANO"/>
    <s v="Tipo C:  Supervisión"/>
    <s v="Tecnica, Administrativa, Financiera."/>
  </r>
  <r>
    <x v="15"/>
    <s v="43211500"/>
    <s v="DOTACIÓN  REGISTRADURIA"/>
    <d v="2018-04-01T00:00:00"/>
    <s v="5meses"/>
    <s v="Selección Abreviada - Subasta Inversa"/>
    <s v="Recursos propios"/>
    <n v="315444000"/>
    <n v="350444000"/>
    <s v="NO"/>
    <s v="N/A"/>
    <s v="AICARDO URREGO USUGA"/>
    <s v="DIRECTOR DE APOYO INSTITUCIONAL"/>
    <s v="3838350"/>
    <s v="aicardo.urrego@antioquia.gov.co"/>
    <m/>
    <s v="Recursos de Funcionamiento"/>
    <s v="Recursos de Funcionamiento"/>
    <m/>
    <m/>
    <m/>
    <m/>
    <m/>
    <m/>
    <m/>
    <m/>
    <x v="2"/>
    <m/>
    <m/>
    <s v="Recursos de funcionamiento"/>
    <s v="AICARDO URREGO USUGA"/>
    <s v="Tipo C:  Supervisión"/>
    <s v="Tecnica, Administrativa, Financiera."/>
  </r>
  <r>
    <x v="15"/>
    <s v="80131500"/>
    <s v="ARRENDAMIENTO REGISTRADURIA"/>
    <m/>
    <s v="20 DIAS CALENDARIO"/>
    <s v="Contratación Directa"/>
    <s v="Recursos propios"/>
    <n v="37000000"/>
    <n v="30000000"/>
    <s v="NO"/>
    <s v="N/A"/>
    <s v="AICARDO URREGO USUGA"/>
    <s v="DIRECTOR DE APOYO INSTITUCIONAL"/>
    <s v="3838350"/>
    <s v="aicardo.urrego@antioquia.gov.co"/>
    <s v="Fortalecimiento a la Seguridad y Orden Público"/>
    <m/>
    <m/>
    <s v="1.2.2.9"/>
    <s v="Arrendamiento de un inmueble para el apoyo logístico a la Registraduría Nacional del Estado Civil en los escrutinios de los comicios electorales 2018, de acuerdo a la Resolución 2201 de 2017 en jurisdicción del Departamento de Antioquia"/>
    <m/>
    <n v="8142"/>
    <n v="21185"/>
    <d v="2018-03-09T00:00:00"/>
    <n v="4600008071"/>
    <n v="4600008071"/>
    <x v="0"/>
    <s v="ATENEO PORFIRIO BARBA JACOB"/>
    <s v="En ejecución"/>
    <s v="Recursos de funcionamiento"/>
    <s v="AICARDO URREGO USUGA"/>
    <s v="Tipo C:  Supervisión"/>
    <s v="Tecnica, Administrativa, Financiera."/>
  </r>
  <r>
    <x v="15"/>
    <s v="80131501"/>
    <s v="ARRENDAMIENTOBODEGA"/>
    <m/>
    <s v="9 MESES Y 22 DIAS"/>
    <s v="Contratación Directa"/>
    <s v="Recursos propios"/>
    <n v="29104800"/>
    <n v="29104800"/>
    <s v="NO"/>
    <s v="N/A"/>
    <s v="AICARDO URREGO USUGA"/>
    <s v="DIRECTOR DE APOYO INSTITUCIONAL"/>
    <s v="3838350"/>
    <s v="aicardo.urrego@antioquia.gov.co"/>
    <s v="Fortalecimiento a la Seguridad y Orden Público"/>
    <s v="Recursos de Funcionamiento."/>
    <m/>
    <m/>
    <m/>
    <m/>
    <n v="8141"/>
    <m/>
    <m/>
    <m/>
    <m/>
    <x v="2"/>
    <m/>
    <m/>
    <m/>
    <m/>
    <m/>
    <m/>
  </r>
  <r>
    <x v="15"/>
    <s v="90121500"/>
    <s v="TIQUETES AEREOS"/>
    <d v="2018-04-03T00:00:00"/>
    <s v="10 MESES"/>
    <s v="Selección Abreviada - Subasta Inversa"/>
    <s v="Recursos propios"/>
    <n v="30000000"/>
    <n v="30000000"/>
    <s v="NO"/>
    <s v="N/A"/>
    <s v="AICARDO URREGO USUGA"/>
    <s v="DIRECTOR DE APOYO INSTITUCIONAL"/>
    <s v="3838350"/>
    <s v="aicardo.urrego@antioquia.gov.co"/>
    <s v="Fortalecimiento a la Seguridad y Orden Público"/>
    <s v="Suministro de tiquetes aereos para el desplazamiento de los funcionarios de la Registraduria nacional  seccionalAntioquia"/>
    <s v="Dirección de Apoyo Institucional y Acceso a la Justicia"/>
    <s v="23-0007"/>
    <s v="fortalecer la capacidad de accion  y/o respuesta de la registraduria nacional del servicio civil"/>
    <s v="Suministro de tiquetes aereos "/>
    <n v="8129"/>
    <n v="21007"/>
    <d v="2018-02-28T00:00:00"/>
    <s v="4600008077"/>
    <n v="4600008077"/>
    <x v="0"/>
    <s v="ABORDO VIAJES Y TURISMO"/>
    <s v="En ejecución"/>
    <s v="Recursos de funcionamiento"/>
    <m/>
    <s v="Tipo C:  Supervisión"/>
    <s v="Tecnica, Administrativa, Financiera."/>
  </r>
  <r>
    <x v="15"/>
    <n v="81111800"/>
    <s v="PROYECTO INTRUDER PARA LA CONECTIVIDAD Y LICENCIAMIENTO"/>
    <d v="2018-06-27T00:00:00"/>
    <s v="15 DIAS"/>
    <s v="Selección Abreviada - Menor Cuantía"/>
    <s v="Recursos propios"/>
    <n v="70000000"/>
    <n v="64538110"/>
    <s v="NO"/>
    <s v="N/A"/>
    <s v="HUGO ALBERTO PARRA GALEANO"/>
    <s v="Sub secretario de seguridad y convivencia ciudadana"/>
    <s v="3838330"/>
    <s v="hugo.parra@antioquia.gov.co"/>
    <s v="Fortalecimiento a la Seguridad y Orden Público"/>
    <s v="recursos de inversion"/>
    <s v="Apoyo en su Logística e Inteligencia a la Fuerza Pública y Organismos de Seguridad en Antioquia"/>
    <n v="2202023"/>
    <s v="Adquisición de elementos técnicos y de licenciamiento para ejecución del proyecto &quot;proyecto intruder&quot; presentado por el departamento de la policía antioquia."/>
    <s v="Adquisicion de elementos tecnicos  yde licenciamewinto para la ejecucion del proyecto Intruder"/>
    <n v="8284"/>
    <n v="21454"/>
    <d v="2018-06-27T00:00:00"/>
    <s v="4600008418"/>
    <n v="4600008418"/>
    <x v="0"/>
    <m/>
    <s v="En ejecución"/>
    <s v="Recursos de funcionamiento"/>
    <s v="Luz Dary Giraldo velez"/>
    <s v="Tipo C:  Supervisión"/>
    <s v="Tecnica, Administrativa, Financiera."/>
  </r>
  <r>
    <x v="15"/>
    <n v="93151500"/>
    <s v="DAR SOSTENIBILIDAD Y SEGUIMIENTO A LOS PROYECTOS Y PROGRAMAS EN LOS COMPONENTES DE “SEGURIDAD, JUSTICIA Y DERECHOS HUMANOS”."/>
    <d v="2018-07-05T00:00:00"/>
    <s v="6 MESES"/>
    <s v="Contratación Directa"/>
    <s v="Recursos propios"/>
    <n v="1000000000"/>
    <n v="1298043331"/>
    <s v="NO"/>
    <s v="N/A"/>
    <s v="VICTORIA E RAMIREZ VELEZ"/>
    <s v="SECRETARIA DE GOBIERNO"/>
    <s v="3838301"/>
    <s v="victoria.ramirez@antioquia.gov.co"/>
    <s v="Fortalecimiento a la Seguridad y Orden Público"/>
    <s v="recursos de inversion"/>
    <s v="Asistencia DH y DIH"/>
    <n v="2202022"/>
    <s v="Dar sostenibilidad y seguimiento a los proyectos y programas en los componentes de “seguridad, justicia y derechos humanos”, por medio de una intervención integral con énfasis psicosocial en el departamento de antioquia."/>
    <m/>
    <n v="8296"/>
    <n v="22060"/>
    <d v="2018-07-05T00:00:00"/>
    <s v="4600008186"/>
    <n v="4600008186"/>
    <x v="0"/>
    <s v="HOSPITAL MENTAL DE ANTIOQUIA (HOMO)"/>
    <s v="En ejecución"/>
    <s v="Recursos de funcionamiento"/>
    <s v="DIOSELINA CORREA"/>
    <s v="Tipo C:  Supervisión"/>
    <s v="Tecnica, Administrativa, Financiera."/>
  </r>
  <r>
    <x v="15"/>
    <n v="43211500"/>
    <s v="ADQUISICIÓN DE ELEMENTOS DE TECNOLOGÍA PARA LA FUERZA PÚBLICA ORGANISMO DE SEGURIDAD Y JUSTICIA, EN EL DEPARTAMENTO DE ANTIOQUIA."/>
    <d v="2019-09-15T00:00:00"/>
    <s v="3 MESES"/>
    <s v="Selección Abreviada - Subasta Inversa"/>
    <s v="Recursos propios"/>
    <s v="                                                     1.351.997.619 "/>
    <s v="                                                     1.351.997.619 "/>
    <s v="NO"/>
    <s v="N/A"/>
    <s v="HUGO ALBERTO PARRA GALEANO"/>
    <s v="Sub secretario de seguridad y convivencia ciudadana"/>
    <s v="3838329"/>
    <s v="hugo.parra@antioquia.gov.co"/>
    <s v="Fortalecimiento a la Seguridad y Orden Público"/>
    <s v="Recursos de Funcionamiento"/>
    <s v="Apoyo en su Logística e Inteligencia a la Fuerza Pública y Organismos de Seguridad en Antioquia"/>
    <s v="08-0011"/>
    <m/>
    <m/>
    <m/>
    <m/>
    <m/>
    <m/>
    <m/>
    <x v="2"/>
    <m/>
    <m/>
    <m/>
    <m/>
    <m/>
    <m/>
  </r>
  <r>
    <x v="15"/>
    <n v="81131500"/>
    <s v="REALIZAR LA ENCUESTA DE PERCEPCIÓN SOBRE LA SEGURIDAD, LA CONVIVENCIA CIUDADANA Y LOS NIVELES DE VICTIMIZACIÓN DE LOS HABITANTES EN EL DEPARTAMENTO DE ANTIOQUIA"/>
    <d v="2018-08-01T00:00:00"/>
    <s v="4 MESES"/>
    <s v="Contratación directa"/>
    <s v="Recursos propios"/>
    <n v="390000000"/>
    <n v="390000000"/>
    <s v="NO"/>
    <s v="N/A"/>
    <s v="HUGO ALBERTO PARRA GALEANO"/>
    <s v="Sub secretario de seguridad y convivencia ciudadana"/>
    <s v="3838330"/>
    <s v="hugo.parra@antioquia.gov.co"/>
    <s v="Fortalecimiento a la Seguridad y Orden Público"/>
    <s v="INVERSION"/>
    <s v="Apoyo en su Logística e Inteligencia a la Fuerza Pública y Organismos de Seguridad en Antioquia"/>
    <n v="2300007"/>
    <m/>
    <m/>
    <m/>
    <m/>
    <m/>
    <m/>
    <m/>
    <x v="2"/>
    <m/>
    <m/>
    <m/>
    <m/>
    <m/>
    <m/>
  </r>
  <r>
    <x v="15"/>
    <n v="43211500"/>
    <s v="ADQUISICIÓN DE CIRCO COMO APOYO A LAS ACTIVIDADES REALIZADAS POR EL EJERCITO NACIONAL EN EL DEPARTAMENTO DE ANTIOQUIA."/>
    <d v="2019-09-15T00:00:00"/>
    <s v="3 MESES"/>
    <s v="Selección Abreviada - Menor Cuantía"/>
    <s v="Recursos propios"/>
    <n v="550000000"/>
    <n v="550000000"/>
    <s v="NO"/>
    <s v="N/A"/>
    <s v="HUGO ALBERTO PARRA GALEANO"/>
    <s v="Sub secretario de seguridad y convivencia ciudadana"/>
    <s v="3838331"/>
    <s v="hugo.parra@antioquia.gov.co"/>
    <s v="Fortalecimiento a la Seguridad y Orden Público"/>
    <s v="Recursos de Funcionamiento"/>
    <s v="Apoyo en su Logística e Inteligencia a la Fuerza Pública y Organismos de Seguridad en Antioquia"/>
    <m/>
    <m/>
    <m/>
    <m/>
    <m/>
    <m/>
    <m/>
    <m/>
    <x v="2"/>
    <m/>
    <m/>
    <m/>
    <m/>
    <m/>
    <m/>
  </r>
  <r>
    <x v="16"/>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7-03-28T00:00:00"/>
    <s v="12 meses"/>
    <s v="Licitación Pública"/>
    <s v="Funcionamiento "/>
    <n v="2365421226"/>
    <n v="459300000"/>
    <s v="SI"/>
    <s v="Aprobadas"/>
    <s v="Norman Harry Posada"/>
    <s v="Director de Rentas"/>
    <s v="3835152"/>
    <s v="norman.harry@antioquia.gov.co"/>
    <m/>
    <m/>
    <m/>
    <m/>
    <m/>
    <m/>
    <s v="6306 de 2017"/>
    <n v="15663"/>
    <d v="2017-01-11T00:00:00"/>
    <n v="2017060052736"/>
    <n v="4600006524"/>
    <x v="0"/>
    <s v="SISTEMAS Y COMPUTADORES S.A"/>
    <s v="En ejecución"/>
    <s v="SE PRORROGO HASTA EL 31 DE MARZO DE 2018"/>
    <s v="Ivon Stella Hernandez Gonzalez y Cesar Cordoba"/>
    <s v="Tipo B2: Supervisión colegiada"/>
    <s v="Tecnica, Administrativa, Financiera, juridca y contable "/>
  </r>
  <r>
    <x v="16"/>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8-02-01T00:00:00"/>
    <s v="7 meses"/>
    <s v="Licitación Pública"/>
    <s v="Funcionamiento "/>
    <n v="1769976113"/>
    <n v="1707920815"/>
    <s v="NO"/>
    <s v="N/A"/>
    <s v="Norman Harry Posada"/>
    <s v="Director de Rentas"/>
    <s v="3835152"/>
    <s v="norman.harry@antioquia.gov.co"/>
    <m/>
    <m/>
    <m/>
    <m/>
    <m/>
    <m/>
    <s v="8107 de 2018"/>
    <n v="20593"/>
    <d v="2018-02-12T00:00:00"/>
    <n v="2018060226062"/>
    <n v="4600008136"/>
    <x v="0"/>
    <s v="SISTEMAS Y COMPUTADORES S.A"/>
    <m/>
    <s v="SE ADJUDICO EL 28 DE MARZO DE 2018"/>
    <s v="Silvia Elena  Ramirez, Cesar Cordoba"/>
    <s v="Tipo B2: Supervisión colegiada"/>
    <s v="Tecnica, Administrativa, Financiera, juridca y contable "/>
  </r>
  <r>
    <x v="16"/>
    <n v="80131502"/>
    <s v="El arrendador entrega a título de arrendamiento a El arrendatario módulos de seguridad para depositar mercancía decomisada por la dirección de  Rentas  Departamentales"/>
    <d v="2017-01-01T00:00:00"/>
    <s v="13 Meses"/>
    <s v="Contratación Directa - Arrendamiento o Adquisición de Bienes Inmuebles"/>
    <s v="Funcionamiento "/>
    <n v="162900660"/>
    <n v="13500000"/>
    <s v="SI"/>
    <s v="Aprobadas"/>
    <s v="Norman Harry Posada"/>
    <s v="Director de Rentas"/>
    <s v="3835152"/>
    <s v="norman.harry@antioquia.gov.co"/>
    <m/>
    <m/>
    <m/>
    <m/>
    <m/>
    <m/>
    <n v="6307"/>
    <n v="15665"/>
    <d v="2017-01-18T00:00:00"/>
    <n v="2017060001433"/>
    <n v="4600006172"/>
    <x v="0"/>
    <s v="ALMAVIVA S.A"/>
    <s v="Terminado"/>
    <s v="SE PRORROGO HASTA EL 31 DE ENERO DE 2018"/>
    <s v="Nini Johana Hernandez Moreno"/>
    <s v="Tipo C:  Supervisión"/>
    <s v="Tecnica, Administrativa, Financiera, juridca y contable "/>
  </r>
  <r>
    <x v="16"/>
    <n v="80131502"/>
    <s v="El arrendador entrega a título de arrendamiento a El arrendatario módulos de seguridad para depositar mercancía decomisada por la dirección de  Rentas  Departamentales"/>
    <d v="2018-01-27T00:00:00"/>
    <s v="11 meses"/>
    <s v="Contratación Directa - Arrendamiento o Adquisición de Bienes Inmuebles"/>
    <s v="Funcionamiento "/>
    <n v="145290860"/>
    <n v="145290860"/>
    <s v="NO"/>
    <s v="Aprobadas"/>
    <s v="Norman Harry Posada"/>
    <s v="Director de Rentas"/>
    <s v="3835152"/>
    <s v="norman.harry@antioquia.gov.co"/>
    <m/>
    <m/>
    <m/>
    <m/>
    <m/>
    <m/>
    <n v="8035"/>
    <n v="20592"/>
    <d v="2018-01-15T00:00:00"/>
    <n v="2018060004241"/>
    <n v="4600008034"/>
    <x v="0"/>
    <s v="ALMAVIVA S.A"/>
    <s v="En Ejecucion"/>
    <m/>
    <s v="Norman Harry Posada"/>
    <s v="Tipo C:  Supervisión"/>
    <s v="Tecnica, Administrativa, Financiera, juridca y contable "/>
  </r>
  <r>
    <x v="16"/>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d v="2018-05-01T00:00:00"/>
    <s v=" 7 meses"/>
    <s v="Contratación Directa - Prestación de Servicios y de Apoyo a la Gestión Persona Jurídica"/>
    <s v="Funcionamiento "/>
    <n v="23919000"/>
    <n v="23919000"/>
    <s v="NO"/>
    <s v="N/A"/>
    <s v="Adriana Marcela Fontalvo"/>
    <s v="Director financiero "/>
    <s v="3838131"/>
    <s v="adriana.fontalvo@antioquia.gov.co"/>
    <m/>
    <m/>
    <m/>
    <m/>
    <m/>
    <m/>
    <n v="8187"/>
    <n v="21413"/>
    <d v="2018-04-30T00:00:00"/>
    <n v="0"/>
    <n v="4600008122"/>
    <x v="0"/>
    <s v="FITCH RATINGS"/>
    <m/>
    <m/>
    <s v="Fernando Leon Gomez Molina"/>
    <s v="Tipo C:  Supervisión"/>
    <s v="Tecnica, Administrativa, Financiera, juridca y contable "/>
  </r>
  <r>
    <x v="16"/>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7-05-21T00:00:00"/>
    <s v="9 meses"/>
    <s v="Contratación Directa - No pluralidad de oferentes"/>
    <s v="Funcionamiento "/>
    <n v="181347510"/>
    <n v="15000000"/>
    <s v="SI"/>
    <s v="Aprobadas"/>
    <s v="Adriana Marcela Fontalvo"/>
    <s v="Director financiero "/>
    <s v="3838131"/>
    <s v="adriana.fontalvo@antioquia.gov.co"/>
    <m/>
    <m/>
    <m/>
    <m/>
    <m/>
    <m/>
    <n v="6958"/>
    <n v="17446"/>
    <d v="2017-05-02T00:00:00"/>
    <n v="2017060079671"/>
    <n v="4600006762"/>
    <x v="0"/>
    <s v="EGM INGENIERIA SIN FRONTERAS S.A"/>
    <s v="En ejecución"/>
    <s v="SE PRORROGO HASTA EL 31 DE ENERO DE 2018"/>
    <s v="Juan Diego Blandon Restrepo"/>
    <s v="Tipo C:  Supervisión"/>
    <s v="Tecnica, Administrativa, Financiera, juridca y contable "/>
  </r>
  <r>
    <x v="16"/>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8-01-01T00:00:00"/>
    <s v="11 meses"/>
    <s v="Contratación Directa - No pluralidad de oferentes"/>
    <s v="Funcionamiento "/>
    <n v="218189300"/>
    <n v="218189300"/>
    <s v="NO"/>
    <s v="N/A"/>
    <s v=" Adriana Marcela Fontalvo Restrepo"/>
    <s v="Directora Financiera"/>
    <s v="3838131"/>
    <s v="adriana.fontalvo@antioquia.gov.co"/>
    <m/>
    <m/>
    <m/>
    <m/>
    <m/>
    <m/>
    <n v="8040"/>
    <n v="20702"/>
    <d v="2018-01-22T00:00:00"/>
    <n v="2018060004242"/>
    <n v="4600008035"/>
    <x v="0"/>
    <s v="EGM INGENIERIA SIN FRONTERAS S.A"/>
    <s v="En Ejecucion "/>
    <m/>
    <s v="Juan Diego Blandon Restrepo"/>
    <s v="Tipo C:  Supervisión"/>
    <s v="Tecnica, Administrativa, Financiera, juridca y contable "/>
  </r>
  <r>
    <x v="16"/>
    <s v="84131501"/>
    <s v="Contratar el Programa General de Seguros del Departamento de Antioquia y La Contraloria General de Antioquia."/>
    <d v="2018-10-01T00:00:00"/>
    <s v="12 meses"/>
    <s v="Licitación Pública"/>
    <s v="Funcionamiento "/>
    <n v="4219587000"/>
    <n v="4219587000"/>
    <s v="NO"/>
    <s v="N/A"/>
    <s v="Jhonatan Suarez Osorio"/>
    <s v="Director Bienes Muebles, Inmeubles y Seguros"/>
    <n v="3838123"/>
    <s v="diana.david@antioquia.gov.co"/>
    <m/>
    <m/>
    <m/>
    <m/>
    <m/>
    <m/>
    <s v=" "/>
    <s v=" "/>
    <m/>
    <m/>
    <m/>
    <x v="1"/>
    <m/>
    <m/>
    <m/>
    <s v="Diana Marcela David Hincapie"/>
    <s v="Tipo C:  Supervisión"/>
    <s v="Tecnica, Administrativa, Financiera, juridca y contable "/>
  </r>
  <r>
    <x v="16"/>
    <n v="80161500"/>
    <s v="Fortalecer y dar continuidad a la gestión tributarias del impuesto de registro y estampilla prodesarrollo- C.C Magdalena"/>
    <d v="2017-08-15T00:00:00"/>
    <s v="28 meses "/>
    <s v="Régimen Especial - Artículo 96 Ley 489 de 1998"/>
    <s v="Funcionamiento "/>
    <n v="31685145"/>
    <n v="12725055"/>
    <s v="SI"/>
    <s v="Aprobadas"/>
    <s v="Norman Harry Posada"/>
    <s v="Director de Rentas"/>
    <s v="3835152"/>
    <s v="norman.harry@antioquia.gov.co"/>
    <m/>
    <m/>
    <m/>
    <m/>
    <m/>
    <m/>
    <n v="7410"/>
    <n v="18435"/>
    <d v="2017-08-22T00:00:00"/>
    <n v="2017060096839"/>
    <n v="4600007306"/>
    <x v="0"/>
    <s v="CAMARA DE COMERCIO DE MAGDALENA MEDIO"/>
    <s v="En ejecución"/>
    <m/>
    <s v="Andres Felipe Castaño Castañeda"/>
    <s v="Tipo C:  Supervisión"/>
    <s v="Tecnica, Administrativa, Financiera, juridca y contable "/>
  </r>
  <r>
    <x v="16"/>
    <n v="80161500"/>
    <s v="Fortalecer y dar continuidad a la gestión tributarias del impuesto de registro y estampilla prodesarrollo- C.C Aburrá Sur"/>
    <d v="2017-08-15T00:00:00"/>
    <s v="28 meses "/>
    <s v="Régimen Especial - Artículo 96 Ley 489 de 1998"/>
    <s v="Funcionamiento "/>
    <n v="321622730"/>
    <n v="129156174"/>
    <s v="SI"/>
    <s v="Aprobadas"/>
    <s v="Norman Harry Posada"/>
    <s v="Director de Rentas"/>
    <n v="3835152"/>
    <s v="norman.harry@antioquia.gov.co"/>
    <m/>
    <m/>
    <m/>
    <m/>
    <m/>
    <m/>
    <n v="7409"/>
    <n v="18434"/>
    <d v="2017-08-22T00:00:00"/>
    <n v="2017060096839"/>
    <n v="4600007305"/>
    <x v="0"/>
    <s v="CCAMARA DE ABURRA SUR"/>
    <s v="En ejecución"/>
    <m/>
    <s v="Andres Felipe Castaño Castañeda"/>
    <s v="Tipo C:  Supervisión"/>
    <s v="Tecnica, Administrativa, Financiera, juridca y contable "/>
  </r>
  <r>
    <x v="16"/>
    <n v="80161500"/>
    <s v="Fortalecer y dar continuidad a la gestión tributarias del impuesto de registro y estampilla prodesarrollo- C.C Medellín "/>
    <d v="2017-08-15T00:00:00"/>
    <s v="28 meses "/>
    <s v="Régimen Especial - Artículo 96 Ley 489 de 1998"/>
    <s v="Funcionamiento "/>
    <n v="1445772243"/>
    <n v="580575933"/>
    <s v="SI"/>
    <s v="Aprobadas"/>
    <s v="Norman Harry Posada"/>
    <s v="Director de Rentas"/>
    <n v="3835152"/>
    <s v="norman.harry@antioquia.gov.co"/>
    <m/>
    <m/>
    <m/>
    <m/>
    <m/>
    <m/>
    <n v="7411"/>
    <n v="18433"/>
    <d v="2017-08-22T00:00:00"/>
    <n v="2017060096839"/>
    <n v="4600007307"/>
    <x v="0"/>
    <s v="CAMARA DE COMERCIO DE MEDELLIN"/>
    <s v="En ejecución"/>
    <m/>
    <s v="Andres Felipe Castaño Castañeda"/>
    <s v="Tipo C:  Supervisión"/>
    <s v="Tecnica, Administrativa, Financiera, juridca y contable "/>
  </r>
  <r>
    <x v="16"/>
    <n v="80161500"/>
    <s v="Fortalecer y dar continuidad a la gestión tributarias del impuesto de registro y estampilla prodesarrollo- C.C Oriente"/>
    <d v="2017-08-15T00:00:00"/>
    <s v="28 meses "/>
    <s v="Régimen Especial - Artículo 96 Ley 489 de 1998"/>
    <s v="Funcionamiento "/>
    <n v="132201795"/>
    <n v="52931214"/>
    <s v="SI"/>
    <s v="Aprobadas"/>
    <s v="Norman Harry Posada"/>
    <s v="Director de Rentas"/>
    <n v="3835152"/>
    <s v="norman.harry@antioquia.gov.co"/>
    <m/>
    <m/>
    <m/>
    <m/>
    <m/>
    <m/>
    <n v="7419"/>
    <n v="18439"/>
    <d v="2017-08-22T00:00:00"/>
    <n v="2017060096839"/>
    <n v="4600007308"/>
    <x v="0"/>
    <s v="CAMARA DE COMERCIO DE ORIENTE"/>
    <s v="En ejecución"/>
    <m/>
    <s v="Andres Felipe Castaño Castañeda"/>
    <s v="Tipo C:  Supervisión"/>
    <s v="Tecnica, Administrativa, Financiera, juridca y contable "/>
  </r>
  <r>
    <x v="16"/>
    <n v="80161500"/>
    <s v="Fortalecer y dar continuidad a la gestión tributarias del impuesto de registro y estampilla prodesarrollo- C.C Urabá"/>
    <d v="2017-08-15T00:00:00"/>
    <s v="28 meses "/>
    <s v="Régimen Especial - Artículo 96 Ley 489 de 1998"/>
    <s v="Funcionamiento "/>
    <n v="66372152"/>
    <n v="26653662"/>
    <s v="SI"/>
    <s v="Aprobadas"/>
    <s v="Norman Harry Posada"/>
    <s v="Director de Rentas"/>
    <n v="3835152"/>
    <s v="norman.harry@antioquia.gov.co"/>
    <m/>
    <m/>
    <m/>
    <m/>
    <m/>
    <m/>
    <n v="7420"/>
    <n v="18440"/>
    <d v="2017-08-22T00:00:00"/>
    <n v="2017060096839"/>
    <n v="4600007310"/>
    <x v="0"/>
    <s v="CAMARA DE COMERCIO DE URABA"/>
    <s v="En ejecución"/>
    <m/>
    <s v="Andres Felipe Castaño Castañeda"/>
    <s v="Tipo C:  Supervisión"/>
    <s v="Tecnica, Administrativa, Financiera, juridca y contable "/>
  </r>
  <r>
    <x v="16"/>
    <n v="86121800"/>
    <s v="Avaluó comercial de los bienes muebles del departamento de Antioquia"/>
    <d v="2018-06-01T00:00:00"/>
    <s v="2 meses"/>
    <s v="Minima Cuantia"/>
    <s v="Funcionamiento "/>
    <n v="75000000"/>
    <n v="75000000"/>
    <s v="NO"/>
    <s v="No solicitadas"/>
    <s v="Jhonatan Suarez Osorio"/>
    <s v="Director de Bienes"/>
    <n v="3838123"/>
    <s v="jhonatan.suarez@antioquia.gov.co"/>
    <m/>
    <m/>
    <m/>
    <m/>
    <m/>
    <m/>
    <m/>
    <m/>
    <m/>
    <m/>
    <m/>
    <x v="2"/>
    <m/>
    <m/>
    <m/>
    <s v="Diana Marcela David Hincapie"/>
    <s v="Tipo C:  Supervisión"/>
    <s v="Tecnica, Administrativa, Financiera, juridca y contable "/>
  </r>
  <r>
    <x v="16"/>
    <n v="72152711"/>
    <s v="Mantenimiento y Adecuación de Bienes Inmuebles propiedad del Departamento de Antioquia"/>
    <d v="2018-06-01T00:00:00"/>
    <s v="4 meses"/>
    <s v="Minima Cuantia"/>
    <s v="Funcionamiento "/>
    <n v="78375000"/>
    <n v="78375000"/>
    <s v="NO"/>
    <s v="No solicitadas"/>
    <s v="Jhonatan Suarez Osorio"/>
    <s v="Director de Bienes"/>
    <n v="3838123"/>
    <s v="jhonatan.suarez@antioquia.gov.co"/>
    <m/>
    <m/>
    <m/>
    <m/>
    <m/>
    <m/>
    <m/>
    <m/>
    <m/>
    <m/>
    <m/>
    <x v="2"/>
    <m/>
    <m/>
    <m/>
    <s v="Diana Marcela David Hincapie"/>
    <s v="Tipo C:  Supervisión"/>
    <s v="Tecnica, Administrativa, Financiera, juridca y contable "/>
  </r>
  <r>
    <x v="16"/>
    <n v="90121502"/>
    <s v="Adquisición de tiquetes aéreos para la Gobernación de Antioquia-Secretaria de Hacienda"/>
    <d v="2017-10-03T00:00:00"/>
    <s v="15 meses"/>
    <s v="Contratación Directa - Contratos Interadministrativos"/>
    <s v="Funcionamiento "/>
    <n v="47500000"/>
    <n v="30000000"/>
    <s v="SI"/>
    <s v="Aprobadas"/>
    <s v="Melissa Urrego Mejia"/>
    <s v="Profesional Universitaria"/>
    <n v="3839179"/>
    <s v="melissa.urrego@antioquia,gov.co"/>
    <m/>
    <m/>
    <m/>
    <m/>
    <m/>
    <m/>
    <n v="7571"/>
    <n v="18713"/>
    <d v="2017-09-08T00:00:00"/>
    <n v="2017060102139"/>
    <n v="4600007506"/>
    <x v="0"/>
    <s v="SATENA"/>
    <s v="En ejecución"/>
    <s v="SE LE ENVIO EL CDP A LA SECRETARIA GENERAL LA CUAL ADELANTA EL PROCESO"/>
    <s v="Melissa Urrego Mejia"/>
    <s v="Tipo C:  Supervisión"/>
    <s v="Tecnica, Administrativa, Financiera, juridca y contable "/>
  </r>
  <r>
    <x v="16"/>
    <n v="83111600"/>
    <s v="PRESTACION DE SERVICIOS DE OPERADOR DE TELEFONIA CELULAR PARA LA GOBERNACIÓN DE ANTIOQUIA"/>
    <d v="2017-08-01T00:00:00"/>
    <s v="28 Meses"/>
    <s v="Contratación Directa - No pluralidad de oferentes"/>
    <s v="Funcionamiento "/>
    <n v="673255770"/>
    <n v="288413416"/>
    <s v="SI"/>
    <s v="Aprobadas"/>
    <s v="Juan Carlos Arango Ramírez"/>
    <s v="Profesional Universitario (Logístico)"/>
    <s v="3839371"/>
    <s v="juan.arango@antioquia.gov.co"/>
    <m/>
    <m/>
    <m/>
    <m/>
    <m/>
    <m/>
    <n v="7394"/>
    <n v="5149"/>
    <d v="2017-09-01T00:00:00"/>
    <n v="2017060098928"/>
    <n v="4600007212"/>
    <x v="0"/>
    <s v="Comunicación celular S.A. COMCEL S.A."/>
    <s v="En ejecución"/>
    <s v="SE LE ENVIO EL CDP A LA SECRETARIA GENERAL LA CUAL ADELANTA EL PROCESO"/>
    <s v="Diana David"/>
    <s v="Tipo C:  Supervisión"/>
    <s v="Tecnica, Administrativa, Financiera, juridca y contable "/>
  </r>
  <r>
    <x v="16"/>
    <s v="81111500; 81112100"/>
    <s v="SERVICIO DE CONECTIVIDAD DE INTERNET PARA LA GOBERNACION DE ANTIOQUIA Y SUS SEDES EXTERNAS"/>
    <d v="2017-07-25T00:00:00"/>
    <s v="16 Meses"/>
    <s v="Contratación Directa - Contratos Interadministrativos"/>
    <s v="Funcionamiento "/>
    <n v="268266060"/>
    <n v="205302936"/>
    <s v="SI"/>
    <s v="Aprobadas"/>
    <s v="Juan Carlos Arango Ramírez"/>
    <s v="Profesional Universitario (Logístico)"/>
    <s v="3839372"/>
    <s v="juan.arango@antioquia.gov.co"/>
    <m/>
    <m/>
    <m/>
    <m/>
    <m/>
    <m/>
    <n v="7392"/>
    <n v="17413"/>
    <d v="2017-08-29T00:00:00"/>
    <n v="2017060098962"/>
    <n v="4600007217"/>
    <x v="0"/>
    <s v="VALOR + SAS"/>
    <s v="En ejecución"/>
    <s v="SE LE ENVIO EL CDP A LA SECRETARIA GENERAL LA CUAL ADELANTA EL PROCESO"/>
    <s v="Alexandar Arias Ocampo"/>
    <s v="Tipo C:  Supervisión"/>
    <s v="Tecnica, Administrativa, Financiera, juridca y contable "/>
  </r>
  <r>
    <x v="16"/>
    <n v="78111800"/>
    <s v="Prestación de servicios de transporte terrestre automotor para apoyar la gestión de la Secretaría de Hacienda "/>
    <d v="2017-02-15T00:00:00"/>
    <s v="12 meses"/>
    <s v="Selección Abreviada - Subasta Inversa"/>
    <s v="Funcionamiento "/>
    <n v="424000000"/>
    <n v="324000000"/>
    <s v="NO"/>
    <s v="No solicitadas"/>
    <s v="Norman Harry Posada"/>
    <s v="Director Rentas"/>
    <n v="3838181"/>
    <s v="norman.harry@antioquia.gov.co"/>
    <m/>
    <m/>
    <m/>
    <m/>
    <m/>
    <m/>
    <s v="SA-22-01-2018"/>
    <n v="20235"/>
    <d v="2018-01-02T00:00:00"/>
    <n v="2"/>
    <n v="4600008068"/>
    <x v="0"/>
    <s v="U.T . GOBERNACION DE ANTIOQUIA "/>
    <s v="En ejecución"/>
    <s v="ESTE CONTRATO ESTA EN CABEZ DE LA SECRETARIA GENERAL"/>
    <s v="Javier Gelvez Albarracin "/>
    <s v="Tipo C:  Supervisión"/>
    <s v="Tecnica, Administrativa, Financiera, juridca y contable "/>
  </r>
  <r>
    <x v="16"/>
    <n v="86131504"/>
    <s v="Contrato Interadministrativo de mandato para la promoción, creación, elaboración, desarrollo y conceptualización de las campañas, estrategias y necesidades comunicacionales de la Gobernación de Antioquia"/>
    <d v="2017-02-01T00:00:00"/>
    <s v="16 meses"/>
    <s v="Contratación Directa - Contratos Interadministrativos"/>
    <s v="Funcionamiento "/>
    <n v="700000000"/>
    <n v="300000000"/>
    <s v="SI"/>
    <s v="Aprobadas"/>
    <s v="Norman Harry Posada"/>
    <s v="Director Rentas"/>
    <s v="3838171"/>
    <s v="norman.harry@antioquia.gov.co"/>
    <m/>
    <m/>
    <m/>
    <m/>
    <m/>
    <m/>
    <n v="6359"/>
    <n v="16149"/>
    <d v="2017-01-17T00:00:00"/>
    <n v="20170000231"/>
    <n v="4600006243"/>
    <x v="0"/>
    <s v="TELEANTIOQUIA"/>
    <m/>
    <s v="SE REALIZO PRORROGA POR 6 MESES  Y SE LE ENVIO CDP DE VF A LA OFICINA DE COMUNICACIONES"/>
    <s v="Ines Elvira Arango Valencia"/>
    <s v="Tipo C:  Supervisión"/>
    <s v="Tecnica, Administrativa, Financiera, juridca y contable "/>
  </r>
  <r>
    <x v="16"/>
    <s v="80111620"/>
    <s v="Contrato interadministrativo para apoyar, en el desarrollo y ejecución de la Estrategia Integral del Control a las Rentas Ilícitas para el Fortalecimiento de las Rentas Oficiales como Fuente de Inversión social en el Departamento de Antioquia."/>
    <d v="2017-10-27T00:00:00"/>
    <s v="14 meses"/>
    <s v="Contratación Directa - Contratos Interadministrativos"/>
    <s v="Inversión"/>
    <n v="5050000000"/>
    <n v="505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d v="2017-11-09T00:00:00"/>
    <n v="20172541265455"/>
    <n v="4600007630"/>
    <x v="0"/>
    <s v="TECNOLOGICO DE ANTIOQUIA"/>
    <s v="En ejecución"/>
    <m/>
    <s v="Angela Piedad Soto Marin y Daniel Gomez "/>
    <s v="Tipo B2: Supervisión colegiada"/>
    <s v="Tecnica, Administrativa, Financiera, juridca y contable "/>
  </r>
  <r>
    <x v="16"/>
    <n v="80101600"/>
    <s v="Apoyar la gestión de la Gobernación de Antioquia en el saneamiento, depuración, identificación física, jurídica, contable de los bienes fiscales y de uso público de propiedad del Departamento de Antioquia."/>
    <d v="2017-11-10T00:00:00"/>
    <s v="14 meses"/>
    <s v="Contratación Directa - Contratos Interadministrativos"/>
    <s v="Inversión"/>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0"/>
    <s v="POLITECNICO JAIME ISAZA CADAVID"/>
    <s v="En ejecución"/>
    <m/>
    <s v="Diana Marcela David Hincapie"/>
    <s v="Tipo C:  Supervisión"/>
    <s v="Tecnica, Administrativa, Financiera, juridca y contable "/>
  </r>
  <r>
    <x v="16"/>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7-03-01T00:00:00"/>
    <s v="12 meses"/>
    <s v="Contratación Directa - Contratos Interadministrativos"/>
    <s v="Inversión"/>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0"/>
    <s v="POLITECNICO JAIME ISAZA CADAVID"/>
    <s v="En ejecución"/>
    <s v="SE PRORROGO HASTA EL 31 DE MARZO DE 2018"/>
    <s v="Luz Aide Correa  y Angela Piedad Soto Marin "/>
    <s v="Tipo B2: Supervisión colegiada"/>
    <s v="Tecnica, Administrativa, Financiera, juridca y contable "/>
  </r>
  <r>
    <x v="16"/>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8-07-01T00:00:00"/>
    <s v="6 meses"/>
    <s v="Contratación Directa - Contratos Interadministrativos"/>
    <s v="Inversión"/>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2"/>
    <m/>
    <m/>
    <m/>
    <s v="Luz Aide Correa  y Angela Piedad Soto Marin "/>
    <s v="Tipo B2: Supervisión colegiada"/>
    <s v="Tecnica, Administrativa, Financiera, juridca y contable "/>
  </r>
  <r>
    <x v="16"/>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d v="2017-10-01T00:00:00"/>
    <s v="15 meses"/>
    <s v="Contratación Directa - Contratos Interadministrativos"/>
    <s v="Inversión"/>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0"/>
    <s v="UNIVERSIDAD DE ANTIOQUIA"/>
    <s v="En ejecución"/>
    <m/>
    <s v="Angela Piedad Soto Marin ,Juan Diego Blandon Restrepo, luz Aide Correa Aguirre"/>
    <s v="Tipo B2: Supervisión colegiada"/>
    <s v="Tecnica, Administrativa, Financiera, juridca y contable "/>
  </r>
  <r>
    <x v="17"/>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d v="2017-10-03T00:00:00"/>
    <s v="15 meses"/>
    <s v="Contratación Directa - Contratos Interadministrativos"/>
    <s v="Recursos propios"/>
    <n v="120000000"/>
    <n v="120000000"/>
    <s v="NO"/>
    <s v="N/A"/>
    <s v="Rodrigo Echeverry Ochoa"/>
    <s v="Director"/>
    <s v="3837980 3837981"/>
    <s v="rodrigo.echeverry@antioquia.gov.co_x000a_"/>
    <m/>
    <m/>
    <m/>
    <m/>
    <m/>
    <m/>
    <n v="7571"/>
    <s v="20969 de 26/01/2018_x000a_18643 de 29/08/2017"/>
    <d v="2017-10-05T10:12:00"/>
    <s v="S2017060102139 de 22/09/2017"/>
    <n v="4600007506"/>
    <x v="0"/>
    <s v="SERVICIO AEREO A TERRITORIOS NACIONALES SA SATENA"/>
    <s v="En ejecución"/>
    <s v="Fecha de Firma del Contrato  03 de octubre de 2017  _x000a_Fecha de Inicio de Ejecución del Contrato  03 de octubre de 2017  _x000a_Plazo de Ejecución del Contrato  15 Meses_x000a_Fecha de terminación 31 de Diciembre de 2018 _x000a__x000a_NOTA: ACTUALIZACION VIGENCIA FUTURA 6000002254 de 02/08/2017 CONTRATO 4600007506 DE 2017 por $120.000.000  Necesidad 20969 de 26/01/2018 con CDP 3700010395 de 30/01/2018_x000a_"/>
    <s v="Blanca Margarita Granda Cortes/Maria Victoria Hoyos Velasquez: Supervisor del contrato de la Secretaría General"/>
    <s v="Tipo C:  Supervisión"/>
    <s v="Supervisión técnica, jurídica, administrativa, contable y/o financiera"/>
  </r>
  <r>
    <x v="17"/>
    <n v="93151610"/>
    <s v="ADICION 1 Y PRORROGA 1 AL CONTRATO 4600006532 DE 2017 ADMINISTRACIÓN Y OPERACIÓN DE LA ESTACIÓN DE PEAJE PAJARITO EN LA VÍA PAJARITO - SAN PEDRO DE LOS MILAGROS - LA YE -  ENTRERRÍOS - SANTA ROSA DE OSOS EN EL DEPARTAMENTO DE ANTIOQUIA"/>
    <d v="2017-02-01T00:00:00"/>
    <s v="9 meses"/>
    <s v="Licitación Pública"/>
    <s v="Recursos propios"/>
    <n v="432128476"/>
    <n v="432128476"/>
    <s v="NO"/>
    <s v="N/A"/>
    <s v="Rodrigo Echeverry Ochoa"/>
    <s v="Director"/>
    <s v="3837980 3837981"/>
    <s v="rodrigo.echeverry@antioquia.gov.co_x000a_"/>
    <m/>
    <m/>
    <m/>
    <m/>
    <m/>
    <m/>
    <n v="6370"/>
    <s v="19936 de 09/01/2018_x000a__x000a_15845 de 12/01/2017_x000a_"/>
    <d v="2017-02-07T17:22:00"/>
    <s v="S2017060052841 de 21/03/2017"/>
    <n v="4600006532"/>
    <x v="0"/>
    <s v="THOMAS INSTRUMENTS S.A.S."/>
    <s v="Liquidado"/>
    <s v="Estado del Proceso Liquidado_x000a_Fecha de Firma del Contrato 27 de marzo de 2017_x000a_Fecha de Inicio de Ejecución del Contrato 01 de abril de 2017_x000a_Plazo de Ejecución del Contrato 9 Meses_x000a_Fecha de Terminación del Contrato 30 de abril de 2018_x000a_Fecha de Liquidación del Contrato 10 de julio de 2018_x000a__x000a_ADICIÓN 1 con VF de 2018 Y PRORROGA 1  con fecha de 17/11/2017_x000a_Fecha de Firma de Adición 1 y Prorroga 1:  17 de noviembre de 2017. _x000a_Valor Adicionado por $432,128,476.00_x000a_Tiempo Adicionado: 4 meses _x000a_Nueva Fecha de terminación: 30 de abril de 2018"/>
    <s v="Jesus Dairo Restrepo Restrepo"/>
    <s v="Tipo C:  Supervisión"/>
    <s v="Supervisión técnica, ambiental, jurídica, administrativa, contable y/o financiera"/>
  </r>
  <r>
    <x v="17"/>
    <s v="93151610_x000a__x000a_93151600_x000a_93151500_x000a_80161500"/>
    <s v="ADMINISTRACIÓN Y OPERACIÓN DE LA ESTACIÓN DE PEAJE PAJARITO EN LA VÍA PAJARITO - SAN PEDRO DE LOS MILAGROS - LA YE -  ENTRERRÍOS - SANTA ROSA DE OSOS EN EL DEPARTAMENTO DE ANTIOQUIA"/>
    <d v="2018-01-31T00:00:00"/>
    <s v="8 meses"/>
    <s v="Licitación Pública"/>
    <s v="Recursos propios"/>
    <n v="1293081524"/>
    <n v="913182033"/>
    <s v="NO"/>
    <s v="N/A"/>
    <s v="Rodrigo Echeverry Ochoa"/>
    <s v="Director"/>
    <s v="3837980 3837981"/>
    <s v="rodrigo.echeverry@antioquia.gov.co_x000a_"/>
    <m/>
    <m/>
    <m/>
    <m/>
    <m/>
    <m/>
    <n v="8041"/>
    <s v="19938 de 03/01/2018"/>
    <d v="2018-02-08T16:46:00"/>
    <s v="2018060034378 de 12/04/2018"/>
    <n v="4600008086"/>
    <x v="0"/>
    <s v="Contratista REGENCY S.A.S._x000a_Identificación del Contratista Nit de Persona Jurídica No. 8050099083_x000a_País y Departamento/Provincia de ubicación del Contratista Colombia : Antioquia_x000a_Nombre del Representante Legal del Contratista JOSE FERNANDO OROZCO SADOVNIK_x000a_Identificación del Representante Legal Cédula de Ciudadanía No. 6105742"/>
    <s v="En ejecución"/>
    <s v="_x000a__x000a_Fecha de Firma del Contrato 18 de abril de 2018_x000a_Fecha de Inicio de Ejecución del Contrato 18 de abril de 2018_x000a_Plazo de Ejecución del Contrato 8 Meses_x000a__x000a__x000a__x000a__x000a__x000a_AUDIENCIA DE RIESGOS 8041 _x000a_01-03-2018 04:54 PM_x000a_RESOLUCION APERTURA 2018060024493 _x000a_23-02-2018 03:50 PM_x000a_EP creado, 17 de enero de 2018 5:06 p. m."/>
    <s v="Jesus Dairo Restrepo Restrepo"/>
    <s v="Tipo C:  Supervisión"/>
    <s v="Supervisión técnica, ambiental, jurídica, administrativa, contable y/o financiera"/>
  </r>
  <r>
    <x v="17"/>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9-01T00:00:00"/>
    <s v="2 meses"/>
    <s v="Selección Abreviada - Subasta Inversa"/>
    <s v="Recursos propios"/>
    <n v="50000000"/>
    <n v="50000000"/>
    <s v="NO"/>
    <s v="N/A"/>
    <s v="Rodrigo Echeverry Ochoa"/>
    <s v="Director"/>
    <s v="3837980 3837981"/>
    <s v="rodrigo.echeverry@antioquia.gov.co_x000a_"/>
    <m/>
    <m/>
    <m/>
    <m/>
    <m/>
    <m/>
    <m/>
    <m/>
    <m/>
    <m/>
    <m/>
    <x v="2"/>
    <m/>
    <m/>
    <m/>
    <s v="Blanca Margarita Granda Cortes/Supervisión del contrato realizada por de la Secretaría General"/>
    <s v="Tipo C:  Supervisión"/>
    <s v="Supervisión técnica, jurídica, administrativa, contable y/o financiera"/>
  </r>
  <r>
    <x v="17"/>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d v="2018-09-01T00:00:00"/>
    <s v="2 meses"/>
    <s v="Contratación Directa - No pluralidad de oferentes"/>
    <s v="Recursos propios"/>
    <n v="15000000"/>
    <n v="15000000"/>
    <s v="NO"/>
    <s v="N/A"/>
    <s v="Rodrigo Echeverry Ochoa"/>
    <s v="Director"/>
    <s v="3837980 3837981"/>
    <s v="rodrigo.echeverry@antioquia.gov.co_x000a_"/>
    <m/>
    <m/>
    <m/>
    <m/>
    <m/>
    <m/>
    <m/>
    <m/>
    <m/>
    <m/>
    <m/>
    <x v="2"/>
    <m/>
    <m/>
    <m/>
    <s v="Blanca Margarita Granda Cortes/Supervisión del contrato realizada por de la Secretaría General"/>
    <s v="Tipo C:  Supervisión"/>
    <s v="Supervisión técnica, jurídica, administrativa, contable y/o financiera"/>
  </r>
  <r>
    <x v="17"/>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d v="2018-09-01T00:00:00"/>
    <s v="2 meses"/>
    <s v="Contratación Directa - No pluralidad de oferentes"/>
    <s v="Recursos propios"/>
    <n v="29496000"/>
    <n v="29496000"/>
    <s v="NO"/>
    <s v="N/A"/>
    <s v="Rodrigo Echeverry Ochoa"/>
    <s v="Director"/>
    <s v="3837980 3837981"/>
    <s v="rodrigo.echeverry@antioquia.gov.co_x000a_"/>
    <m/>
    <m/>
    <m/>
    <m/>
    <m/>
    <m/>
    <m/>
    <m/>
    <m/>
    <m/>
    <m/>
    <x v="2"/>
    <m/>
    <m/>
    <m/>
    <s v="Blanca Margarita Granda Cortes/Supervisión del contrato realizada por de la Secretaría General"/>
    <s v="Tipo C:  Supervisión"/>
    <s v="Supervisión técnica, jurídica, administrativa, contable y/o financiera"/>
  </r>
  <r>
    <x v="17"/>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d v="2018-09-01T00:00:00"/>
    <s v="2 meses"/>
    <s v="Contratación Directa - Arrendamiento o Adquisición de Bienes Inmuebles"/>
    <s v="Recursos propios"/>
    <n v="76032000"/>
    <n v="76032000"/>
    <s v="NO"/>
    <s v="N/A"/>
    <s v="Rodrigo Echeverry Ochoa"/>
    <s v="Director"/>
    <s v="3837980 3837981"/>
    <s v="rodrigo.echeverry@antioquia.gov.co_x000a_"/>
    <m/>
    <m/>
    <m/>
    <m/>
    <m/>
    <m/>
    <m/>
    <m/>
    <m/>
    <m/>
    <m/>
    <x v="2"/>
    <m/>
    <m/>
    <m/>
    <s v="Blanca Margarita Granda Cortes/Supervisión del contrato realizada por de la Secretaría General"/>
    <s v="Tipo C:  Supervisión"/>
    <s v="Supervisión técnica, jurídica, administrativa, contable y/o financiera"/>
  </r>
  <r>
    <x v="17"/>
    <n v="44101700"/>
    <s v="PRESTACIÓN DE SERVICIO DE MANTENIMIENTO INTEGRAL, SUMINISTRO DE CONSUMIBLES Y REPUESTOS PARA PLOTTER, ESCANER, CÁMARAS, IMPRESORAS Y MULTIFUNCIONAL PROPIEDAD DEL DEPARTAMENTO DE ANTIOQUIA Y SUS SEDES EXTERNA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7-31T00:00:00"/>
    <s v="5,5 mes"/>
    <s v="Mínima Cuantía"/>
    <s v="Recursos propios"/>
    <n v="3086232"/>
    <n v="3086232"/>
    <s v="NO"/>
    <s v="N/A"/>
    <s v="Rodrigo Echeverry Ochoa"/>
    <s v="Director"/>
    <s v="3837980 3837981"/>
    <s v="rodrigo.echeverry@antioquia.gov.co_x000a_"/>
    <m/>
    <m/>
    <m/>
    <m/>
    <m/>
    <m/>
    <m/>
    <s v="22269 de 04/07/2018 "/>
    <m/>
    <m/>
    <m/>
    <x v="1"/>
    <m/>
    <m/>
    <m/>
    <s v="Blanca Margarita Granda Cortes/Supervisión del contrato realizada por Carlos Giraldo Cardona de la Dirección de Informática de la Secretaría Gestion Humana"/>
    <s v="Tipo C:  Supervisión"/>
    <s v="Supervisión técnica, jurídica, administrativa, contable y/o financiera"/>
  </r>
  <r>
    <x v="17"/>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d v="2016-09-07T00:00:00"/>
    <s v="22 meses"/>
    <s v="Otro Tipo de Contrato"/>
    <s v="Recursos propios"/>
    <n v="35957367691"/>
    <n v="4268466297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de Antioquia"/>
    <n v="182168001"/>
    <s v="Red Vial Secundaria pavimentada"/>
    <s v="Pavimentación El Limón-Anorí_x000a_"/>
    <s v="5970-LIC-20-08-2016"/>
    <s v="14703 de 23/08/2016_x000a__x000a_20511 de 11/01/2018_x000a_21449 de 03/05/2018"/>
    <d v="2016-09-07T18:52:00"/>
    <s v="S2016060093628 de 18/11/2016"/>
    <n v="4600006148"/>
    <x v="0"/>
    <s v="CONSORCIO DESARROLLO VIAL ANORI "/>
    <s v="En ejecución"/>
    <s v="Fecha de Firma del Contrato  29 de diciembre de 2016  _x000a_Fecha de Inicio de Ejecución del Contrato  23 de enero de 2017  _x000a_Plazo de Ejecución del Contrato  22 Meses  _x000a__x000a_"/>
    <s v="Jorge Mauricio Morales/Interventoría Externa_VELNEC S.A "/>
    <s v="Tipo A1: Supervisión e Interventoría Integral"/>
    <s v="Interventoría técnica, ambiental, jurídica, administrativa, contable y/o financiera"/>
  </r>
  <r>
    <x v="17"/>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d v="2016-01-31T00:00:00"/>
    <s v="24 meses"/>
    <s v="Otro Tipo de Contrato"/>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Secundaria pavimentada"/>
    <s v="Pavimentación El Limón-Anorí"/>
    <s v="6052-CON-20-14-2016"/>
    <s v="14704 de 23/08/2016_x000a__x000a_20512 de 11/01/2018"/>
    <d v="2016-10-07T17:09:00"/>
    <s v="S2016060100254 de 26/12/2016"/>
    <n v="4600006158"/>
    <x v="0"/>
    <s v="VELNEC S.A "/>
    <s v="En ejecución"/>
    <s v="Fecha de Firma del Contrato  28 de diciembre de 2016  _x000a_Fecha de Inicio de Ejecución del Contrato  23 de enero de 2017  _x000a_Plazo de Ejecución del Contrato  23 Meses _x000a_"/>
    <s v="Jorge Mauricio Morales"/>
    <s v="Tipo C:  Supervisión"/>
    <s v="Supervisión técnica, ambiental, jurídica, administrativa, contable y/o financiera"/>
  </r>
  <r>
    <x v="17"/>
    <s v="72141003 72141104 72141106"/>
    <s v="MEJORAMIENTO, REHABILITACION Y MANTENIMIENTO DE LAS VÍAS DE LAS SUBREGIONES DE OCCIDENTE  Y URABÁ DEL DEPARTAMENTO DE ANTIOQUIA"/>
    <d v="2017-10-18T14:01:00"/>
    <s v="7 meses"/>
    <s v="Licitación Pública"/>
    <s v="Recursos propios"/>
    <n v="5298008866"/>
    <n v="500683025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s v="2018-OO-20-0005"/>
    <x v="0"/>
    <s v="CONSORCIO OCCIDENTE VIAL 02 (IKON GROUP SAS - 75% - RHINO INFRAESTRUCTURE SAS 25%)"/>
    <s v="En ejecución"/>
    <s v="Fecha de Firma del Contrato 30 de enero de 2018_x000a_Fecha de Inicio de Ejecución del Contrato 01 de marzo de 2018_x000a_Plazo de Ejecución del Contrato 7 Meses_x000a__x000a_En trámite RPC a 17/01/2018 del contrato 2018-OO-20-0005_x000a_RESOLUCION DE ADJUDICACION LIC 20-02-2017_x000a_17-01-2018 04:35 PM _x000a__x000a_INFORME EVALUACION LIC-20-02-2017_x000a_07-12-2017 03:58 PM_x000a_ACTA ADUDIENCIA CIERRE LIC-20-02-2017_x000a_20-11-2017 04:22 PM"/>
    <s v="Eduardo Alfonso Herrera Zambrano/CONSOCIO BRAAVOS 03 (GRUPO POSSO SAS 70% - HUGO ALFREDO POSSO PRADO 30%) "/>
    <s v="Tipo A1: Supervisión e Interventoría Integral"/>
    <s v="Interventoría técnica, ambiental, jurídica, administrativa, contable y/o financiera"/>
  </r>
  <r>
    <x v="17"/>
    <n v="81101510"/>
    <s v="INTERVENTORIA TECNICA, ADMINISTRATIVA, AMBIENTAL, FINANCIERA Y LEGAL PARA EL MEJORAMIENTO, REHABILITACION Y MANTENIMIENTO DE LAS VÍAS DE LAS SUBREGIONES DE OCCIDENTE  Y URABÁ DEL DEPARTAMENTO DE ANTIOQUIA"/>
    <d v="2017-10-31T12:24:00"/>
    <s v="8 meses"/>
    <s v="Concurso de Méritos"/>
    <s v="Recursos propios"/>
    <n v="743071007"/>
    <n v="69277482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3-2017"/>
    <s v="20041 de 04/01/2018_x000a_20226 de 09/01/2018"/>
    <d v="2017-10-31T12:24:00"/>
    <s v="S2018060000518 de 09/01/2018"/>
    <s v="2018-SS-20-0007"/>
    <x v="0"/>
    <s v="CONSOCIO BRAAVOS 03 (GRUPO POSSO SAS 70% - HUGO ALFREDO POSSO PRADO 30%)_x000a__x000a_CONSORCIO BRAAVOS 03 INTEGRADO POR GRUPO POSSO SAS. 70% Y HUGO ALFREDO POSSO PRADO 30% representado por HUGO ALFREDO POSSO MONCADA, identificado con cédula de ciudadanía No. 88.197.628, el contrato derivado del Concurso de Méritos No. CON-20-03-2017"/>
    <s v="En ejecución"/>
    <s v="_x000a_Fecha de Firma del Contrato 05 de febrero de 2018_x000a_Fecha de Inicio de Ejecución del Contrato 01 de marzo de 2018_x000a_Plazo de Ejecución del Contrato 8 Meses_x000a__x000a__x000a__x000a_En trámite RPC a 17/01/2018 del contrato 2018-SS-20-0007_x000a__x000a_RESOLUCION DE ADJUDICACION_x000a_26-01-2018 03:46 PM_x000a__x000a_ACTA DE CIERRE Y APERTURA DE PROPUESTAS_x000a_30-11-2017 09:52 AM_x000a_Recursos de vigencias futuras EXCEPCIONALES 2018_x000a__x000a_LISTADO ASISTENCIA AUDIENCIA RIESGOS ACLARACION PLIEGOS CON-20-03-2017_x000a_16-11-2017 04:16 PM"/>
    <s v="Eduardo Alfonso Herrera Zambrano"/>
    <s v="Tipo A1: Supervisión e Interventoría Integral"/>
    <s v="Interventoría técnica, ambiental, jurídica, administrativa, contable y/o financiera"/>
  </r>
  <r>
    <x v="17"/>
    <s v="72141003 72141104 72141106"/>
    <s v="MEJORAMIENTO, REHABILITACION Y MANTENIMIENTO DE LAS VÍAS DE LAS SUBREGIONES NORDESTE Y MAGDALENA MEDIO DEL DEPARTAMENTO DE ANTIOQUIA"/>
    <d v="2017-10-18T11:44:00"/>
    <s v="7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s v="2018-OO-20-0006"/>
    <x v="0"/>
    <s v="INGENIERIA Y VIAS S.A.S - INGEVIAS SAS_x000a__x000a_INGEVIAS SAS;  NIT 8000298992 ; 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6_x000a__x000a_INFORME DE EVALUACION LIC-20-03-2017_x000a_07-12-2017 03:52 PM_x000a_ACTA DE CIERRE Y APERTURA DE PROPUESTAS LIC 20-03_x000a_20-11-2017 04:29 PM"/>
    <s v="María del Rosario Palacio Sánchez/ CONSORCIO BRAAVOS 04 (GRUPO POSSO SAS 70% - HUGO ALFREDO POSSO PRADO30%) "/>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ÍAS DE LAS SUBREGIONES NORDESTE Y MAGDALENA MEDIO DEL DEPARTAMENTO DE ANTIOQUIA"/>
    <d v="2017-10-31T14:42:00"/>
    <s v="8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4-2017"/>
    <s v="20040 de 04/01/2018"/>
    <d v="2017-10-31T14:42:00"/>
    <s v="S2018060000829 de 11/01/2018"/>
    <s v="2018-SS-20-0008"/>
    <x v="0"/>
    <s v=" CONSORCIO BRAAVOS 04 NIT 9011452480 (GRUPO POSSO SAS, NIT 800007208-9 70% - HUGO ALFREDO POSSO PRADO C.C. 4610382 30%); _x000a__x000a_NOMBRE REPRESENTANTE LEGAL: HUGO ALFREDO POSSO MONCADA"/>
    <s v="En ejecución"/>
    <s v="Fecha de Firma del Contrato 29 de enero de 2018_x000a_Fecha de Inicio de Ejecución del Contrato 29 de enero de 2018_x000a_Plazo de Ejecución del Contrato 8 Meses_x000a__x000a_En trámite RPC a 17/01/2017 del contrato 2018-SS-20-0008_x000a__x000a_ACTA CIERRE Y APERTURA_x000a_30-11-2017 04:27 PM_x000a_Recursos de vigencias futuras EXCEPCIONALES 2018_x000a__x000a_ACTA AUDIENCIA RIESGOS Y LISTADO_x000a_15-11-2017 05:13 PM"/>
    <s v="Gladys Estella Hernandez S. "/>
    <s v="Tipo A1: Supervisión e Interventoría Integral"/>
    <s v="Interventoría técnica, ambiental, jurídica, administrativa, contable y/o financiera"/>
  </r>
  <r>
    <x v="17"/>
    <s v="72141003 72141104 72141106"/>
    <s v="MEJORAMIENTO, REHABILITACION Y MANTENIMIENTO DE LAS VÍAS DE LA SUBREGION DEL SUROESTE DEL DEPARTAMENTO DE ANTIOQUIA_x000a_"/>
    <d v="2017-10-18T15:19:00"/>
    <s v="7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s v="2018-OO-20-0001"/>
    <x v="0"/>
    <s v="EXPLANAN S.A.; NIT 8909105915 _x000a__x000a_NOMBRE REPRESENTANTE LEGAL: DAVID ARISTIZABAL ZULUAGA"/>
    <s v="En ejecución"/>
    <s v="echa de Firma del Contrato 30 de enero de 2018_x000a_Fecha de Inicio de Ejecución del Contrato 13 de marzo de 2018_x000a_Plazo de Ejecución del Contrato 7 Meses_x000a__x000a_En trámite RPC a 17/01/2018 del contrato 2018-OO-20-0001_x000a__x000a_INFORME DE EVALUACION_x000a_07-12-2017 06:05 PM_x000a_ACTA DE CIERRE Y APERTURA DE PROPUESTAS LIC 20-05-2017_x000a_21-11-2017 05:28 PM"/>
    <s v="Gloria Patricia Gómez Grisales/CONSORCIO DM O6 (DIEGO FONSECA CHAVEZ SAS 50% MEDINA Y RIVERA INGENIERO ASOCIADOS SAS 50%)"/>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ÍAS DE LA SUBREGION DEL SUROESTE DEL DEPARTAMENTO DE ANTIOQUIA."/>
    <d v="2017-10-31T13:32:00"/>
    <s v="8 meses"/>
    <s v="Concurso de Méritos"/>
    <s v="Recursos propios"/>
    <n v="797700825"/>
    <n v="76673604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6-2017"/>
    <s v="20039 de 04/01/2018"/>
    <d v="2017-10-31T13:32:00"/>
    <s v="S2018060000520 de 09/01/2018"/>
    <s v="2018-SS-20-0003"/>
    <x v="0"/>
    <s v="CONSORCIO DM O6 (DIEGO FONSECA CHAVEZ SAS 50% MEDINA Y RIVERA INGENIERO ASOCIADOS SAS 50%)"/>
    <s v="En ejecución"/>
    <s v="_x000a_Fecha de Firma del Contrato 30 de enero de 2018_x000a_Fecha de Inicio de Ejecución del Contrato 13 de marzo de 2018_x000a_Plazo de Ejecución del Contrato 8 Meses_x000a__x000a_En trámite RPC a 17/01/2018 del contrato 2018-SS-20-0003_x000a__x000a_ACTA DE CIERRE Y APERTURA DE PROPUESTAS CON 20-06-2017_x000a_30-11-2017 11:50 AM_x000a_Recursos de vigencias futuras EXCEPCIONALES 2018_x000a__x000a_LISTADO DE ASISTENCIA AUDIENCIA RIESGOS CON-20-06-2017_x000a_15-11-2017 05:16 PM"/>
    <s v="Gloria Patricia Gómez Grisales"/>
    <s v="Tipo A1: Supervisión e Interventoría Integral"/>
    <s v="Interventoría técnica, ambiental, jurídica, administrativa, contable y/o financiera"/>
  </r>
  <r>
    <x v="17"/>
    <s v="72141003 72141104 72141106"/>
    <s v="MEJORAMIENTO, REHABILITACIÓN Y MANTENIMIENTO  DE LAS VÍAS DE LA SUBREGION DE ORIENTE DEL DEPARTAMENTO DE ANTIOQUIA"/>
    <d v="2017-10-18T14:33:00"/>
    <s v="7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s v="2018-OO-20-0004"/>
    <x v="0"/>
    <s v="INGENIERIA Y VIAS S.A.S - INGEVIAS SAS, NIT 8000298992_x000a__x000a_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4_x000a__x000a_INFORME DE EVALUACION_x000a_07-12-2017 06:13 PM_x000a_ACTA DE CIERRE CON ANEXOS_x000a_23-11-2017 01:30 PM_x000a_RESPUESTA A OBSERVACION EXTEMPORANEA No 2_x000a_17-11-2017 06:16 PM_x000a_RESPUESTA A OBSERVACION EXTEMPORANEA AL PLIEGO_x000a_15-11-2017 02:35 PM"/>
    <s v="Andrés Mauricio Rodríguez Collazos/ONSORCIO VFR (VICTOR GUILLERMO RODRIGUEZ RAMIREZ 50%, FLAVIO RICARDO JIMENEZ MEJIA 25% Y B&amp;H INGENIERIA LTDA BRYAN &amp; HODGSON INGENIERIA LIMITADA 25%) "/>
    <s v="Tipo A1: Supervisión e Interventoría Integral"/>
    <s v="Interventoría técnica, ambiental, jurídica, administrativa, contable y/o financiera"/>
  </r>
  <r>
    <x v="17"/>
    <n v="81101510"/>
    <s v="INTERVENTORÍA TÉCNICA, ADMINISTRATIVA, AMBIENTAL, FINANCIERA Y LEGAL PARA EL MEJORAMIENTO, REHABILITACIÓN Y MANTENIMIENTO  DE LAS VÍAS DE LA SUBREGION DE ORIENTE DEL DEPARTAMENTO DE ANTIOQUIA"/>
    <d v="2017-10-31T14:04:00"/>
    <s v="8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7-2017"/>
    <s v="20038 de 04/01/2017"/>
    <d v="2017-10-31T14:04:00"/>
    <s v="S2018060000519 de 09/01/2018"/>
    <s v="2018-SS-20-0004"/>
    <x v="0"/>
    <s v="CONSORCIO VFR; NIT 9011449974 (VICTOR GUILLERMO RODRIGUEZ RAMIREZ 50%, FLAVIO RICARDO JIMENEZ MEJIA 25% Y B&amp;H INGENIERIA LTDA BRYAN &amp; HODGSON INGENIERIA LIMITADA 25%)_x000a__x000a_NOMBRE REPRESENTANTE LEGAL: VICTOR GUILLERMO RODRIGUEZ  "/>
    <s v="En ejecución"/>
    <s v="_x000a_Fecha de Firma del Contrato 01 de febrero de 2018_x000a_Fecha de Inicio de Ejecución del Contrato 01 de marzo de 2018_x000a_Plazo de Ejecución del Contrato 8 Meses_x000a__x000a__x000a__x000a_En trámite RPC a 17/01/2018 del contrato 2018-SS-20-0004_x000a__x000a_ACTA AUDIENCIA CIERRE CON-20-07-2017_x000a_30-11-2017 05:22 PM_x000a_Recursos de vigencias futuras EXCEPCIONALES 2018_x000a__x000a_ACTA AUDIENCIA DE RIESGOS Y ACLARACION DE PLIEGOS CON-20-07-2017_x000a_16-11-2017 04:46 PM"/>
    <s v="Andrés Mauricio Rodríguez Collazos"/>
    <s v="Tipo A1: Supervisión e Interventoría Integral"/>
    <s v="Interventoría técnica, ambiental, jurídica, administrativa, contable y/o financiera"/>
  </r>
  <r>
    <x v="17"/>
    <s v="72141003 72141104 72141106"/>
    <s v="MEJORAMIENTO, REHABILITACION Y MANTENIMIENTO DE LAS VIAS DE LAS SUBREGIONES NORTE Y BAJO CAUCA DEL DEPARTAMENTO DE ANTIOQUIA, SE EXCLUYEN LAS VÍAS DE INFLUENCIA DEL PEAJE DE PAJARITO EN LA SUBREGIÓN NORTE."/>
    <d v="2017-10-18T12:29:00"/>
    <s v="7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s v="2018-OO-20-0002"/>
    <x v="0"/>
    <s v="EXPLANACIONES DEL SUR S.A., con NIT 890921363-1_x000a__x000a_NOMBRE REPRESENTANTE LEGAL: JAVIER URREGO HERRERA"/>
    <s v="En ejecución"/>
    <s v="_x000a_Fecha de Firma del Contrato 30 de enero de 2018_x000a_Fecha de Inicio de Ejecución del Contrato 03 de abril de 2018_x000a_Plazo de Ejecución del Contrato 7 Meses_x000a__x000a_En trámite RPC a 17/01/2018 del contrato 2018-OO-20-0002 _x000a__x000a_INFORME EVALUACION LIC-20-07-2017_x000a_ 07-12-2017 04:07 PM_x000a_ACTA DE CIERRE Y APERTURA PROPUESTAS_x000a_23-11-2017 01:28 PM_x000a_RESPUESTA A OBSERVACION EXTEMPORANEA No 2_x000a_17-11-2017 06:17 PM_x000a_RESPUESTA A OBSERVACION EXTEMPORANEA AL PLIEGO_x000a_15-11-2017 02:38 PM"/>
    <s v="Sandra Lucia Orozco Salazar/CONSORCIO INTEC BAJO CAUCA (Ingeniería y Consultoría INGECON S.A.S con un 50% y ESTUTEC S.A.S con un 50%)"/>
    <s v="Tipo A1: Supervisión e Interventoría Integral"/>
    <s v="Interventoría técnica, ambiental, jurídica, administrativa, contable y/o financiera"/>
  </r>
  <r>
    <x v="17"/>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d v="2017-10-31T12:12:00"/>
    <s v="8 meses"/>
    <s v="Concurso de Méritos"/>
    <s v="Recursos propios"/>
    <n v="804939522"/>
    <n v="7653604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8-2017"/>
    <s v="20035 de 04/01/2017"/>
    <d v="2017-10-31T12:12:00"/>
    <s v="S2018060000830 de 11/01/2018"/>
    <s v="2018-SS-20-0005"/>
    <x v="0"/>
    <s v="CONSORCIO INTEC BAJO CAUCA (Ingeniería y Consultoría INGECON S.A.S con un 50% y ESTUTEC S.A.S con un 50%)"/>
    <s v="En ejecución"/>
    <s v="_x000a_Fecha de Firma del Contrato 30 de enero de 2018_x000a_Fecha de Inicio de Ejecución del Contrato 03 de abril de 2018_x000a_Plazo de Ejecución del Contrato 8 Meses_x000a__x000a__x000a_En trámite RPC a 17/01/2018 del contrato  2018-SS-20-0005_x000a__x000a_ACTA DE CIERRE CON-20-08-2017_x000a_30-11-2017 05:48 PM_x000a_Recursos de vigencias futuras EXCEPCIONALES 2018_x000a__x000a_ACTA DE AUDIENCIA RIESGOS Y ACLARACION PLIEGO_x000a_15-11-2017 05:06 PM"/>
    <s v="Jaime Arturo Ospina Giraldo"/>
    <s v="Tipo A1: Supervisión e Interventoría Integral"/>
    <s v="Interventoría técnica, ambiental, jurídica, administrativa, contable y/o financiera"/>
  </r>
  <r>
    <x v="17"/>
    <s v="72141003 72141104 72141106"/>
    <s v="MEJORAMIENTO, REHABILITACIÓN Y MANTENIMIENTO DE LAS VÍAS  DE INFLUENCIA DEL PEAJE DE PAJARITO DE LA SUBREGIÓN NORTE DEL DEPARTAMENTO DE ANTIOQUIA_x000a_"/>
    <d v="2017-10-18T14:52:00"/>
    <s v="7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LIC-20-04-2017"/>
    <s v="19987 de 03/01/2018"/>
    <d v="2017-10-18T14:52:00"/>
    <s v="S2018060000141 de 03/01/2018"/>
    <s v="2018-OO-20-0003"/>
    <x v="0"/>
    <s v="EXPLANAN S.A. ; NIT 8909105915_x000a__x000a_NOMBRE REPRESENTANTE LEGAL: DAVID ARISTIZABAL ZULUAGA"/>
    <s v="En ejecución"/>
    <s v="Fecha de Firma del Contrato 30 de enero de 2018_x000a_Fecha de Inicio de Ejecución del Contrato 06 de marzo de 2018_x000a_Plazo de Ejecución del Contrato 7 Meses_x000a_En trámite RPC a 17/01/2018 del contrato 2018-OO-20-0003_x000a__x000a_INFORME DE EVALUACION_x000a_07-12-2017 05:28 PM_x000a_ACTA DE CIERRE Y APERTURA DE PROPUESTAS LISTADO DE ASISTENCIA HORA LEGAL ACTA DE RECIBO_x000a_21-11-2017 03:43 PM"/>
    <s v="Hernan Giraldo Atheortua/HACE INGENIEROS S.A.S."/>
    <s v="Tipo A1: Supervisión e Interventoría Integral"/>
    <s v="Interventoría técnica, ambiental, jurídica, administrativa, contable y/o financiera"/>
  </r>
  <r>
    <x v="17"/>
    <n v="81101510"/>
    <s v="INTERVENTORÍA TÉCNICA, ADMINISTRATIVA, AMBIENTAL, FINANCIERA Y LEGAL PARA EL MEJORAMIENTO, REHABILITACIÓN Y MANTENIMIENTO DE LAS VÍAS  DE INFLUENCIA DEL PEAJE DE PAJARITO DE LA SUBREGIÓN NORTE DEL DEPARTAMENTO DE ANTIOQUIA_x000a_"/>
    <d v="2017-10-31T12:58:00"/>
    <s v="8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CON-20-05-2017"/>
    <s v="19988 de 03/01/2018"/>
    <d v="2017-10-31T12:58:00"/>
    <s v="S2018060000828 de 11/01/2018"/>
    <s v="2018-SS-20-0006"/>
    <x v="0"/>
    <s v="HACE INGENIEROS S.A.S.; NIT 8001297891_x000a__x000a_NOMBRE REPRESENTANTE LEGAL: ANTONIO ESTEBAN SANCHEZ"/>
    <s v="En ejecución"/>
    <s v="Fecha de Firma del Contrato 29 de enero de 2018_x000a_Fecha de Inicio de Ejecución del Contrato 06 de marzo de 2018_x000a_Plazo de Ejecución del Contrato 8 Meses_x000a__x000a_En trámite RPC a 17/01/2018 del contrato 2018-SS-20-0006_x000a__x000a_ACTA DE CIERRE Y APERTURA DE PROPUESTA_x000a_30-11-2017 03:51 PM_x000a_Recursos de vigencias futuras EXCEPCIONALES 2018_x000a__x000a_ACTA DE AUDIENCIA PARA PACTAR RIESGOS Y ACLARAR PLIEGOS_x000a_15-11-2017 05:01 PM"/>
    <s v="Hernan Giraldo Atheortua"/>
    <s v="Tipo A1: Supervisión e Interventoría Integral"/>
    <s v="Interventoría técnica, ambiental, jurídica, administrativa, contable y/o financiera"/>
  </r>
  <r>
    <x v="17"/>
    <s v="72141003 72141104 72141106"/>
    <s v="MEJORAMIENTO, REHABILITACIÓN Y MANTENIMIENTO DE LAS VÍAS  DE INFLUENCIA DEL PEAJE DE PAJARITO DE LA SUBREGIÓN NORTE DEL DEPARTAMENTO DE ANTIOQUIA."/>
    <d v="2018-08-31T00:00:00"/>
    <s v="3 meses"/>
    <s v="Otro Tipo de Contrato"/>
    <s v="Recursos propios"/>
    <n v="587135366"/>
    <n v="58713536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m/>
    <m/>
    <m/>
    <m/>
    <m/>
    <x v="2"/>
    <m/>
    <m/>
    <s v="Saldo disponible para adicion de contratos de pajarito"/>
    <s v="Edir Amparo Graciano Gómez"/>
    <s v="Tipo A1: Supervisión e Interventoría Integral"/>
    <s v="Interventoría técnica, ambiental, jurídica, administrativa, contable y/o financiera"/>
  </r>
  <r>
    <x v="17"/>
    <s v="81101510_x000a_"/>
    <s v="ESTUDIOS Y DISEÑOS PARA EL MEJORAMIENTO, REHABILITACION Y/O PAVIMENTACION DEL TRAMO DE VIA COLORADO-NECHI (CODIGO DE VIA 25AN18) EN LA SUBREGION BAJO CAUCA DEL DEPARTAMENTO DE ANTIOQUIA_x000a_"/>
    <d v="2017-10-24T15:00:00"/>
    <s v="3 meses"/>
    <s v="Concurso de Méritos"/>
    <s v="Recursos propios"/>
    <n v="377400000"/>
    <n v="427521483"/>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_x000a_21197 de 05/03/2018"/>
    <d v="2017-10-24T15:00:00"/>
    <s v="S2017060178050 de 21/12/2017"/>
    <n v="4600007991"/>
    <x v="0"/>
    <s v="ESTRUCTURAS, INTERVENTORÍAS Y PROYECTOS S.A.S.., representado por Jaider Eugenio Sepúlveda García, mayor de edad, identificado con la Cedula de Ciudadanía N° 71.661.365, el Contrato derivado del concurso de méritos 7705"/>
    <s v="Celebrado sin iniciar"/>
    <s v="Pendiente contratacion de la Interventoría a 13/07/2018_x000a_Fecha de Firma del Contrato 03 de mayo de 2018_x000a_Fecha de Inicio de Ejecución del Contrato 03 de mayo de 2018_x000a_Plazo de Ejecución del Contrato 3 Meses_x000a__x000a__x000a__x000a__x000a__x000a_A 27/12/2017 en trámite RPC del contrato 4600007991 _x000a_Estado del Proceso Adjudicado_x000a_RESOLUCIÓN ADJUDICACIÓN 7705 22-12-2017 12:28 PM_x000a__x000a_INFORME DE EVALUACION 7705_x000a_24-11-2017 04:52 PM_x000a__x000a_SOLICITUD DE SUBSANACIONES Y ACLARACIONES_x000a_21-11-2017 05:13 PM_x000a__x000a_ACTA DE CIERRE 7705 CON ANEXOS_x000a_15-11-2017 02:55 PM"/>
    <s v="Oscar Ivan Osorio Pelaez"/>
    <s v="Tipo A2: Supervisión e Interventoría Técnica"/>
    <s v="Supervisión técnica, ambiental, jurídica, administrativa, contable y/o financiera"/>
  </r>
  <r>
    <x v="17"/>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d v="2018-08-31T00:00:00"/>
    <s v="3.5 meses"/>
    <s v="Mínima Cuantía"/>
    <s v="Recursos propios"/>
    <n v="47600000"/>
    <n v="560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m/>
    <s v="21817 de 07/06/2018_x000a_21818 de 07/06/2018"/>
    <m/>
    <m/>
    <m/>
    <x v="1"/>
    <m/>
    <m/>
    <s v="Viene del Proceso 7968 de 2017 declarado desierto en noviembre de 2017:_x000a_Estado del Proceso  Terminado Anormalmente después de Convocado_x000a_Motivo de Terminación Anormal Después de Convocado:  NO SE PRESENTARON OFERENTES (28-11-2017 05:28 PM)"/>
    <s v="Oscar Ivan Osorio Pelaez"/>
    <s v="Tipo C:  Supervisión"/>
    <s v="Supervisión técnica, ambiental, jurídica, administrativa, contable y/o financiera"/>
  </r>
  <r>
    <x v="17"/>
    <n v="22101600"/>
    <s v="PRESTAR EL SERVICIO DE ADMINISTRACIÓN Y OPERACIÓN DE MAQUINARIA PARA EL DEPARTAMENTO DE ANTIOQUIA"/>
    <d v="2017-11-07T17:27:00"/>
    <s v="11,5 meses"/>
    <s v="Contratación Directa - Contratos Interadministrativos"/>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0"/>
    <s v="RENTING DE ANTIOQUIA S.A.S"/>
    <s v="En ejecución"/>
    <s v="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17"/>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d v="2015-06-01T16:16:00"/>
    <s v="12 meses"/>
    <s v="Otro Tipo de Contrato"/>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0"/>
    <s v="CONSORCIO ANTIOQUIA AL MAR "/>
    <s v="En ejecución"/>
    <s v="Fecha de Firma del Contrato  11 de diciembre de 2015  _x000a_Fecha de Inicio de Ejecución del Contrato  24 de diciembre de 2015  _x000a_Plazo de Ejecución del Contrato  120 Meses  _x000a_"/>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17"/>
    <s v="95121634; 72141108; 72141103_x000a_"/>
    <s v="Actualización vigencia futura 6000001756 Contrucción del Proyecto Túnel del Toyo y sus Vías de Acceso en sus fases de Preconstrucción, Construcción, Operación y Mantenimiento_x000a_"/>
    <d v="2018-02-15T00:00:00"/>
    <s v="12 meses"/>
    <s v="Otro Tipo de Contrato"/>
    <s v="Recursos del crédito"/>
    <n v="80515439350"/>
    <n v="8051543935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47 de 15/02/2018"/>
    <d v="2015-06-01T16:16:00"/>
    <s v="201500300434 de 14/10/2015"/>
    <n v="4600004806"/>
    <x v="0"/>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_x000a_A-F.9.1/1120/0-8115/310504000/183023001 $80.515.439.350 Necesidad 21147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17"/>
    <s v="95121634; 72141108; 72141103_x000a_"/>
    <s v="Actualización vigencia futura 6000001756 Interventorìa Técnica, Administrativa, Financiera, Ambiental, Social, Predial Y Legal Para La Construcción Del Proyecto Túnel Del Toyo Y Sus Vías De Acceso En Sus Fases De Preconstrucciòn, Construcción, Operación Y Mantenimiento"/>
    <d v="2018-02-15T00:00:00"/>
    <s v="12 meses"/>
    <s v="Otro Tipo de Contrato"/>
    <s v="Recursos del crédito"/>
    <n v="4149836066"/>
    <n v="4149836066"/>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52-CON-20-16-2015"/>
    <s v="21148 de 15/02/2018"/>
    <d v="2015-08-12T16:32:00"/>
    <s v="2015000305149 de  17/11/2015"/>
    <n v="4600004805"/>
    <x v="0"/>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En ejecución"/>
    <s v="Fecha de Firma del Contrato 11 de diciembre de 2015_x000a_Fecha de Inicio de Ejecución del Contrato 23 de diciembre de 2015_x000a_Plazo de Ejecución del Contrato 126 Meses_x000a__x000a__x000a_Vigencia 2018: Actualización vigencia futura 6000001756_x000a_A-F.9.1/1120/0-8115/310504000/183023001 $4.149.836.066 Necesidad 21148 de 15/02/2018"/>
    <s v="CONSORCIO GERENCIA TÚNEL DEL TOYO_x000a__x000a_Integrado por COMPAÑÍA COLOMBIANA DE CONSULTORES S.A. (CCC) en un (50%) y RESTREPO Y URIBE S.A.S en un (50%)."/>
    <s v="Tipo A1: Supervisión e Interventoría Integral"/>
    <s v="Interventoría técnica, ambiental, jurídica, administrativa, contable y/o financiera"/>
  </r>
  <r>
    <x v="17"/>
    <s v="95121634; 72141108; 72141103_x000a_"/>
    <s v="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_x000a_"/>
    <d v="2018-02-15T00:00:00"/>
    <s v="12 meses"/>
    <s v="Otro Tipo de Contrato"/>
    <s v="Recursos del crédito"/>
    <n v="1856720917"/>
    <n v="185672091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93-CON-20-17-2015"/>
    <s v="21149 de 15/02/2018"/>
    <d v="2015-10-01T16:05:00"/>
    <s v="201500357156 de 24/12/2015"/>
    <n v="4600004840"/>
    <x v="0"/>
    <s v="CONSORCIO GERENCIA TÚNEL DEL TOYO_x000a__x000a_Integrado por COMPAÑÍA COLOMBIANA DE CONSULTORES S.A. (CCC) en un (50%) y RESTREPO Y URIBE S.A.S en un (50%)."/>
    <s v="En ejecución"/>
    <s v="Fecha de Firma del Contrato 30 de diciembre de 2015_x000a_Fecha de Inicio de Ejecución del Contrato 19 de diciembre de 2016_x000a_Plazo de Ejecución del Contrato 132 Meses_x000a__x000a_Vigencia 2018: Actualización vigencia futura 6000001756_x000a_A-F.9.1/1120/0-8115/310504000/183023001 $ 1.856.720.917  Necesidad 21149 de 15/02/2018"/>
    <s v="Luis Eduardo Tobón Cardona"/>
    <s v="Tipo C:  Supervisión"/>
    <s v="Interventoría técnica, ambiental, jurídica, administrativa, contable y/o financiera"/>
  </r>
  <r>
    <x v="17"/>
    <s v="95121634; 72141108; 72141103_x000a_"/>
    <s v="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
    <d v="2018-02-15T00:00:00"/>
    <s v="12 meses"/>
    <s v="Otro Tipo de Contrato"/>
    <s v="Recursos del crédito"/>
    <n v="97500000"/>
    <n v="975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n v="4600003495"/>
    <s v="21150 de 15/02/2018"/>
    <d v="2015-05-15T09:53:00"/>
    <n v="42123"/>
    <n v="4600003495"/>
    <x v="0"/>
    <s v="INSTITUTO PARA EL DESARROLLO DE ANTIOQUIA (IDEA)"/>
    <s v="En ejecución"/>
    <s v="Fecha de Firma del Contrato 29 de abril de 2015_x000a_Fecha de Inicio de Ejecución del Contrato 29 de abril de 2015_x000a_Plazo de Ejecución del Contrato 132 Meses_x000a__x000a_Vigencia 2018: Actualización vigencia futura 6000001756 _x000a_A-F.9.1/1120/0-8115/310504000/183023001 $97.500.000  Necesidad 21150 de 15/02/2018"/>
    <s v="RODRIGO ECHEVERRY OCHOA"/>
    <s v="Tipo C:  Supervisión"/>
    <s v="Interventoría técnica, ambiental, jurídica, administrativa, contable y/o financiera"/>
  </r>
  <r>
    <x v="17"/>
    <s v="95121634; 72141108; 72141103_x000a_"/>
    <s v="Actualización vigencia futura 6000001756 Construcción del Proyecto Túnel del Toyo y sus Vías de Acceso en sus fases de Preconstrucción, Construcción, Operación y Mantenimiento - IMPREVISTOS"/>
    <d v="2018-02-15T00:00:00"/>
    <s v="12 meses"/>
    <s v="Otro Tipo de Contrato"/>
    <s v="Recursos del crédito"/>
    <n v="2152729000"/>
    <n v="2152729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1 de 15/02/2018"/>
    <d v="2015-06-01T16:16:00"/>
    <s v="201500300434 de 14/10/2015"/>
    <n v="4600004806"/>
    <x v="0"/>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 IMPREVISTOS_x000a_A-F.9.1/1120/0-8115/310504000/183023001 $2.152.729.000  Necesidad 21151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17"/>
    <s v="95121634; 72141108; 72141103_x000a_"/>
    <s v="Actualización vigencia futura 6000001756 Construcción del Proyecto Túnel del Toyo y sus Vías de Acceso en sus fases de Preconstrucción, Construcción, Operación y Mantenimiento -PROVISION CONTINGENTES"/>
    <d v="2018-02-15T00:00:00"/>
    <s v="12 meses"/>
    <s v="Otro Tipo de Contrato"/>
    <s v="Recursos del crédito"/>
    <n v="8727774667"/>
    <n v="872777466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2  de 15/02/2018"/>
    <d v="2015-06-01T16:16:00"/>
    <s v="201500300434 de 14/10/2015"/>
    <n v="4600004806"/>
    <x v="0"/>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PROVISION CONTINGENTES_x000a_A-F.9.1/1120/0-8115/310504000/183023001 $8.727.774.667  Necesidad 21152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17"/>
    <n v="72141103"/>
    <s v="EL DEPARTAMENTO DE ANTIOQUIA COLABORA AL MUNICIPIO DE YOLOMBO CON RECURSOS ECONOMICOS PARA QUE ESTE LLEVE A CABO LA PAVIMENTACION DE VIAS TERCIARIAS."/>
    <d v="2017-11-09T15:49:00"/>
    <s v="14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2-2017"/>
    <s v="19939 de 03/01/2018"/>
    <d v="2017-11-09T15:49:00"/>
    <s v="S2017060108702 de 08/11/2017"/>
    <s v="2017-AS-20-0012"/>
    <x v="0"/>
    <s v="MUNICIPIO DE YOLOMBO"/>
    <s v="En ejecución"/>
    <s v="Fecha de Firma del Contrato  09 de noviembre de 2017  _x000a_Fecha de Inicio de Ejecución del Contrato  20 de noviembre de 2017  _x000a_Plazo de Ejecución del Contrato  14 Meses_x000a_"/>
    <s v="Luis Alberto Correa Ossa"/>
    <s v="Tipo C:  Supervisión"/>
    <s v="Supervisión técnica, ambiental, jurídica, administrativa, contable y/o financiera"/>
  </r>
  <r>
    <x v="17"/>
    <n v="72141103"/>
    <s v="EL DEPARTAMENTO DE ANTIOQUIA COLABORA AL MUNICIPIO DE BRICEÑO CON RECURSOS ECONOMICOS PARA QUE ESTE LLEVE A CABO LA PAVIMENTACION DE VIAS TERCIARIAS. BRICEÑO LAS AURAS"/>
    <d v="2017-11-09T17:12:00"/>
    <s v="13 meses"/>
    <s v="Régimen Especial - Artículo 95 Ley 489 de 1998"/>
    <s v="Recursos del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3-2017"/>
    <s v="19942 de 03/01/2018"/>
    <d v="2017-11-09T17:12:00"/>
    <s v="S2017060109249 de 10/11/2017"/>
    <s v="2017-AS-20-0013"/>
    <x v="0"/>
    <s v="MUNICIPIO DE BRICEÑO"/>
    <s v="En ejecución"/>
    <s v="Fecha de Firma del Contrato 10 de noviembre de 2017_x000a_Fecha de Inicio de Ejecución del Contrato 26 de diciembre de 2017_x000a_Plazo de Ejecución del Contrato 13 Meses_x000a__x000a_Recursos de vigencias futuras EXCEPCIONALES 2018"/>
    <s v="Margarita Rosa Lopera Duque_x000a_"/>
    <s v="Tipo C:  Supervisión"/>
    <s v="Supervisión técnica, ambiental, jurídica, administrativa, contable y/o financiera"/>
  </r>
  <r>
    <x v="17"/>
    <n v="72141103"/>
    <s v="EL DEPARTAMENTO DE ANTIOQUIA COLABORA AL MUNICIPIO DE EL CARMEN DE VIBORAL CON RECURSOS ECONOMICOS PARA QUE ESTE LLEVE A CABO LA PAVIMENTACION DE VIAS TERCIARIAS."/>
    <d v="2017-11-09T14:34:00"/>
    <s v="16 meses"/>
    <s v="Régimen Especial - Artículo 95 Ley 489 de 1998"/>
    <s v="Recursos del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4-2017"/>
    <s v="19943 de 03/01/2018"/>
    <d v="2017-11-09T14:34:00"/>
    <s v="S2017060108691 de 08/11/2017"/>
    <s v="2017-AS-20-0014"/>
    <x v="0"/>
    <s v="MUNICIPIO DE EL CARMEN DE VIBORAL"/>
    <s v="En ejecución"/>
    <s v="Fecha de Firma del Contrato 09 de noviembre de 2017_x000a_Fecha de Inicio de Ejecución del Contrato 20 de diciembre de 2017_x000a_Plazo de Ejecución del Contrato 16 Meses_x000a__x000a_Recursos de vigencias futuras EXCEPCIONALES 2018"/>
    <s v="Daisy Lorena Duque Sepulveda"/>
    <s v="Tipo C:  Supervisión"/>
    <s v="Supervisión técnica, ambiental, jurídica, administrativa, contable y/o financiera"/>
  </r>
  <r>
    <x v="17"/>
    <n v="72141103"/>
    <s v="EL DEPARTAMENTO DE ANTIOQUIA COLABORA AL MUNICIPIO DE EL SANTUARIO CON RECURSOS ECONOMICOS PARA QUE ESTE LLEVE A CABO LA PAVIMENTACION DE VIAS TERCIARIAS."/>
    <d v="2017-11-09T14:49:00"/>
    <s v="13 meses"/>
    <s v="Régimen Especial - Artículo 95 Ley 489 de 1998"/>
    <s v="Recursos del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5-2017"/>
    <s v="19945 de 03/01/2018"/>
    <d v="2017-11-09T14:49:00"/>
    <s v="S2017060108693 de 08/11/2017"/>
    <s v="2017-AS-20-0015"/>
    <x v="0"/>
    <s v="MUNICIPIO DE EL SANTUARIO"/>
    <s v="En ejecución"/>
    <s v="Fecha de Firma del Contrato 09 de noviembre de 2017_x000a_Fecha de Inicio de Ejecución del Contrato 13 de diciembre de 2017_x000a_Plazo de Ejecución del Contrato 13 Meses_x000a__x000a_Recursos de vigencias futuras EXCEPCIONALES 2018"/>
    <s v="Daisy Lorena Duque Sepulveda"/>
    <s v="Tipo C:  Supervisión"/>
    <s v="Supervisión técnica, ambiental, jurídica, administrativa, contable y/o financiera"/>
  </r>
  <r>
    <x v="17"/>
    <n v="72141103"/>
    <s v="EL DEPARTAMENTO DE ANTIOQUIA COLABORA AL MUNICIPIO DE MARINILLA CON RECURSOS ECONOMICOS PARA QUE ESTE LLEVE A CABO LA PAVIMENTACION DE VIAS TERCIARIAS."/>
    <d v="2017-11-09T14:53:00"/>
    <s v="14 meses"/>
    <s v="Régimen Especial - Artículo 95 Ley 489 de 1998"/>
    <s v="Recursos del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6-2017"/>
    <s v="19949 de 03/01/2018"/>
    <d v="2017-11-09T14:53:00"/>
    <s v="S2017060108696 de 08/11/2017"/>
    <s v="2017-AS-20-0016"/>
    <x v="0"/>
    <s v="MUNICIPIO DE MARINILLA"/>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17"/>
    <n v="72141103"/>
    <s v="EL DEPARTAMENTO DE ANTIOQUIA COLABORA AL MUNICIPIO DE CONCORDIA CON RECURSOS ECONOMICOS PARA QUE ESTE LLEVE A CABO LA PAVIMENTACION DE VIAS TERCIARIAS."/>
    <d v="2017-11-09T14:28:00"/>
    <s v="14 meses"/>
    <s v="Régimen Especial - Artículo 95 Ley 489 de 1998"/>
    <s v="Recursos del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7-2017"/>
    <s v="19952 de 03/01/2018"/>
    <d v="2017-11-09T14:28:00"/>
    <s v="S2017060108700 de 08/11/2017"/>
    <s v="2017-AS-20-0017"/>
    <x v="0"/>
    <s v="MUNICIPIO DE CONCORDIA"/>
    <s v="En ejecución"/>
    <s v="Fecha de Firma del Contrato 09 de noviembre de 2017_x000a_Fecha de Inicio de Ejecución del Contrato 13 de diciembre de 2017_x000a_Plazo de Ejecución del Contrato 14 Meses_x000a__x000a_Recursos de vigencias futuras EXCEPCIONALES 2018"/>
    <s v="Luis Alberto Correa Ossa"/>
    <s v="Tipo C:  Supervisión"/>
    <s v="Supervisión técnica, ambiental, jurídica, administrativa, contable y/o financiera"/>
  </r>
  <r>
    <x v="17"/>
    <n v="72141103"/>
    <s v="EL DEPARTAMENTO DE ANTIOQUIA COLABORA AL MUNICIPIO DE VENECIA CON RECURSOS ECONOMICOS PARA QUE ESTE LLEVE A CABO LA PAVIMENTACION DE VIAS TERCIARIAS."/>
    <d v="2017-11-09T14:43:00"/>
    <s v="14 meses"/>
    <s v="Régimen Especial - Artículo 95 Ley 489 de 1998"/>
    <s v="Recursos del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8-2017"/>
    <s v="19954 de 03/01/2018"/>
    <d v="2017-11-09T14:43:00"/>
    <s v="S2017060108701 de 08/11/2017"/>
    <s v="2017-AS-20-0018"/>
    <x v="0"/>
    <s v="MUNICIPIO DE VENECIA"/>
    <s v="En ejecución"/>
    <s v="Fecha de Firma del Contrato 09 de noviembre de 2017_x000a_Fecha de Inicio de Ejecución del Contrato 04 de diciembre de 2017_x000a_Plazo de Ejecución del Contrato 14 Meses_x000a__x000a_Recursos de vigencias futuras EXCEPCIONALES 2018"/>
    <s v="Luis Alberto Correa Ossa"/>
    <s v="Tipo C:  Supervisión"/>
    <s v="Supervisión técnica, ambiental, jurídica, administrativa, contable y/o financiera"/>
  </r>
  <r>
    <x v="17"/>
    <n v="72141103"/>
    <s v="EL DEPARTAMENTO DE ANTIOQUIA COLABORA AL MUNICIPIO DE SAN PEDRO DE URABA CON RECURSOS ECONOMICOS PARA QUE ESTE LLEVE A CABO LA PAVIMENTACION DE VIAS TERCIARIAS."/>
    <d v="2017-11-09T14:56:00"/>
    <s v="14 meses"/>
    <s v="Régimen Especial - Artículo 95 Ley 489 de 1998"/>
    <s v="Recursos del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9-2017"/>
    <s v="19956 de 03/01/2018"/>
    <d v="2017-11-09T14:56:00"/>
    <s v="S2017060108704 de 08/11/2017"/>
    <s v="2017-AS-20-0019"/>
    <x v="0"/>
    <s v="MUNICIPIO DE SAN PEDRO DE URABA"/>
    <s v="En ejecución"/>
    <s v="Fecha de Firma del Contrato 09 de noviembre de 2017_x000a_Fecha de Inicio de Ejecución del Contrato 19 de enero de 2018_x000a_Plazo de Ejecución del Contrato 14 Meses_x000a__x000a_Recursos de vigencias futuras EXCEPCIONALES 2018"/>
    <s v="Dalis Milena Hincapié Piedrahita"/>
    <s v="Tipo C:  Supervisión"/>
    <s v="Supervisión técnica, ambiental, jurídica, administrativa, contable y/o financiera"/>
  </r>
  <r>
    <x v="17"/>
    <n v="72141103"/>
    <s v="EL DEPARTAMENTO DE ANTIOQUIA COLABORA AL MUNICIPIO DE VEGACHI CON RECURSOS ECONOMICOS PARA QUE ESTE LLEVE A CABO LA PAVIMENTACION DE VIAS URBANAS."/>
    <d v="2017-11-09T16:09:00"/>
    <s v="13 meses"/>
    <s v="Régimen Especial - Artículo 95 Ley 489 de 1998"/>
    <s v="Recursos del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0-2017"/>
    <s v="19964 de 03/01/2018"/>
    <d v="2017-11-09T16:09:00"/>
    <s v="S2017060108685 de 08/11/2017"/>
    <s v="2017-AS-20-0020"/>
    <x v="0"/>
    <s v="MUNICIPIO DE VEGACHI"/>
    <s v="En ejecución"/>
    <s v="Fecha de Firma del Contrato 09 de noviembre de 2017_x000a_Fecha de Inicio de Ejecución del Contrato 21 de diciembre de 2017_x000a_Plazo de Ejecución del Contrato 13 Meses_x000a__x000a_Recursos de vigencias futuras EXCEPCIONALES 2018"/>
    <s v="Luis Alberto Correa Ossa"/>
    <s v="Tipo C:  Supervisión"/>
    <s v="Supervisión técnica, ambiental, jurídica, administrativa, contable y/o financiera"/>
  </r>
  <r>
    <x v="17"/>
    <n v="72141103"/>
    <s v="EL DEPARTAMENTO DE ANTIOQUIA COLABORA AL MUNICIPIO DE AMAGA CON RECURSOS ECONOMICOS PARA QUE ESTE LLEVE A CABO LA PAVIMENTACION DE VIAS URBANAS."/>
    <d v="2017-11-09T15:27:00"/>
    <s v="13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1-2017"/>
    <s v="19966 de 03/01/2018"/>
    <d v="2017-11-09T15:27:00"/>
    <s v="S2017060108695 de 08/11/2017"/>
    <s v="2017-AS-20-0021"/>
    <x v="0"/>
    <s v="MUNICIPIO DE AMAGA"/>
    <s v="En ejecución"/>
    <s v="Fecha de Firma del Contrato 09 de noviembre de 2017_x000a_Fecha de Inicio de Ejecución del Contrato 30 de noviembre de 2017_x000a_Plazo de Ejecución del Contrato 13 Meses_x000a__x000a_Recursos de vigencias futuras EXCEPCIONALES 2018"/>
    <s v="Adriana Patricia Muñoz Londoño"/>
    <s v="Tipo C:  Supervisión"/>
    <s v="Supervisión técnica, ambiental, jurídica, administrativa, contable y/o financiera"/>
  </r>
  <r>
    <x v="17"/>
    <n v="72141103"/>
    <s v="EL DEPARTAMENTO DE ANTIOQUIA COLABORA AL MUNICIPIO DE SAN VICENTE FERRER CON RECURSOS ECONOMICOS PARA QUE ESTE LLEVE A CABO LA PAVIMENTACION DE VIAS URBANAS."/>
    <d v="2017-11-09T15:12:00"/>
    <s v="14 meses"/>
    <s v="Régimen Especial - Artículo 95 Ley 489 de 1998"/>
    <s v="Recursos del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2-2017"/>
    <s v="19969 de 03/01/2018"/>
    <d v="2017-11-09T15:12:00"/>
    <s v="S2017060108699 de 08/11/2017"/>
    <s v="2017-AS-20-0022"/>
    <x v="0"/>
    <s v="MUNICIPIO DE SAN VICENTE FERRER"/>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17"/>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d v="2017-11-10T08:05:00"/>
    <s v="12 meses"/>
    <s v="Régimen Especial - Artículo 95 Ley 489 de 1998"/>
    <s v="Recursos del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4-2017"/>
    <s v="19961 de 03/01/2018"/>
    <d v="2017-11-10T08:05:00"/>
    <s v="S2017060109257 de 10/11/2017"/>
    <s v="2017-AS-20-0023"/>
    <x v="0"/>
    <s v="MUNICIPIO DE VALDIVIA"/>
    <s v="En ejecución"/>
    <s v="_x000a_Fecha de Firma del Contrato 10 de noviembre de 2017_x000a_Fecha de Inicio de Ejecución del Contrato 10 de abril de 2018_x000a_Plazo de Ejecución del Contrato 12 Meses_x000a__x000a__x000a__x000a__x000a_Recursos de vigencias futuras EXCEPCIONALES 2018_x000a_Secretaría de Infraestructura $1.000.000.000 y Secretaría de Gobierno $70.000.000"/>
    <s v="Margarita Rosa Lopera Duque_x000a_"/>
    <s v="Tipo C:  Supervisión"/>
    <s v="Supervisión técnica, ambiental, jurídica, administrativa, contable y/o financiera"/>
  </r>
  <r>
    <x v="17"/>
    <n v="72141103"/>
    <s v="EL DEPARTAMENTO DE ANTIOQUIA COLABORA AL MUNICIPIO DE GOMEZ PLATA CON RECURSOS ECONOMICOS PARA QUE ESTE LLEVE A CABO LA PAVIMENTACION DE VIAS URBANAS EN EL CORREGIMIENTO EL SALTO EN EL MUNICIPIO DE GOMEZ PLATA"/>
    <d v="2017-11-10T09:43:00"/>
    <s v="14 meses"/>
    <s v="Régimen Especial - Artículo 95 Ley 489 de 1998"/>
    <s v="Recursos del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5-2017"/>
    <s v="19974 de 03/01/2018"/>
    <d v="2017-11-10T09:43:00"/>
    <s v="S2017060109243 de 10/11/2017"/>
    <s v="2017-AS-20-0024"/>
    <x v="0"/>
    <s v="MUNICIPIO DE GOMEZ PLATA"/>
    <s v="En ejecución"/>
    <s v="Fecha de Firma del Contrato 10 de noviembre de 2017_x000a_Fecha de Inicio de Ejecución del Contrato 18 de diciembre de 2017_x000a_Plazo de Ejecución del Contrato 14 Meses_x000a__x000a_Recursos de vigencias futuras EXCEPCIONALES 2018"/>
    <s v="Margarita Rosa Lopera Duque_x000a_"/>
    <s v="Tipo C:  Supervisión"/>
    <s v="Supervisión técnica, ambiental, jurídica, administrativa, contable y/o financiera"/>
  </r>
  <r>
    <x v="17"/>
    <n v="95111612"/>
    <s v="FORMULACIÓN TITULACIÓN DE PREDIOS RELACIONADOS CON LA INFRAESTRUCTURA DE TRANSPORTE DE ANTIOQUIA. LA GESTIÓN PREDIAL DE PROYECTOS VIALES ENTRE ELLOS EL PROYECTO ANORÍ-LIMON._x000a_"/>
    <d v="2018-08-31T00:00:00"/>
    <s v="1 mes"/>
    <s v="Régimen Especial - Artículo 14 Ley 9 de 1989, Ley 388 de 1997 "/>
    <s v="Recursos propios"/>
    <n v="1870605485"/>
    <n v="1870605485"/>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2"/>
    <m/>
    <m/>
    <m/>
    <s v="Armid Benjamin Muñoz Ramirez"/>
    <s v="Tipo C:  Supervisión"/>
    <s v="Supervisión técnica, ambiental, jurídica, administrativa, contable y/o financiera"/>
  </r>
  <r>
    <x v="17"/>
    <n v="81101510"/>
    <s v="CONSULTORÍA PARA EFECTUAR ESTUDIOS Y ALTERNATIVAS DE DISEÑO EN DIFERENTES PUNTOS CRÍTICOS DE ORIGEN GEOMORFOLÓGICO E HIDROCLIMÁTICO, EN LA RED VIAL A CARGO DEL DEPARTAMENTO DE ANTIOQUIA"/>
    <d v="2018-08-31T00:00:00"/>
    <s v="3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2"/>
    <m/>
    <m/>
    <m/>
    <s v="Luis Eduardo Tobón Cardona"/>
    <s v="Tipo C:  Supervisión"/>
    <s v="Supervisión técnica, ambiental, jurídica, administrativa, contable y/o financiera"/>
  </r>
  <r>
    <x v="17"/>
    <n v="81101510"/>
    <s v="CONSULTORÍA PARA EFECTUAR ESTUDIOS Y DISEÑOS DE VIAS EN LA RED VIAL A CARGO DEL DEPARTAMENTO DE ANTIOQUIA"/>
    <d v="2018-08-31T00:00:00"/>
    <s v="3 meses"/>
    <s v="Concurso de Méritos"/>
    <s v="Recursos propios"/>
    <n v="200000000"/>
    <n v="2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2"/>
    <m/>
    <m/>
    <m/>
    <s v="Luis Eduardo Tobón Cardona"/>
    <s v="Tipo C:  Supervisión"/>
    <s v="Supervisión técnica, ambiental, jurídica, administrativa, contable y/o financiera"/>
  </r>
  <r>
    <x v="17"/>
    <n v="22101600"/>
    <s v="ADICION 1 AL CONTRATO INTERADMINISTRATIVO 2017-SS-20-0003 - PRESTAR EL SERVICIO DE ADMINISTRACIÓN Y OPERACIÓN DE MAQUINARIA PARA EL DEPARTAMENTO DE ANTIOQUIA_x000a__x000a__x000a__x000a_Conservación de la transitabilidad en vías en el Departamento_x000a__x000a_NOTA: Recursos para adicionar en el año 2018 el contrato 2017-SS-20-0003-PRESTAR EL SERVICIO DE ADMINISTRACIÓN Y OPERACIÓN DE MAQUINARIA PARA EL DEPARTAMENTO DE ANTIOQUIA"/>
    <d v="2017-11-07T17:27:00"/>
    <s v="11,5 meses"/>
    <s v="Contratación Directa - Contratos Interadministrativos"/>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21261 de 03/04/2018"/>
    <d v="2017-11-07T17:27:00"/>
    <s v="S2017060108506 de 08/1/2017"/>
    <s v="2017-SS-20-0003"/>
    <x v="0"/>
    <s v="RENTING DE ANTIOQUIA S.A.S"/>
    <s v="En ejecución"/>
    <s v="ADICION 1 en trámite a 03/04/2018_x000a__x000a_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17"/>
    <n v="81101510"/>
    <s v="PAVIMENTACIÓN DE LA VÍA PUERTO NARE-PUERTO TRIUNFO DEL DEPARTAMENTO DE ANTIOQUIA"/>
    <d v="2018-08-31T00:00:00"/>
    <s v="3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2"/>
    <m/>
    <m/>
    <m/>
    <s v="Edir Amparo Graciano Gómez "/>
    <s v="Tipo A1: Supervisión e Interventoría Integral"/>
    <s v="Interventoría técnica, ambiental, jurídica, administrativa, contable y/o financiera"/>
  </r>
  <r>
    <x v="17"/>
    <n v="81101510"/>
    <s v="INTERVENTORÍA TECNICA, ADMINISTRATIVA, AMBIENTAL, FINANCIERA Y LEGAL PARA LA  PAVIMENTACIÓN DE LA VÍA PUERTO NARE-PUERTO TRIUNFO DEL DEPARTAMENTO DE ANTIOQUIA"/>
    <d v="2018-08-31T00:00:00"/>
    <s v="3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2"/>
    <m/>
    <m/>
    <m/>
    <s v="Edir Amparo Graciano Gómez "/>
    <s v="Tipo C:  Supervisión"/>
    <s v="Supervisión técnica, ambiental, jurídica, administrativa, contable y/o financiera"/>
  </r>
  <r>
    <x v="17"/>
    <s v="95111603 95121909 95121645 95111500"/>
    <s v="Aportes al Contrato de Concesión O97-CO-20-1738 &quot;Desarrollo Vial del Aburrá Norte&quot; de acuerdo a compromiso adquirido en el Otrosí 21 a través del mecanismo de valorización._x000a__x000a_NOTA: pago a realizar al concesionario a traves del recaudo de la valorizacion de la via"/>
    <d v="2018-01-31T00:00:00"/>
    <s v="12 meses"/>
    <s v="Otro Tipo de Contrato"/>
    <s v="Recursos propios"/>
    <n v="4189222000"/>
    <n v="5158776177"/>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s v="Contrato de Concesión 97-CO-20-1738"/>
    <s v="21437 de 26/04/2018_x000a_21438 de 26/04/2018"/>
    <d v="2017-10-27T00:00:00"/>
    <s v="97-CO-20-1738"/>
    <s v="97-CO-20-1738"/>
    <x v="0"/>
    <s v="HATOVIAL S.A.S."/>
    <s v="En ejecución"/>
    <s v="Aportes al Contrato de Concesión O97-CO-20-1738 &quot;Desarrollo Vial del Aburrá Norte&quot; de acuerdo a compromiso adquirido en el Otrosí 21 a través del mecanismo de valorización_x000a__x000a_"/>
    <s v="Gilberto Quintero Zapata/Interventoría Externa"/>
    <s v="Tipo A1: Supervisión e Interventoría Integral"/>
    <s v="Interventoría técnica, ambiental, jurídica, administrativa, contable y/o financiera"/>
  </r>
  <r>
    <x v="17"/>
    <s v="81101510_x000a_81102201"/>
    <s v="SUMINISTRO E INSTALACIÓN DE LA SEÑALIZACIÓN VERTICAL INFORMATIVA ELEVADA EN LA RED VIAL A CARGO DEL DEPARTAMENTO DE ANTIOQUIA, SUBREGIÓN DEL SUROESTE Y ORIENTE"/>
    <d v="2018-04-30T00:00:00"/>
    <s v="4,5 meses"/>
    <s v="Licitación Pública"/>
    <s v="Recursos propios"/>
    <n v="1380000000"/>
    <n v="138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n v="8224"/>
    <s v="21221 de 13/03/2018_x000a_21222 de 13/03/2018_x000a__x000a_21410 de 17/04/2018_x000a_21411 de 17/04/2018"/>
    <d v="2018-06-26T07:46:00"/>
    <m/>
    <m/>
    <x v="3"/>
    <m/>
    <s v="En etapa precontractual"/>
    <s v="Estado del Proceso Borrador_x000a_ESTUDIOS Y DOCUMENTOS PREVIOS 8224 (26-06-2018 07:46 AM)_x000a_EP creado 16 de mayo de 2018 9:41 a. m."/>
    <s v="Paulo Andrés Pérez Giraldo/Interventoría Externa"/>
    <s v="Tipo A1: Supervisión e Interventoría Integral"/>
    <s v="Interventoría técnica, ambiental, jurídica, administrativa, contable y/o financiera"/>
  </r>
  <r>
    <x v="17"/>
    <n v="81101510"/>
    <s v="INTERVENTORIA TÉCNICA, ADMINISTRATIVA, FINANCIERA, AMBIENTAL Y LEGAL PARA EL SUMINISTRO E INSTALACIÓN DE LA SEÑALIZACIÓN VERTICAL INFORMATIVA ELEVADA EN LA RED VIAL A CARGO DEL DEPARTAMENTO DE ANTIOQUIA, SUBREGIÓN DEL SUROESTE Y ORIENTE."/>
    <d v="2018-08-31T00:00:00"/>
    <s v="3 meses"/>
    <s v="Concurso de Méritos"/>
    <s v="Recursos propios"/>
    <n v="120000000"/>
    <n v="12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3 de 13/03/2018_x000a__x000a_21412 de 17/04/2018"/>
    <m/>
    <m/>
    <m/>
    <x v="1"/>
    <m/>
    <m/>
    <m/>
    <s v="Paulo Andrés Pérez Giraldo"/>
    <s v="Tipo C:  Supervisión"/>
    <s v="Supervisión técnica, ambiental, jurídica, administrativa, contable y/o financiera"/>
  </r>
  <r>
    <x v="17"/>
    <n v="81101510"/>
    <s v="CONSTRUCCIÓN DEL PUENTE EN LA VÍA 25AN02 SANTA BÁRBARA (RUTA 25) -YE A FREDONIA en el km16+00, EN LA SUBREGIÓN SUROESTE DEL DEPARTAMENTO DE ANTIOQUIA"/>
    <d v="2018-08-31T00:00:00"/>
    <s v="3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A1: Supervisión e Interventoría Integral"/>
    <s v="Interventoría técnica, ambiental, jurídica, administrativa, contable y/o financiera"/>
  </r>
  <r>
    <x v="17"/>
    <n v="81101510"/>
    <s v="INTERVENTORÍA TECNICA, ADMINISTRATIVA, AMBIENTAL, FINANCIERA Y LEGAL PARA LA CONSTRUCCIÓN DEL PUENTE EN LA VÍA 25AN02 SANTA BÁRBARA (RUTA 25) -YE A FREDONIA en el km16+00, EN LA SUBREGIÓN SUROESTE DEL DEPARTAMENTO DE ANTIOQUIA"/>
    <d v="2018-08-31T00:00:00"/>
    <s v="3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C:  Supervisión"/>
    <s v="Supervisión técnica, ambiental, jurídica, administrativa, contable y/o financiera"/>
  </r>
  <r>
    <x v="17"/>
    <s v="72141107 72141109 81101505"/>
    <s v="LA CONSTRUCCIÓN DE CINCO (5) PUENTES VEHICULARES DISTRIBUIDOS EN LAS SUBREGIONES DE URABÁ Y SUROESTE EN LAS VIAS SECUNDARIAS DEL DEPARTAMENTO DE ANTIOQUIA_x000a_"/>
    <d v="2018-08-31T00:00:00"/>
    <s v="3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A1: Supervisión e Interventoría Integral"/>
    <s v="Interventoría técnica, ambiental, jurídica, administrativa, contable y/o financiera"/>
  </r>
  <r>
    <x v="17"/>
    <s v="72141107 72141109 81101505"/>
    <s v="INTERVENTORÍA TECNICA, ADMINISTRATIVA, AMBIENTAL, FINANCIERA Y LEGAL PARA LA CONSTRUCCIÓN DE CINCO (5) PUENTES VEHICULARES DISTRIBUIDOS EN LAS SUBREGIONES DE URABÁ Y SUROESTE EN LAS VIAS SECUNDARIAS DEL DEPARTAMENTO DE ANTIOQUIA_x000a_"/>
    <d v="2018-08-31T00:00:00"/>
    <s v="3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C:  Supervisión"/>
    <s v="Supervisión técnica, ambiental, jurídica, administrativa, contable y/o financiera"/>
  </r>
  <r>
    <x v="17"/>
    <s v="72141107 72141109 81101505"/>
    <s v="CONSTRUCCIÓN DE CINCO(5) PUENTES VEHICULARES DISTRIBUIDOS EN LAS SUBREGIONES DEL NORTE, MAGDALENA MEDIO Y OCCIDENTE EN LAS VIAS SECUNDARIAS DEL DEPARTAMENTO DE ANTIOQUIA_x000a_"/>
    <d v="2018-08-31T00:00:00"/>
    <s v="3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A1: Supervisión e Interventoría Integral"/>
    <s v="Interventoría técnica, ambiental, jurídica, administrativa, contable y/o financiera"/>
  </r>
  <r>
    <x v="17"/>
    <s v="72141107 72141109 81101505"/>
    <s v="INTERVENTORÍA TECNICA, ADMINISTRATIVA, AMBIENTAL, FINANCIERA Y LEGAL PARA LA CONSTRUCCIÓN DE CINCO(5) PUENTES VEHICULARES DISTRIBUIDOS EN LAS SUBREGIONES DEL NORTE, MAGDALENA MEDIO Y OCCIDENTE EN LAS VIAS SECUNDARIAS DEL DEPARTAMENTO DE ANTIOQUIA_x000a_"/>
    <d v="2018-08-31T00:00:00"/>
    <s v="3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s v="Edir Amparo Graciano Gómez "/>
    <s v="Tipo C:  Supervisión"/>
    <s v="Supervisión técnica, ambiental, jurídica, administrativa, contable y/o financiera"/>
  </r>
  <r>
    <x v="17"/>
    <s v="72141107 72141109 81101505"/>
    <s v="CONSTRUCCIÓN DE PUENTES VEHICULARES EN LAS VIAS SECUNDARIAS DEL DEPARTAMENTO DE ANTIOQUIA_x000a_"/>
    <d v="2018-08-31T00:00:00"/>
    <s v="3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2"/>
    <m/>
    <m/>
    <m/>
    <s v="Edir Amparo Graciano Gómez "/>
    <s v="Tipo A1: Supervisión e Interventoría Integral"/>
    <s v="Interventoría técnica, ambiental, jurídica, administrativa, contable y/o financiera"/>
  </r>
  <r>
    <x v="17"/>
    <s v="72141107 72141109 81101505"/>
    <s v="INTERVENTORÍA TECNICA, ADMINISTRATIVA, AMBIENTAL, FINANCIERA Y LEGAL PARA LA CONSTRUCCIÓN DE PUENTES VEHICULARES EN LAS VIAS SECUNDARIAS DEL DEPARTAMENTO DE ANTIOQUIA"/>
    <d v="2018-08-31T00:00:00"/>
    <s v="3 mese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2"/>
    <m/>
    <m/>
    <m/>
    <s v="Edir Amparo Graciano Gómez "/>
    <s v="Tipo C:  Supervisión"/>
    <s v="Supervisión técnica, ambiental, jurídica, administrativa, contable y/o financiera"/>
  </r>
  <r>
    <x v="17"/>
    <n v="95121511"/>
    <s v="(2) EL DEPARTAMENTO DE ANTIOQUIA COLABORARÁ A LOS MUNICIPIOS CON RECURSOS ECONOMICOS PARA LLEVAR A CABO LAS OBRAS DE MEJORAMIENTO Y MANTENIMIENTO DEL ESPACIO PUBLICO DEL PARQUE PRINCIPAL DEL MUNICIPIO"/>
    <d v="2018-08-31T00:00:00"/>
    <s v="3 meses"/>
    <s v="Régimen Especial - Artículo 95 Ley 489 de 1998"/>
    <s v="Recursos propios"/>
    <n v="3206186610"/>
    <n v="3206186610"/>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2"/>
    <m/>
    <m/>
    <m/>
    <s v="Jaime Alejandro Gomez Restrepo"/>
    <s v="Tipo C:  Supervisión"/>
    <s v="Supervisión técnica, ambiental, jurídica, administrativa, contable y/o financiera"/>
  </r>
  <r>
    <x v="17"/>
    <n v="95121511"/>
    <s v="(2) EL DEPARTAMENTO DE ANTIOQUIA COLABORARÁ A LOS MUNICIPIOS CON RECURSOS ECONOMICOS PARA LLEVAR A CABO LAS OBRAS DE MEJORAMIENTO Y MANTENIMIENTO DE Otros espacios públicos (muelles, malecones, entre otros) construidos y/o mantenidos (31050603)"/>
    <d v="2018-08-31T00:00:00"/>
    <s v="3 meses"/>
    <s v="Régimen Especial - Artículo 95 Ley 489 de 1998"/>
    <s v="Recursos propios"/>
    <n v="7360000000"/>
    <n v="736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2"/>
    <m/>
    <m/>
    <m/>
    <s v="Jaime Alejandro Gomez Restrepo"/>
    <s v="Tipo C:  Supervisión"/>
    <s v="Supervisión técnica, ambiental, jurídica, administrativa, contable y/o financiera"/>
  </r>
  <r>
    <x v="17"/>
    <s v="72141103_x000a_"/>
    <s v="(15) EL DEPARTAMENTO DE ANTIOQUIA COLABORA A LOS MUNICIPIOS CON RECURSOS ECONOMICOS PARA QUE ESTOS LLEVEN A CABO LA PAVIMENTACION DE VIAS TERCIARIAS"/>
    <d v="2018-08-01T00:00:00"/>
    <s v="9 meses"/>
    <s v="Régimen Especial - Artículo 95 Ley 489 de 1998"/>
    <s v="Recursos del crédito"/>
    <n v="4581578860"/>
    <n v="458157886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2"/>
    <m/>
    <m/>
    <m/>
    <s v="Jaime Alejandro Gomez Restrepo"/>
    <s v="Tipo C:  Supervisión"/>
    <s v="Supervisión técnica, ambiental, jurídica, administrativa, contable y/o financiera"/>
  </r>
  <r>
    <x v="17"/>
    <s v="72141107 72141109"/>
    <s v="(4) EL DEPARTAMENTO DE ANTIOQUIA COFINANCIA A LOS MUNICIPIOS PARA LA CONSTRUCCION DE PUENTES VEHICULARES DE LA RED VIAL TERCIARIA"/>
    <d v="2018-08-31T00:00:00"/>
    <s v="3 meses"/>
    <s v="Régimen Especial - Artículo 95 Ley 489 de 1998"/>
    <s v="Recursos propios"/>
    <n v="43790503"/>
    <n v="43790503"/>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2"/>
    <m/>
    <m/>
    <m/>
    <s v="Jaime Alejandro Gomez Restrepo"/>
    <s v="Tipo C:  Supervisión"/>
    <s v="Supervisión técnica, ambiental, jurídica, administrativa, contable y/o financiera"/>
  </r>
  <r>
    <x v="17"/>
    <n v="72141003"/>
    <s v="(8) EL DEPARTAMENTO DE ANTIOQUIA COLABORARA PARA LA EJECUCION DEL PROYECTO DE LOS CAMINOS DE HERRADURA EN JURISDICCION DE LOS MUNICIPIOS DEL DEPARTAMENTO DE ANTIOQUIA"/>
    <d v="2018-08-31T00:00:00"/>
    <s v="3 meses"/>
    <s v="Régimen Especial - Artículo 95 Ley 489 de 1998"/>
    <s v="Recursos propios"/>
    <n v="480000000"/>
    <n v="48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2"/>
    <m/>
    <m/>
    <m/>
    <s v="Jaime Alejandro Gomez Restrepo"/>
    <s v="Tipo C:  Supervisión"/>
    <s v="Supervisión técnica, ambiental, jurídica, administrativa, contable y/o financiera"/>
  </r>
  <r>
    <x v="17"/>
    <n v="81101605"/>
    <s v="MANTENIMIENTO DE CABLES AÉREOS EN ANTIOQUIA"/>
    <d v="2018-08-31T00:00:00"/>
    <s v="3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2"/>
    <m/>
    <m/>
    <m/>
    <s v="Joan Manuel Galeano"/>
    <s v="Tipo C:  Supervisión"/>
    <s v="Supervisión técnica, ambiental, jurídica, administrativa, contable y/o financiera"/>
  </r>
  <r>
    <x v="17"/>
    <n v="81101605"/>
    <s v="INTERVENTORÍA TECNICA, ADMINISTRATIVA, AMBIENTAL, FINANCIERA Y LEGAL PARA EL MANTENIMIENTO DE CABLES AÉREOS EN ANTIOQUIA"/>
    <d v="2018-08-31T00:00:00"/>
    <s v="3 mes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2"/>
    <m/>
    <m/>
    <m/>
    <s v="Joan Manuel Galeano"/>
    <s v="Tipo C:  Supervisión"/>
    <s v="Supervisión técnica, ambiental, jurídica, administrativa, contable y/o financiera"/>
  </r>
  <r>
    <x v="17"/>
    <s v="81112501 81122000 81111500 43232100 43232200"/>
    <s v="ADQUIRIR LA SUSCRIPCIÓN DE ADOBE CREATIVE CLOUD FOR TEAMS PARA LAS DIFERENTES DEPENDENCIAS DE LA GOBERNACIÓN DE ANTIOQUIA, INCLUYENDO SOPORTE TÉCNICO. _x000a__x000a__x000a_Nota: La competencia para la contratación de este objeto es de la Dirección de Informática, el proceso de contratación será adelantado por la Secretaría General y entregado el CDP respectivo para su contratación (Centro de Costos 112000G222)_x000a_"/>
    <d v="2018-08-31T00:00:00"/>
    <s v="1 meses"/>
    <s v="Selección Abreviada - Subasta Inversa"/>
    <s v="Recursos propios"/>
    <n v="45000000"/>
    <n v="4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17"/>
    <s v="81112501 43231500"/>
    <s v="SUSCRIPCIÓN DE OFFICE 365 (SERVICIO DE CORREO ELECTRONICO)_x000a__x000a_Nota: La competencia para la contratación de este objeto es de la Dirección de Informática, el proceso de contratación será adelantado por la Secretaría General y entregado el CDP respectivo para su contratación (Centro de Costos 112000G222)"/>
    <d v="2018-08-31T00:00:00"/>
    <s v="1 mes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17"/>
    <s v="81112501 81110000"/>
    <s v="ADQUISICIÓN Y ACTUALIZACIÓN DE LICENCIAS DE ARCGIS PARA LOS ORGANISMOS DE LA GOBERNACIÓN DE ANTIOQUIA INCLUYENDO SOPORTE TÉCNICO, A TRAVÉS DE ACUERDO MARCO DE PRECIOS._x000a__x000a__x000a_Nota: La competencia para la contratación de este objeto es de la Dirección de Informática, el proceso de contratación será adelantado por la Secretaría General y entregado el CDP respectivo para su contratación (Centro de Costos 112000G222)"/>
    <d v="2018-08-31T00:00:00"/>
    <s v="1 meses"/>
    <s v="Selección Abreviada - Acuerdo Marco de Precios"/>
    <s v="Recursos propios"/>
    <n v="165000000"/>
    <n v="16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17"/>
    <s v="43211903"/>
    <s v="SUMINISTRO DE Pantalla táctil multiclass touch screen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6000000"/>
    <n v="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s v="43211903"/>
    <s v="SUMINISTRO DE Pantalla táctil multiclass touch screen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8000000"/>
    <n v="8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s v="52161505"/>
    <s v="SUMINISTRO DE TV UHD 4K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16000000"/>
    <n v="1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s v="43221503"/>
    <s v="SUMINISTRO DE Parlante con tripode todo en uno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1500000"/>
    <n v="15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s v="52161520"/>
    <s v="SUMINISTRO DE Micrófono profesional UHF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350000"/>
    <n v="35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s v="52161520"/>
    <s v="SUMINISTRO DE Micrófono profesional  UHD, 2 auriculares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9-01T00:00:00"/>
    <s v="1 mes"/>
    <s v="Selección Abreviada - Subasta Inversa"/>
    <s v="Recursos propios"/>
    <n v="380000"/>
    <n v="38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17"/>
    <n v="81112501"/>
    <s v="SUSCRIPCION POR UN AÑO DE LICENCIAMIENTO EN RED AUTOCAD COLECTION _x000a__x000a_Nota: La competencia para la contratación de este objeto es de la Dirección de Informática, el proceso de contratación será adelantado por la Secretaría General y entregado el CDP respectivo para su contratación (Centro de Costos 112000G222)"/>
    <d v="2018-09-01T00:00:00"/>
    <s v="1 mes"/>
    <s v="Selección Abreviada - Subasta Inversa"/>
    <s v="Recursos propios"/>
    <n v="20000000"/>
    <n v="2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17"/>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d v="2018-01-31T00:00:00"/>
    <s v="11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secundaria rehabilitada y mantenida"/>
    <s v="Mantenimiento rutinario,_x000a_Intervención de puntos críticos,_x000a_Fortalecimiento Institucional."/>
    <m/>
    <s v="20103 de 05/01/2018"/>
    <m/>
    <m/>
    <m/>
    <x v="1"/>
    <m/>
    <m/>
    <m/>
    <s v="Blanca Margarita Granda Cortes/La supervisión del contrato la realiza la Secretaría General"/>
    <s v="Tipo C:  Supervisión"/>
    <s v="Supervisión técnica, ambiental, jurídica, administrativa, contable y/o financiera"/>
  </r>
  <r>
    <x v="17"/>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d v="2017-03-01T00:00:00"/>
    <s v="14 meses"/>
    <s v="Contratación Directa - Contratos Interadministrativos"/>
    <s v="Recursos propios"/>
    <n v="1498842510"/>
    <n v="1498842511"/>
    <s v="NO"/>
    <s v="N/A"/>
    <s v="Rodrigo Echeverry Ochoa"/>
    <s v="Director"/>
    <s v="3837980 3837981"/>
    <s v="rodrigo.echeverry@antioquia.gov.co_x000a_"/>
    <s v="Mantenimiento, mejoramiento y/o rehabilitación de la RVS_x000a_Infraestructura de vías terciarias como apoyo a la comercialización de productos agropecuarios, pesqueros y forestale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secundaria y terciaria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0"/>
    <s v="TECNOLOGICO DE ANTIOQUIA"/>
    <s v="Terminado"/>
    <s v="Fecha de Firma del Contrato 10 de marzo de 2017_x000a_Fecha de Inicio de Ejecución del Contrato 16 de marzo de 2017_x000a_Plazo de Ejecución del Contrato 9 Meses, sin sobrepasar el 15/12/2017_x000a_Prórroga 1: 5 meses más con nueva fecha de terminación 14/05/2018_x000a_Prórroga 2: Nueva fecha de terminación 06/07/2018_x000a__x000a_26/01/2018: ACTUALIZACION VIGENCIA FUTURA 6000002370, 6000002371  ADICIÓN 1 Y PRORROGA 1 AL CONTRATO INTERADMINISTRATIVO 4600006343 DE 2017_x000a_Se realizó modificación al CDP y al RPC del contato por sustitución de FONDOS."/>
    <s v="Blanca Margarita Granda Cortes/Juan Carlos Arroyave Pelaez"/>
    <s v="Tipo B2: Supervisión colegiada"/>
    <s v="Supervisión técnica, jurídica, administrativa, contable y/o financiera"/>
  </r>
  <r>
    <x v="17"/>
    <s v="81101510_x000a_81102201"/>
    <s v="CONSULTORIA PARA LOS ESTUDIOS Y DISEÑOS TÉCNICOS PARA LA SOLUCIÓN AL PASO PEATONAL SOBRE LA CARRERA 50 ENTRE LAS CALLES 80 SUR Y 88 SUR, MUNICIPIO DE LA ESTRELLA_x000a__x000a_Nota: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_x000a_"/>
    <d v="2018-05-31T00:00:00"/>
    <s v="1,5 meses"/>
    <s v="Concurso de Méritos"/>
    <s v="Recursos propios"/>
    <n v="109351037"/>
    <n v="109351037"/>
    <s v="NO"/>
    <s v="N/A"/>
    <s v="Rodrigo Echeverry Ochoa"/>
    <s v="Director"/>
    <s v="3837980 3837981"/>
    <s v="rodrigo.echeverry@antioquia.gov.co_x000a_"/>
    <m/>
    <m/>
    <m/>
    <m/>
    <m/>
    <m/>
    <n v="8214"/>
    <s v="21436 de 27/04/2018"/>
    <d v="2018-05-18T17:33:00"/>
    <m/>
    <m/>
    <x v="3"/>
    <m/>
    <s v="En etapa precontractual"/>
    <s v="Estado del Proceso Convocado_x000a_ACTA CIERRE PROCESO 8214 (19-06-2018 09:24 AM)_x000a_RESOLUCION APERTURA PROCESO 8214 (31-05-2018 05:28 PM)_x000a_ESTUDIOS Y DOCUMENTOS PREVIOS 8214 (18-05-2018 05:33 PM)_x000a_EP creado miércoles, 9 de mayo de 2018 2:19 p. m._x000a__x000a_CDP No.: 3700010457 del 27-abril-2018  Necesidad 21436_x000a_Ítem:  Valor $109,351,037 COP_x000a_Rubro: 1.3.19/1114/0-1010 FONDOS COMUNES I.C.L.D Sentencias y Conciliaciones_x000a_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
    <s v="PAULO ANDRES PEREZ GIRALDO"/>
    <s v="Tipo C:  Supervisión"/>
    <s v="Supervisión técnica, ambiental, jurídica, administrativa, contable y/o financiera"/>
  </r>
  <r>
    <x v="17"/>
    <n v="93151610"/>
    <s v="ADMINISTRACIÓN Y OPERACIÓN DE LA ESTACIÓN DE PEAJE PAJARITO EN LA VIA PAJARITO - SAN PEDRO DE LOS MILAGROS - LA YE -  ENTRERRÍOS - SANTA ROSA DE OSOS EN EL DEPARTAMENTO DE ANTIOQUIA_x000a_"/>
    <d v="2018-08-01T00:00:00"/>
    <s v="12,5 meses"/>
    <s v="Licitación Pública"/>
    <s v="Recursos propios"/>
    <n v="1521000000"/>
    <n v="61000000"/>
    <s v="SI"/>
    <s v="Aprobadas"/>
    <s v="Rodrigo Echeverry Ochoa"/>
    <s v="Director"/>
    <s v="3837980 3837981"/>
    <s v="rodrigo.echeverry@antioquia.gov.co_x000a_"/>
    <m/>
    <m/>
    <m/>
    <m/>
    <m/>
    <m/>
    <m/>
    <s v="21732 de 28/05/2018"/>
    <m/>
    <m/>
    <m/>
    <x v="1"/>
    <m/>
    <s v="Sin iniciar etapa precontractual"/>
    <s v="Valor total estimado $1.521.000.000:_x000a_Valor vigencia actual 2018: 1.2.90 /1120/0-2160/999999999/999999 $61.000.000 Necesidad 21732 de 28/05/2018_x000a_Valor vigencia futura 2019: $1.460.000.000 . VF aprobada mediante Ordenanza 10 de 24/05/2018"/>
    <s v="Jesus Dairo Restrepo Restrepo"/>
    <s v="Tipo C:  Supervisión"/>
    <s v="Supervisión técnica, ambiental, jurídica, administrativa, contable y/o financiera"/>
  </r>
  <r>
    <x v="17"/>
    <n v="80111600"/>
    <s v="BRINDAR APOYO TÉCNICO, ADMINISTRATIVO, FINANCIERO, CONTABLE, PREDIAL, LEGAL, SOCIAL, AMBIENTAL DE LOS PROYECTOS, PROCESOS Y CONTRATOS LLEVADOS A CABO EN LA SECRETARÍA DE INFRAESTRUCTURA FÍSICA DEL DEPARTAMENTO DE ANTIOQUIA"/>
    <d v="2018-06-29T00:00:00"/>
    <s v="10 meses"/>
    <s v="Contratación Directa - Contratos Interadministrativos"/>
    <s v="Recursos propios"/>
    <n v="4200000000"/>
    <n v="2100000000"/>
    <s v="SI"/>
    <s v="Solicitadas"/>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_x000a__x000a_Espacios públicos municipales intervenidos (31050602)_x000a__x000a_Otros espacios públicos (muelles, malecones, entre otros) construidos y/o mantenidos (31050603)"/>
    <s v="Mantenimiento y Mejoramiento de la RVS en Antioquia_x000a__x000a_Apoyo a la intervención de espacios públicos Municipales_x000a__x000a_Apoyo a otros espacios públicos (muelles, malecones, entre otros) en Antioquia"/>
    <s v="180035001_x000a_180043001_x000a_180114001"/>
    <s v="Red vial secundaria rehabilitada y mantenida_x000a__x000a_Espacios de diálogo social fortalecidos"/>
    <s v="Mantenimiento rutinario,_x000a_Intervención de puntos críticos,_x000a_Fortalecimiento Institucional_x000a__x000a_Intervención de espacios públicos_x000a_Construcción de espacios públicos,_x000a_Mantenimiento de espacios públicos,_x000a_Estudios otros espacios."/>
    <n v="8365"/>
    <s v="22207 de 25/06/2018 _x000a_22208 de 25/06/2018 _x000a_22209 de 25/06/2018"/>
    <m/>
    <m/>
    <m/>
    <x v="1"/>
    <m/>
    <m/>
    <s v="EP creado 29/06/2018"/>
    <s v="Blanca Margarita Granda Cortes/Juan Carlos Arroyave Pelaez"/>
    <s v="Tipo B2: Supervisión colegiada"/>
    <s v="Supervisión técnica, jurídica, administrativa, contable y/o financiera"/>
  </r>
  <r>
    <x v="17"/>
    <n v="80111504"/>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
    <d v="2018-01-31T00:00:00"/>
    <s v="10 meses"/>
    <s v="Contratación Directa - Contratos Interadministrativos"/>
    <s v="Recursos propios"/>
    <n v="84766805"/>
    <n v="84766805"/>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0336 de 10/01/2018"/>
    <m/>
    <m/>
    <m/>
    <x v="1"/>
    <m/>
    <m/>
    <m/>
    <s v="Blanca Margarita Granda Cortes/La supervisión del contrato la realiza la Secretaría de Gestión Humana y Desarrollo Organizacional - Dirección de Desarrollo Organizacional "/>
    <s v="Tipo C:  Supervisión"/>
    <s v="Supervisión técnica, jurídica, administrativa, contable y/o financiera"/>
  </r>
  <r>
    <x v="17"/>
    <n v="80111504"/>
    <s v="Designar estudiantes de las universidades públicas  para la realización de la práctica académica, con el fin de brindar apoyo a la gestión del Departamento de Antioquia y sus regiones durante el segundo semestre  de 2018._x000a__x000a_Nota: La competencia para la contratación de este objeto es de la Secretaría de Gestión Humana y Desarrollo Organizacional - Dirección de Desarrollo Organizacional, el proceso será adelantado por dicha dependencia y entregado el CDP respectivo para su contratación (Centro de Costos 112000F124)_x000a_"/>
    <d v="2018-06-30T00:00:00"/>
    <s v="5 meses"/>
    <s v="Contratación Directa - Contratos Interadministrativos"/>
    <s v="Recursos propios"/>
    <n v="115233195"/>
    <n v="115233195"/>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1914 de 18/06/2018"/>
    <m/>
    <m/>
    <m/>
    <x v="1"/>
    <m/>
    <m/>
    <m/>
    <s v="Blanca Margarita Granda Cortes/La supervisión del contrato la realiza la Secretaría de Gestión Humana y Desarrollo Organizacional - Dirección de Desarrollo Organizacional - Maribel Barrientos y/o Diego Fernando Bedoya"/>
    <s v="Tipo C:  Supervisión"/>
    <s v="Supervisión técnica, jurídica, administrativa, contable y/o financiera"/>
  </r>
  <r>
    <x v="17"/>
    <n v="86131504"/>
    <s v="CONTRATO DE MANDATO PARA LA CONTRATACION DE UNA CENTRAL DE MEDIOS QUE PRESTE LOS SERVICIOS DE COMUNICACIÓN PUBLICA PARA LA PROMOCION Y DIVULGACION DE LOS PROYECTOS, PROGRAMAS Y ATIENDA LAS DEMAS NECESIDADES COMUNICACIONALES DE LA GOBERNACION DE ANTIOQUIA_x000a__x000a_Nota: La competencia para la contratación de este objeto es de la Gerencia de Comunicaciones, el proceso será adelantado por dicha dependencia y entregado el CDP respectivo para su contratación (Centro Costos 112000A311).  "/>
    <d v="2018-08-01T00:00:00"/>
    <s v="5 meses"/>
    <s v="Contratación Directa - Contratos Interadministrativos"/>
    <s v="Recursos propios"/>
    <n v="400000000"/>
    <n v="25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1741 de 29/05/2018_x000a_21742 de 29/05/2018_x000a_21743 de 29/05/2018"/>
    <m/>
    <m/>
    <m/>
    <x v="1"/>
    <m/>
    <m/>
    <m/>
    <s v="Blanca Margarita Granda Cortes/ La supervisión del contrato la realiza la Gerencia de Comunicaciones de la Gobernación de Antioquia "/>
    <s v="Tipo C:  Supervisión"/>
    <s v="Supervisión técnica, ambiental, jurídica, administrativa, contable y/o financiera"/>
  </r>
  <r>
    <x v="17"/>
    <n v="80141607"/>
    <s v="CONTRATO INTERADMINISTRATIVO DE MANDATO PARA LA CONTRATACIÓN DE UN OPERADOR LOGÍSTICO QUE PRESTE LOS SERVICIOS DE DISEÑAR, PRODUCIR, ORGANIZAR Y OPERAR INTEGRALMENTE LOS EVENTOS INSTITUCIONALES DE LA GOBERNACIÓN DE ANTIOQUIA._x000a__x000a_Nota: La competencia para la contratación de este objeto es de la Gerencia de Comunicaciones, el proceso será adelantado por dicha dependencia y entregado el CDP respectivo para su contratación (Centro Costos 112000A311).   "/>
    <d v="2018-07-31T00:00:00"/>
    <s v="5 meses"/>
    <s v="Contratación Directa - Contratos Interadministrativos"/>
    <s v="Recursos propios"/>
    <n v="400000000"/>
    <n v="25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2335 de 12/07/2018_x000a_22336 de 12/07/2018_x000a_22337 de 12/07/2018_x000a__x000a_21744 de 29/05/2018_x000a_21745 de 29/05/2018_x000a_21746 de 29/05/2018"/>
    <m/>
    <m/>
    <m/>
    <x v="1"/>
    <m/>
    <m/>
    <m/>
    <s v="Blanca Margarita Granda Cortes/ Camila Alexandra Zapata-La supervisión del contrato la realiza la Gerencia de Comunicaciones de la Gobernación de Antioquia "/>
    <s v="Tipo C:  Supervisión"/>
    <s v="Supervisión técnica, ambiental, jurídica, administrativa, contable y/o financiera"/>
  </r>
  <r>
    <x v="17"/>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d v="2018-09-01T00:00:00"/>
    <s v="12 meses"/>
    <s v="Otro Tipo de Contrato"/>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2"/>
    <m/>
    <m/>
    <m/>
    <s v="Gilberto Quintero Zapata/Interventoría Externa"/>
    <s v="Tipo A1: Supervisión e Interventoría Integral"/>
    <s v="Interventoría técnica, ambiental, jurídica, administrativa, contable y/o financiera"/>
  </r>
  <r>
    <x v="17"/>
    <s v="95121634; 72141108; 72141103_x000a_"/>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d v="2018-09-01T00:00:00"/>
    <s v="12 meses"/>
    <s v="Otro Tipo de Contrato"/>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2"/>
    <m/>
    <m/>
    <m/>
    <s v="Gilberto Quintero Zapata/Interventoría Externa"/>
    <s v="Tipo A1: Supervisión e Interventoría Integral"/>
    <s v="Supervisión técnica, ambiental, jurídica, administrativa, contable y/o financiera"/>
  </r>
  <r>
    <x v="17"/>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d v="2017-11-03T00:00:00"/>
    <s v="12 meses"/>
    <s v="Contratación Directa - Contratos Interadministrativos"/>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21192 de 02/03/2018"/>
    <d v="2017-11-10T19:44:00"/>
    <s v="S2017060109204 de 10/11/2017"/>
    <s v="2017-SS-20-0004"/>
    <x v="0"/>
    <s v="UNIVERSIDAD DE ANTIOQUIA"/>
    <s v="En ejecución"/>
    <s v="Fecha de Firma del Contrato 10 de noviembre de 2017_x000a_Fecha de Inicio de Ejecución del Contrato  2 de abril de 2018_x000a_Plazo de Ejecución del Contrato 12 Meses_x000a_Cuantía Definitiva del Contrato $3,499,118,895.00_x000a__x000a_Vigencia Futura 2018 se aprueban el martes  07/11/2017_x000a_Valor total $3.499.073.988 Aportes DAPARD+Infraestructura"/>
    <s v="Luis Eduardo Tobón Cardona"/>
    <s v="Tipo C:  Supervisión"/>
    <s v="Supervisión técnica, ambiental, jurídica, administrativa, contable y/o financiera"/>
  </r>
  <r>
    <x v="17"/>
    <n v="22101509"/>
    <s v="ADQUISICIÓN DE MAQUINARIA Y VEHÍCULOS NUEVOS, PARA LA CONSERVACIÓN Y EL MANTENIMIENTO DE LA RED VIAL TERCIARIA Y OTRAS OBRAS DE INFRAESTRUCTURA MUNICIPALES EN EL DEPARTAMENTO DE ANTIOQUIA (32 RETROEXCAVADORAS).LA MAQUINARIA Y LOS VEHICULOS COMPRADOS PASARAN A SER ACTIVOS DE LOS MUNICIPIOS.LOTE 1"/>
    <d v="2018-04-02T00:00:00"/>
    <s v="6 meses"/>
    <s v="Selección Abreviada - Subasta Inversa"/>
    <s v="Recursos propios"/>
    <n v="10099616000"/>
    <n v="69496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LOTE No 1: RETROEXCAVADORAS 4X4 (32 UNIDADES)"/>
    <s v="21231 de 16/03/2018_x000a_21232 de 16/03/2018_x000a_21241 de 20/03/2018"/>
    <d v="2018-03-21T16:04:00"/>
    <s v="S2018060227511 de 08/06/2018_x000a_S2018060228347 de 18/06/2018"/>
    <m/>
    <x v="4"/>
    <s v="NAVITRANS S.A.S"/>
    <s v="En etapa precontractual"/>
    <s v="En trámite RPC del Contrato 2018-SS-20-0010 creado 21/06/2018 _x000a_Estado del Proceso Adjudicado_x000a_LOTE 1: NAVITRANS S.A.S. LOTE 2: GENERAL DE EQUIPOS DE COLOMBIA S.A (GECOLSA) LOTE 3: GENERAL DE EQUIPOS DE COLOMBIA S.A (GECOLSA) LOTE 4: PRACO DIDACOL S.A_x000a_RESOLUCION SA-20-01-2018 (18-06-2018 05:38 PM)_x000a_RESOLUCION DE ADJUDICACION (08-06-2018 03:39 PM)_x000a__x000a_En trámite RPC del contrato 2018-SS-20-0010 creado el 06/06/2018 _x000a_PROCESO DE SELECCION SUBASTA INVERSA (09-05-2018 05:15 PM)_x000a_RESOLUCION DE APERTURA (17-04-2018 05:29 PM)_x000a__x000a_Rubro: VI.9.4/1120/4-1010/320402000/000050  Vigencia:2018  Valor  $10,000,000,000_x000a__x000a_Con recursos de DEPARTAMENTO Y 55 MUNICIPIOS DE ANTIOQUIA"/>
    <s v="Santiago Diaz Marin"/>
    <s v="Tipo C:  Supervisión"/>
    <s v="Supervisión técnica, ambiental, jurídica, administrativa, contable y/o financiera"/>
  </r>
  <r>
    <x v="17"/>
    <n v="25101601"/>
    <s v="ADQUISICIÓN DE MAQUINARIA Y VEHÍCULOS NUEVOS, PARA LA CONSERVACIÓN Y EL MANTENIMIENTO DE LA RED VIAL TERCIARIA Y OTRAS OBRAS DE INFRAESTRUCTURA MUNICIPALES EN EL DEPARTAMENTO DE ANTIOQUIA (23 VOLQUETAS).LA MAQUINARIA Y LOS VEHICULOS COMPRADOS PASARAN A SER ACTIVOS DE LOS MUNICIPIOS. LOTE 4"/>
    <d v="2018-04-02T00:00:00"/>
    <s v="6 meses"/>
    <s v="Selección Abreviada - Subasta Inversa"/>
    <s v="Recursos propios"/>
    <n v="6115930000"/>
    <n v="505612594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LOTE No 4: VOLQUETAS (23 UNIDADES)"/>
    <s v="21231 de 16/03/2018_x000a_21232 de 16/03/2018_x000a_21241 de 20/03/2018"/>
    <d v="2018-03-21T16:04:00"/>
    <s v="S2018060227511 de 08/06/2018_x000a_S2018060228347 de 18/06/2018"/>
    <m/>
    <x v="4"/>
    <s v="PRACO DIDACOL S.A.S"/>
    <s v="En etapa precontractual"/>
    <s v="En trámite RPC del Contrato 2018-SS-20-0011 creado 21/06/2018 _x000a_Estado del Proceso Adjudicado_x000a_LOTE 1: NAVITRANS S.A.S. LOTE 2: GENERAL DE EQUIPOS DE COLOMBIA S.A (GECOLSA) LOTE 3: GENERAL DE EQUIPOS DE COLOMBIA S.A (GECOLSA) LOTE 4: PRACO DIDACOL S.A_x000a_RESOLUCION SA-20-01-2018 (18-06-2018 05:38 PM)_x000a_RESOLUCION DE ADJUDICACION (08-06-2018 03:39 PM)_x000a__x000a_En trámite RPC del contrato 2018-SS-20-0010 creado el 06/06/2018 _x000a_PROCESO DE SELECCION SUBASTA INVERSA (09-05-2018 05:15 PM)_x000a_RESOLUCION DE APERTURA (17-04-2018 05:29 PM)_x000a__x000a_Rubro: VI.9.4/1120/4-1010/320402000/000050  Vigencia:2018  Valor  $10,000,000,000_x000a__x000a_Con recursos de DEPARTAMENTO Y 55 MUNICIPIOS DE ANTIOQUIA"/>
    <s v="Santiago Diaz Marin"/>
    <s v="Tipo C:  Supervisión"/>
    <s v="Supervisión técnica, ambiental, jurídica, administrativa, contable y/o financiera"/>
  </r>
  <r>
    <x v="17"/>
    <s v="22101511; 22101502"/>
    <s v="ADQUISICIÓN DE MAQUINARIA Y VEHÍCULOS NUEVOS, PARA LA CONSERVACIÓN Y EL MANTENIMIENTO DE LA RED VIAL TERCIARIA Y OTRAS OBRAS DE INFRAESTRUCTURA MUNICIPALES EN EL DEPARTAMENTO DE ANTIOQUIA (MOTONIVELADORAS).LA MAQUINARIA Y LOS VEHICULOS COMPRADOS PASARAN A SER ACTIVOS DE LOS MUNICIPIOS.LOTE 3_x000a__x000a_ADQUISICIÓN DE MAQUINARIA Y VEHÍCULOS NUEVOS, PARA LA CONSERVACIÓN Y EL MANTENIMIENTO DE LA RED VIAL TERCIARIA Y OTRAS OBRAS DE INFRAESTRUCTURA MUNICIPALES EN EL DEPARTAMENTO DE ANTIOQUIA (VIBROCOMPACTADORES).LA MAQUINARIA Y LOS VEHICULOS COMPRADOS PASARAN A SER ACTIVOS DE LOS MUNICIPIOS. LOTE 2"/>
    <d v="2018-04-02T00:00:00"/>
    <s v="6 meses"/>
    <s v="Selección Abreviada - Subasta Inversa"/>
    <s v="Recursos propios"/>
    <n v="2828454000"/>
    <n v="242165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LOTE No 2: VIBROCOMPACTADORES (3 UNIDADES); LOTE No 3: MOTONIVELADORAS (3 UNIDADES)"/>
    <s v="21231 de 16/03/2018_x000a_21232 de 16/03/2018_x000a_21241 de 20/03/2018"/>
    <d v="2018-03-21T16:04:00"/>
    <s v="S2018060227511 de 08/06/2018_x000a_S2018060228347 de 18/06/2018"/>
    <m/>
    <x v="4"/>
    <s v="GECOLSA S.A"/>
    <s v="En etapa precontractual"/>
    <s v="En trámite RPC del Contrato 2018-SS-20-0012 creado 21/06/2018 _x000a_Estado del Proceso Adjudicado_x000a_LOTE 1: NAVITRANS S.A.S. LOTE 2: GENERAL DE EQUIPOS DE COLOMBIA S.A (GECOLSA) LOTE 3: GENERAL DE EQUIPOS DE COLOMBIA S.A (GECOLSA) LOTE 4: PRACO DIDACOL S.A_x000a_RESOLUCION SA-20-01-2018 (18-06-2018 05:38 PM)_x000a_RESOLUCION DE ADJUDICACION (08-06-2018 03:39 PM)_x000a__x000a_En trámite RPC del contrato 2018-SS-20-0010 creado el 06/06/2018 _x000a_PROCESO DE SELECCION SUBASTA INVERSA (09-05-2018 05:15 PM)_x000a_RESOLUCION DE APERTURA (17-04-2018 05:29 PM)_x000a__x000a_Rubro: VI.9.4/1120/4-1010/320402000/000050  Vigencia:2018  Valor  $10,000,000,000_x000a__x000a_Con recursos de DEPARTAMENTO Y 55 MUNICIPIOS DE ANTIOQUIA"/>
    <s v="Santiago Diaz Marin"/>
    <s v="Tipo C:  Supervisión"/>
    <s v="Supervisión técnica, ambiental, jurídica, administrativa, contable y/o financiera"/>
  </r>
  <r>
    <x v="17"/>
    <s v="72141003 72141104 72141106"/>
    <s v="MEJORAMIENTO Y CONSTRUCCIÓN DE OBRAS COMPLEMENTARIAS SOBRE EL CORREDOR VIAL CONCEPCIÓN-ALEJANDRIA (CODIGO 62AN19-1), DE LA SUBREGION ORIENTE"/>
    <d v="2017-12-31T00:00:00"/>
    <s v="5 meses"/>
    <s v="Licitación Pública"/>
    <s v="Recursos de Regalías-Recursos Propios"/>
    <n v="3899582222"/>
    <n v="374108762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9"/>
    <s v="18677 de 01/09/2017_x000a_19152 de 10/10/2017_x000a_21102 de 13/02/2018"/>
    <d v="2018-01-24T09:58:00"/>
    <s v="2018060034377 de 12/04/2018"/>
    <n v="4600008088"/>
    <x v="0"/>
    <s v="UNIÓN TEMPORAL SAN MARCOS - LUIS GUILLERMO RUIZ MACHADO 70%, GERMAN_x000a_VILLANUEVA CALDERÓN 30%"/>
    <s v="Celebrado sin iniciar"/>
    <s v="Estado del Proceso Celebrado_x000a_Fecha de Firma del Contrato 25 de junio de 2018_x000a_Fecha de Inicio de Ejecución del Contrato 25 de junio de 2018_x000a_Plazo de Ejecución del Contrato 5 Meses_x000a__x000a__x000a_Estado del Proceso Adjudicado a 15/06/2018_x000a_A 19 de abril de 2018 3:45 p. m. en trámite RPC del contrato 4600008088_x000a_ RESOLUCION DE ADJUDICACION 12-04-2018 07:50 PM_x000a_INFORME DE EVALUACION 15-03-2018 11:26 PM_x000a_RESOLUCION DE ADJUDICACION 12-04-2018 07:50 PM_x000a_RESOLUCION DE APERTURA 14-02-2018 07:10 PM_x000a_EP de 01 de diciembre de 2017 10:11 a.m._x000a_Recursos de Regalías-Recursos Propios"/>
    <s v="LINA MARÍA CÓRDOBA DÍA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CONCEPCIÓN-ALEJANDRIA (CODIGO 62AN19-1), DE LA SUBREGION ORIENTE"/>
    <d v="2018-05-04T00:00:00"/>
    <s v="5,5 meses"/>
    <s v="Concurso de Méritos"/>
    <s v="Recursos de Regalías-Recursos Propios"/>
    <n v="292074754"/>
    <n v="28015403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213"/>
    <s v="18678 de 01/09/2017_x000a_19153 de 10/10/2017_x000a_21103 de 13/02/2018"/>
    <d v="2018-05-04T18:52:00"/>
    <s v="S2018060228881 de 22/06/2018"/>
    <n v="4600008178"/>
    <x v="0"/>
    <s v="ICONSULTING SAS, representado legalmente por Silvana Vergara Hernández, identificada con cédula de ciudadanía No. 43.153.541, el contrato derivado del Concurso de Méritos No. 8213,"/>
    <s v="Celebrado sin iniciar"/>
    <s v="Estado del Proceso Celebrado_x000a_Fecha de Firma del Contrato 06 de julio de 2018_x000a_Fecha de Inicio de Ejecución del Contrato 06 de julio de 2018_x000a_Plazo de Ejecución del Contrato 165 Dí­as_x000a__x000a__x000a__x000a__x000a__x000a__x000a__x000a__x000a__x000a_En trámite RPC del contrato 4600008178 creado lunes, 25 de junio de 2018 4:38 p. m._x000a_Estado del Proceso Adjudicado_x000a_RESOLUCION ADJUDICACION 8213 (22-06-2018 03:33 PM)_x000a_ACTA DE CIERRE 8213 (28-05-2018 04:41 PM)_x000a_RESOLUCION DE APERTURA 8213 (15-05-2018 04:40 PM)_x000a_Creación de Proceso 04 de May de 2018 06:51 P.M._x000a_ AVISO DE CONVOCATORIA 8213 04-05-2018 06:51 PM_x000a__x000a_NOTA: Proceso 8002: Estado del Proceso Terminado Anormalmente después de Convocado - Resolucion de declaratoria de Desierto el pasado 24 de abril de 2018"/>
    <s v="LINA MARÍA CÓRDOBA DÍAZ"/>
    <s v="Tipo C:  Supervisión"/>
    <s v="Supervisión técnica, ambiental, jurídica, administrativa, contable y/o financiera"/>
  </r>
  <r>
    <x v="17"/>
    <s v="72141003 72141104 72141106"/>
    <s v="MEJORAMIENTO Y CONSTRUCCIÓN DE OBRAS COMPLEMENTARIAS SOBRE EL CORREDOR VIAL SAN JERÓNIMO-POLEAL (62AN16), DE LA SUBREGION OCCIDENTE_x000a_"/>
    <d v="2017-12-31T00:00:00"/>
    <s v="5 meses"/>
    <s v="Licitación Pública"/>
    <s v="Recursos de Regalías-Recursos Propios"/>
    <n v="4051037793"/>
    <n v="378241419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5"/>
    <s v="18679 de 01/09/2017_x000a_19155 de 10/10/2017_x000a_21165 de 21/02/2018"/>
    <d v="2018-01-24T16:00:00"/>
    <s v="S 2018060224774 16/05/2018"/>
    <n v="4600008160"/>
    <x v="0"/>
    <s v="Adjudicar al proponente CONSTRUCCIONES AP S.A.S representado legalmente por SERGIO ANDRES ACERO ALVAREZ, identificado con cédula de ciudadanía No 71.696.543 de Medellín , el Contrato derivado de la Licitación Pública No. 7985,"/>
    <s v="Celebrado sin iniciar"/>
    <s v="Estado del Proceso Celebrado_x000a_Fecha de Firma del Contrato 26 de junio de 2018_x000a_Fecha de Inicio de Ejecución del Contrato 26 de junio de 2018_x000a_Plazo de Ejecución del Contrato 5 Meses_x000a__x000a__x000a_En trámite RPC del contrato 4600008160 creado el 14/06/2018_x000a_RESOLUCION ADJUDICACION 7985 2018060224774 (16-05-2018 11:20 AM)_x000a_ACTA DE CIERRE Y APERTURA PTAS 22-03-2018 05:30 PM_x000a_RESOLUCION DE APERTURA 19-02-2018 05:47 PM_x000a_EP de 29 de noviembre de 2017 05:13 p.m._x000a_Recursos de Regalías-Recursos Propios"/>
    <s v="Santiago Marín Dia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N JERÓNIMO-POLEAL (62AN16), DE LA SUBREGION OCCIDENTE"/>
    <d v="2017-12-31T00:00:00"/>
    <s v="5,5 meses"/>
    <s v="Concurso de Méritos"/>
    <s v="Recursos de Regalías-Recursos Propios"/>
    <n v="341434034"/>
    <n v="326823653"/>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0"/>
    <s v="18680 de 01/09/2017_x000a_19156 de 10/10/2017_x000a_21166 de 21/02/2018"/>
    <d v="2018-01-29T18:49:00"/>
    <s v="S2018060227889 de 13/06/2018"/>
    <n v="4600008172"/>
    <x v="0"/>
    <s v="Adjudicar al proponente GERARDO DIAZ MANJARRES GERARDO DIAZ MANJARRES identificado con cédula de ciudadanía No 70.077.994 el contrato derivado del Concurso de Méritos No. CON 8000,"/>
    <s v="Celebrado sin iniciar"/>
    <s v="Estado del Proceso Celebrado_x000a_echa de Firma del Contrato 27 de junio de 2018_x000a_Fecha de Inicio de Ejecución del Contrato 27 de junio de 2018_x000a_Plazo de Ejecución del Contrato 165 Dí­as_x000a__x000a__x000a__x000a__x000a__x000a__x000a_En trámite RPC del contrato 4600008172 lunes, 25 de junio de 2018 4:38 p. m._x000a_Estado del Proceso Adjudicado_x000a_RESOLUCION DE ADJUDICACION 8000 MANJARRES 2018060227889 (21-06-2018 02:28 PM)_x000a_ACTA CIERRE PROCESO 8000 (05-04-2018 06:31 PM)_x000a_Recursos de Regalías-Recursos Propios"/>
    <s v="Eduardo Alfonso Herrera Zambrano"/>
    <s v="Tipo C:  Supervisión"/>
    <s v="Supervisión técnica, ambiental, jurídica, administrativa, contable y/o financiera"/>
  </r>
  <r>
    <x v="17"/>
    <s v="72141003 72141104 72141106"/>
    <s v="MEJORAMIENTO Y CONSTRUCCIÓN DE OBRAS COMPLEMENTARIAS SOBRE EL CORREDOR VIAL ALTO DEL CHUSCAL-ARMENIA (60AN08-1), DE LA SUBREGION OCCIDENTE"/>
    <d v="2017-12-31T00:00:00"/>
    <s v="5 meses"/>
    <s v="Licitación Pública"/>
    <s v="Recursos de Regalías-Recursos Propios"/>
    <n v="4052700573"/>
    <n v="388325034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1"/>
    <s v="18681 de 01/09/2017_x000a_19157 de 10/10/2017_x000a_21167 de 21/02/2018"/>
    <d v="2018-01-24T15:39:00"/>
    <s v="S2018060224385 de 10/05/2018"/>
    <n v="4600008127"/>
    <x v="0"/>
    <s v="CONSORCIO INFRAESTRUYCTURA VIAL ARMENIA integrando por INFRACO SAS 75% Y KHB INGENIERIA SAS 25% representado por Alexander Barreneche Mejía, identificado con la Cedula de Ciudadanía N° 98.642.053, el Contrato derivado de la Licitación Pública No. 7991"/>
    <s v="Celebrado sin iniciar"/>
    <s v="_x000a_Estado del Proceso Celebrado_x000a_Fecha de Firma del Contrato 07 de junio de 2018_x000a_Fecha de Inicio de Ejecución del Contrato 07 de junio de 2018_x000a_Plazo de Ejecución del Contrato 5 Meses_x000a__x000a__x000a__x000a__x000a__x000a_En trámite RPC del contrato 4600008127 creado el 29/05/2018_x000a_2018060224385 RES ADJUDICACION 7991 (11-05-2018 03:35 PM)_x000a_ACTA DE CIERRE CON ANEXOS (2) 15-03-2018 11:48 AM_x000a_ACTA DE AUDIENCIA CON ANEXOS 05-03-2018 03:58 PM_x000a_EP de , 01 de diciembre de 2017 01:02 p.m._x000a_Recursos de Regalías-Recursos Propios"/>
    <s v="PAULO ANDRÉS PÉREZ GIRALDO/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ALTO DEL CHUSCAL-ARMENIA (60AN08-1), DE LA SUBREGION OCCIDENTE"/>
    <d v="2017-12-31T00:00:00"/>
    <s v="5,5 meses"/>
    <s v="Concurso de Méritos"/>
    <s v="Recursos de Regalías-Recursos Propios"/>
    <n v="389449872"/>
    <n v="36943513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3"/>
    <s v="18682 de 01/09/2017_x000a_19158 de 10/10/2017_x000a_21168 de 21/02/2018"/>
    <d v="2018-01-29T17:33:00"/>
    <s v="S 2018060225693 de 23/05/2018"/>
    <n v="4600008168"/>
    <x v="0"/>
    <s v="CONSORCIO CHUSCAL – ARMENIA 03 integrado por ARENAS DE LA HOZ INGENIERIA SAS 50%, JORGE ERNESTO MENDEZ PACHON 25% Y RAUL ARIEL CASTAÑO ABUFHELE 25% representado por JUAN DIEGO ARENAS DE LA HOZ mayor de edad, identificado con la Cedula de Ciudadanía N° 1.020.720.226, el Contrato derivado del concurso de méritos No. 8003"/>
    <s v="Celebrado sin iniciar"/>
    <s v="Estado del Proceso Celebrado_x000a_Fecha de Firma del Contrato 26 de junio de 2018_x000a_Fecha de Inicio de Ejecución del Contrato 26 de junio de 2018_x000a_Plazo de Ejecución del Contrato 165 Dí­as_x000a__x000a__x000a__x000a__x000a_Estado del Proceso Adjudicado a 18/06/2018_x000a_En trámite RPC del contrato 4600008168 creado el 15/06/2018_x000a__x000a_RESOLUCIÓN ADJUDICACIÓN 2018060225693  (24-05-2018 04:29 PM)_x000a_RESOLUCION DE APERTURA 8003 09-03-2018 04:18 PM_x000a_Recursos de Regalías-Recursos Propios"/>
    <s v="Paulo Andrés Pérez Giraldo"/>
    <s v="Tipo C:  Supervisión"/>
    <s v="Supervisión técnica, ambiental, jurídica, administrativa, contable y/o financiera"/>
  </r>
  <r>
    <x v="17"/>
    <s v="72141003 72141104 72141106"/>
    <s v="MEJORAMIENTO Y CONSTRUCCIÓN DE OBRAS COMPLEMENTARIAS SOBRE EL CORREDOR VIAL SAN FERMIN-BRICEÑO (25AN13), DE LA SUBREGION NORTE"/>
    <d v="2017-12-31T00:00:00"/>
    <s v="5 meses"/>
    <s v="Licitación Pública"/>
    <s v="Recursos de Regalías-Recursos Propios"/>
    <n v="4102873462"/>
    <n v="3819859901"/>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7"/>
    <s v="18683 de 01/09/2017_x000a_19159 de 10/10/2017_x000a_21169 de 21/02/2018"/>
    <d v="2018-01-24T12:31:00"/>
    <s v="S 2018060224337 de 09/05/2018"/>
    <n v="4600008159"/>
    <x v="0"/>
    <s v="Adjudicar al proponente CONSORCIO VIAL SAN JOSÉ INTEGRADO POR AGUIDEL SAS 50% Y CUBIDES Y MUÑOZ LTDA 50%, Consorcio representado legalmente por JUAN MANUEL DELGADO VILLEGAS, identificado con cédula de ciudadanía No.2.775.951 de Medellín , el Contrato derivado de la Licitación Pública No. 798"/>
    <s v="Celebrado sin iniciar"/>
    <s v="Estado del Proceso Celebrado_x000a_Fecha de Firma del Contrato 25 de junio de 2018_x000a_Fecha de Inicio de Ejecución del Contrato 25 de junio de 2018_x000a_Plazo de Ejecución del Contrato 5 Meses_x000a__x000a__x000a__x000a_Estado del Proceso Adjudicado a 15/06/2018_x000a_En trámite RPC del contrato 4600008159 creado 14/06/2018_x000a_RESOLUCION ADJUDIACCION SAN FERMIN BRICEÑO OBRA 2018060224337 (17-05-2018 04:25 PM)_x000a_ACTA DE CIERRE 16-03-2018 10:24 AM_x000a_AUDIENCIA PUBLICA DE RIESOS LIC-7993 05-03-2018 05:13 PM_x000a__x000a__x000a_EP de 30 de noviembre de 2017 04:26 p.m._x000a_Recursos de Regalías-Recursos Propios"/>
    <s v="MARIA YANET VALENCIA CEBALLOS/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N FERMIN-BRICEÑO (25AN13), DE LA SUBREGION NORTE"/>
    <d v="2017-12-31T00:00:00"/>
    <s v="5,5 meses"/>
    <s v="Concurso de Méritos"/>
    <s v="Recursos de Regalías-Recursos Propios"/>
    <n v="286862858"/>
    <n v="27364233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5"/>
    <s v="18684 de 01/09/2017_x000a_19160 de 10/10/2017_x000a_21170 de 21/02/2018 "/>
    <d v="2018-01-29T16:45:00"/>
    <s v="S2018060227061 de 05/06/2018"/>
    <n v="4600008171"/>
    <x v="0"/>
    <s v="CONSORCIO VIAL GC 2018 integrado por GERARDO DIAZ MANJARRES 70% - CASTORES CONSTRUCTORES 30% consorcio representado legalmente por el señor GERARDO DIAZ MANJARRES identificado con cédula de ciudadanía No. 70.077.994, el contrato derivado del Concurso de Méritos No. CON 8005."/>
    <s v="Celebrado sin iniciar"/>
    <s v="Estado del Proceso Celebrado_x000a_Fecha de Firma del Contrato 29 de junio de 2018_x000a_Fecha de Inicio de Ejecución del Contrato 29 de junio de 2017_x000a_Plazo de Ejecución del Contrato 165 Dí­as_x000a__x000a__x000a__x000a__x000a_REOLUCION ADJUDICACION 8005 INTERVENTORIA 2018060227061 (06-06-2018 11:57 AM)_x000a_RESOLUCION APERTURA 08-03-2018 05:28 PM_x000a_Recursos de Regalías-Recursos Propios"/>
    <s v="Jaime Alejandro Gomez Restrepo"/>
    <s v="Tipo C:  Supervisión"/>
    <s v="Supervisión técnica, ambiental, jurídica, administrativa, contable y/o financiera"/>
  </r>
  <r>
    <x v="17"/>
    <n v="72141003"/>
    <s v="MEJORAMIENTO Y CONSTRUCCIÓN DE OBRAS COMPLEMENTARIAS SOBRE EL CORREDOR VIAL SALGAR-LA CÁMARA-LA QUIEBRA (60AN05-1), DE LA SUBREGION SUROESTE"/>
    <d v="2017-12-31T00:00:00"/>
    <s v="3 meses"/>
    <s v="Licitación Pública"/>
    <s v="Recursos de Regalías-Recursos Propios"/>
    <n v="2023185195"/>
    <n v="19471474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0"/>
    <s v="18685 de 01/09/2017_x000a_19161 de 10/10/2017_x000a_21171 de 21/02/2018"/>
    <d v="2018-01-24T10:20:00"/>
    <s v="S2018060223826 04/05/2018"/>
    <n v="4600008148"/>
    <x v="0"/>
    <s v="Adjudicar al proponente Nro. 26, CONSORCIO VIAS GM4, integrado por: ING GAMMA S.A.S., con NIT. 900350972-1, con participación de 50% y CONSTRUCCIONES MAC LTDA., con NIT 830090667-8, con participación de 50%; representado el CONSORCIO VIAS GM4 por la ingeniera civil, ANGELA MARIA MANTILLA PRADA, identificada con cedula de ciudadanía No. 37.751.331 de Bucaramanga, el Contrato derivado de la Licitación Pública No. 7990."/>
    <s v="En ejecución"/>
    <s v="Estado del Proceso Celebrado_x000a_Fecha de Firma del Contrato 12 de junio de 2018_x000a_Fecha de Inicio de Ejecución del Contrato 03 de julio de 2018_x000a_Plazo de Ejecución del Contrato 3 Meses_x000a__x000a__x000a_En trámite  RPC del contrato 4600008148 creado el 5 de junio de 2018 4:19 p. m._x000a_Estado del Proceso Adjudicado_x000a_RESOLUCIÓN ADJUDICACIÓN LIC 7990 2018060223826 (04-05-2018 03:54 PM)_x000a_ACTA CIERRE Y APERTURA PROPUESTAS 7990 (16-03-2018 06:01 PM)_x000a_ACTA DE AUDIENCIA RIESGOS LIC 7990 (02-03-2018 03:54 PM)_x000a_Estado del Proceso Borrador_x000a_EP de 01 de diciembre de 2017 11:16 a.m._x000a_Recursos de Regalías-Recursos Propios"/>
    <s v="MABEL EMILCE GARCIA BUITRAGO/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ALGAR-LA CÁMARA-LA QUIEBRA (60AN05-1), DE LA SUBREGION SUROESTE"/>
    <d v="2017-12-31T00:00:00"/>
    <s v="3,5 meses"/>
    <s v="Concurso de Méritos"/>
    <s v="Recursos de Regalías-Recursos Propios"/>
    <n v="174023666"/>
    <n v="165812963"/>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7"/>
    <s v="18686 de 01/09/2017_x000a_19162 de 10/10/2017_x000a_21173 de 21/02/2018"/>
    <d v="2018-01-29T16:11:00"/>
    <s v="S 2018060225456 del 21/05/2018"/>
    <n v="4600008142"/>
    <x v="0"/>
    <s v="CONSORCIO INTERANTIOQUIA IDJ, integrado por INGESCOR LTDA 50%, DONALD BOGOTA BAUTISTA 25%, JUAN CUARLOS RIOS URUETA 25%, representado por DONAL BOGOTA BAUTISTA, mayor de edad, identificado con la Cedula de Ciudadanía N° 79.557.205, el Contrato derivado del Concurso de Méritos 7997."/>
    <s v="En ejecución"/>
    <s v="_x000a_Estado del Proceso Celebrado_x000a_Fecha de Firma del Contrato 07 de junio de 2018_x000a_Fecha de Inicio de Ejecución del Contrato 03 de julio de 2018_x000a_Plazo de Ejecución del Contrato 105 Dí­as_x000a__x000a__x000a_RESOLUCIÓN ADJUDICACIÓN CON 7997 2018060225456 (21-05-2018 04:52 PM)_x000a_RESOLUCION APERTURA PROCESO 7997 09-03-2018 04:10 PM_x000a_Recursos de Regalías-Recursos Propios"/>
    <s v="MABEL EMILCE GARCIA BUITRAGO"/>
    <s v="Tipo C:  Supervisión"/>
    <s v="Supervisión técnica, ambiental, jurídica, administrativa, contable y/o financiera"/>
  </r>
  <r>
    <x v="17"/>
    <s v="72141003 72141104 72141106"/>
    <s v="MEJORAMIENTO Y CONSTRUCCIÓN DE OBRAS COMPLEMENTARIAS SOBRE EL CORREDOR VIAL SONSÓN-LA QUIEBRA-NARIÑO (56AN10), DE LA SUBREGION ORIENTE"/>
    <d v="2017-12-31T00:00:00"/>
    <s v="5 meses"/>
    <s v="Licitación Pública"/>
    <s v="Recursos de Regalías-Recursos Propios"/>
    <n v="4655316619"/>
    <n v="435091916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2"/>
    <s v="18687 de 01/09/2017_x000a_19163 de 10/10/2017_x000a_21104 de 13/02/2018"/>
    <d v="2018-01-24T10:36:00"/>
    <s v="2018060034380 de 12/04/2018"/>
    <n v="4600008090"/>
    <x v="0"/>
    <s v="EXCARVAR SAS con NIT 890.942.985-0, representando por JOSE IGNACIO CARVAJAL SOSA, identificado con cedula de ciudadanía No. 15.255.515 de Caldas"/>
    <s v="En ejecución"/>
    <s v="Estado del Proceso Celebrado_x000a_Fecha de Firma del Contrato 04 de mayo de 2018_x000a_Fecha de Inicio de Ejecución del Contrato 08 de junio de 2018_x000a_Plazo de Ejecución del Contrato 5 Meses_x000a__x000a_En trámite RPC 23 de abril de 2018 3:34 p. m.  de contrato 4600008090 _x000a__x000a__x000a__x000a__x000a__x000a__x000a__x000a__x000a_Estado del Proceso Adjudicado_x000a_RESOLUCION ADJUDICACION 7992 2018060034380 de 12/04/2018 13-04-2018 01:48 PM_x000a_ACTA DE CIERRE Y APERTURA DE PROPUESTAS 7992  02-03-2018 03:56 PM_x000a_RESOLUCION DE APERTURA 7992 14-02-2018 06:18 PM_x000a_Estado del Proceso Borrador_x000a_EP de , 04 de diciembre de 2017 03:32 p.m_x000a_Recursos de Regalías-Recursos Propios"/>
    <s v="MARCO ALFONSO GOMEZ PUCHE/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ONSÓN-LA QUIEBRA-NARIÑO (56AN10), DE LA SUBREGION ORIENTE_x000a_"/>
    <d v="2017-12-31T00:00:00"/>
    <s v="5,5 meses"/>
    <s v="Concurso de Méritos"/>
    <s v="Recursos de Regalías-Recursos Propios"/>
    <n v="316529951"/>
    <n v="3016909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8"/>
    <s v="18688 de 01/09/2017_x000a_19164 de 10/10/2017_x000a_21105 de 13/02/2018"/>
    <d v="2018-01-29T16:25:00"/>
    <s v="S2018060222851 de 24/04/2018_x000a_S2018060223270 de 27/04/2018"/>
    <n v="4600008102"/>
    <x v="0"/>
    <s v="CONSORCIO CC SONSON (CONSTRUCCIONES INTERVENTORIAS ISAZA SAS COINZA 50%, CONSULTORIA, INGENIERIA ESTUDIOS ECONOMICOS LIMITADA CITEC LTDA 50%), representante del coinsorcio RUBEN ISAZA PALACIO identificado con cedula de ciudadanía No. 1.128.269.284"/>
    <s v="En ejecución"/>
    <s v="_x000a_Estado del Proceso Celebrado_x000a_Fecha de Firma del Contrato 17 de mayo de 2018_x000a_Fecha de Inicio de Ejecución del Contrato 08 de junio de 2018_x000a_Plazo de Ejecución del Contrato 165 Dí­as_x000a__x000a_En tramite RPC del contrato marco 4600008102 de viernes, 4 de mayo de 2018 10:26 a. m._x000a__x000a_Estado del Proceso Adjudicado_x000a_CORRECCION RESOLUCION APERTURA DE SOBRE ECONOMICO 7998 2018060223270 (27-04-2018 03:36 PM)_x000a_2018060222851 RESOLUCION APERTURA SOBRE ECONOMICO CON 7998 (24-04-2018 03:41 PM)_x000a__x000a_ACTA DE CIERRE 7998 05-03-2018 11:42 AM_x000a_RESOLUCION DE APERTURA 2018060023871 19-02-2018 05:55 PM_x000a__x000a_Recursos de Regalías-Recursos Propios"/>
    <s v="MARCO ALFONSO GOMEZ PUCHE"/>
    <s v="Tipo C:  Supervisión"/>
    <s v="Supervisión técnica, ambiental, jurídica, administrativa, contable y/o financiera"/>
  </r>
  <r>
    <x v="17"/>
    <s v="72141003 72141104 72141106"/>
    <s v="MEJORAMIENTO Y CONSTRUCCIÓN DE OBRAS COMPLEMENTARIAS SOBRE EL CORREDOR VIAL LA QUIEBRA-ARGELIA (56AN10-1), DE LA SUBREGION ORIENTE_x000a_"/>
    <d v="2017-12-31T00:00:00"/>
    <s v="5 meses"/>
    <s v="Licitación Pública"/>
    <s v="Recursos de Regalías-Recursos Propios"/>
    <n v="3529922746"/>
    <n v="334453001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3"/>
    <s v="18689 de 01/09/2017_x000a_19165 de 10/10/2017_x000a_19166 de 10/10/2017_x000a_21106 de 13/02/2018"/>
    <d v="2018-01-24T14:32:00"/>
    <s v="S2018060229498 de 27/06/2018"/>
    <m/>
    <x v="4"/>
    <s v="CONSORCIO SUBREGION ORIENTE 7983-CONFORMADO POR INGENIERIA Y CONSTRUCCIONES PALACIO BAENA 75%; GRUPO S Y C S.A.S 25%, con Nit.811.015.828-9; 811.031.728-8 representado legalmente por JUAN JOSE BAENA CORREA, identificado con cedula de ciudadanía No. 71.686.063, el Contrato derivado de la Licitación Pública No. 7983, cuyo"/>
    <s v="En etapa precontractual"/>
    <s v="En trámite RPC del contrato 4600008218 creado miércoles, 11 de julio de 2018 3:55 p. m_x000a__x000a_Estado del Proceso Adjudicado a 11/07/2018_x000a__x000a_RESOLUCIÓN DE ADJUDICACIÓN 2018060229498 (27-06-2018 05:39 PM)_x000a_RECIBO DE PROPUESTAS Y ACTA DE CIERRE (1) (22-05-2018 05:08 PM) _x000a_NUEVA RESOLUCION DE APERTURA LIC 7983 (25-04-2018 09:58 AM)_x000a_RESOLUCION REVOCATORIA LIC 7983 N2018060034341 de 11/04/2018 (12-04-2018 11:04 AM) _x000a__x000a_Estado del Proceso Convocado_x000a_ACTADECIERREYAPERTURAPROPUESTAS 05-03-2018 05:32 PM_x000a__x000a__x000a__x000a_RESOLUCION DE APERTURA 14-02-2018 06:56 PM_x000a__x000a_Estado del Proceso Borrador_x000a_EP de 29 de noviembre de 2017 03:33 p.m._x000a_Recursos de Regalías-Recursos Propios"/>
    <s v="DAVID CALLEJAS SAULE/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LA QUIEBRA-ARGELIA (56AN10-1), DE LA SUBREGION ORIENTE"/>
    <d v="2017-12-31T00:00:00"/>
    <s v="5,5 meses"/>
    <s v="Concurso de Méritos"/>
    <s v="Recursos de Regalías-Recursos Propio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1"/>
    <s v="18690 de 01/09/2017_x000a_19167 de 10/10/2017_x000a_21107 de 13/02/2018"/>
    <d v="2018-01-29T16:06:00"/>
    <m/>
    <m/>
    <x v="3"/>
    <m/>
    <s v="En etapa precontractual"/>
    <s v="Estado del Proceso Convocado_x000a_RESOLUCION REANUDACION 8001 (27-06-2018 05:17 PM)_x000a_RESOLUCION DE SUSPENSIÓN CONCURSO DE MERITOS 8001 NRO 2018060034727 de 16/04/2018  INTERV LA QUIEBRA ARGELIA 17-04-2018 10:54 AM_x000a_ACTAPERTURA (06-03-2018 03:36 PM)_x000a__x000a__x000a_ACTAPERTURA 06-03-2018 03:36 PM_x000a_RESOLUCION DE APERTURA 19-02-2018 05:40 PM_x000a__x000a_Estado del Proceso Borrador_x000a_Recursos de Regalías-Recursos Propios"/>
    <s v="DAVID CALLEJAS SAULE"/>
    <s v="Tipo C:  Supervisión"/>
    <s v="Supervisión técnica, ambiental, jurídica, administrativa, contable y/o financiera"/>
  </r>
  <r>
    <x v="17"/>
    <s v="72141003 72141104 72141106"/>
    <s v="MEJORAMIENTO Y CONSTRUCCIÓN DE OBRAS COMPLEMENTARIAS SOBRE EL CORREDOR VIAL COCORNÁ - EL RAMAL (GRANADA)(60AN17-1), DE LA SUBREGION ORIENTE_x000a_"/>
    <d v="2017-12-31T00:00:00"/>
    <s v="2,5 meses"/>
    <s v="Licitación Pública"/>
    <s v="Recursos de Regalías-Recursos Propios"/>
    <n v="1936235424"/>
    <n v="185336835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3"/>
    <s v="19722 de 28/11/2017_x000a_19838 de 30/11/2017_x000a_21174 de 21/02/2018"/>
    <d v="2018-01-24T10:55:00"/>
    <s v="S2018060224235 de 08/05/2018"/>
    <m/>
    <x v="4"/>
    <s v="Adjudicar al proponente Consorcio GMC-GL (Conformado por GMC Ingeniería y Construcciones S.A.S. 50% y Grupo G L S.A.S. 50%), el Contrato derivado del proceso de Licitación Pública No. 7993 cuyo objeto consiste en el “MEJORAMIENTO Y CONSTRUCCIÓN DE OBRAS COMPLEMENTARIAS SOBRE EL CORREDOR VIAL COCORNÁ – EL RAMAL (60AN17-1), DE LA SUBREGION ORIENTE DEL DEPARTAMENTO DE ANTIOQUIA."/>
    <s v="En etapa precontractual"/>
    <s v="En trámite RPC del contrato 4600008174 creado lunes, 25 de junio de 2018 4:38 p. m._x000a__x000a_Estado del Proceso Adjudicado a 11/07/2018_x000a__x000a_RESOLUCION DE ADJUDICACION LIC-7993 (10-05-2018 03:50 PM)_x000a_ACTA DE CIERRE Y APERTURA DE PROPUESTAS LIC-7993 (15-03-2018 11:35 AM)_x000a_ACTA DE AUDIENCIA DE RIESGOS LIC-7993 (02-03-2018 03:47 PM)_x000a__x000a__x000a__x000a__x000a__x000a__x000a__x000a_Estado del Proceso Borrador_x000a_Recursos de Regalías-Recursos Propios"/>
    <s v="IVAN DARIO DE VARGAS CABARCAS/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COCORNÁ - EL RAMAL (GRANADA)(60AN17-1), DE LA SUBREGION ORIENTE"/>
    <d v="2017-12-31T00:00:00"/>
    <s v="3,5 meses"/>
    <s v="Concurso de Méritos"/>
    <s v="Recursos de Regalías-Recursos Propios"/>
    <n v="159585155"/>
    <n v="15958512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4"/>
    <s v="19723 de 28/11/2017_x000a_19839 de 30/11/2017_x000a_21175 de 21/02/2018"/>
    <d v="2018-01-29T11:45:00"/>
    <s v="S2018060225816 de 24/05/2018"/>
    <m/>
    <x v="4"/>
    <s v="Adjudicar al proponente CONSORCIO INTER-VIAL COCORNÁ CONFORMADO POR ARENAS DE LA HOZ INGENIERÍA S.A.S. (50%) Y LUIS HUMBERTO JAUREGUI (50%) representado por el señor JUAN DIEGO ARENAS DE LA HOZ, identificado con cédula de ciudadanía No. 1.020’720.226, el contrato derivado del Concurso de Méritos No. CON 8004."/>
    <s v="En etapa precontractual"/>
    <s v="Estado del Proceso Adjudicado a 11/07/2018_x000a__x000a_RESOLUCION DE ADJUDICACION CON-8004 (29-05-2018 03:15 PM)_x000a_RESOLUCION DE APERTURA 8004  09-03-2018 04:50 PM_x000a_Recursos de Regalías-Recursos Propios"/>
    <s v="IVAN DARIO DE VARGAS CABARCAS"/>
    <s v="Tipo C:  Supervisión"/>
    <s v="Supervisión técnica, ambiental, jurídica, administrativa, contable y/o financiera"/>
  </r>
  <r>
    <x v="17"/>
    <s v="72141003 72141104 72141106"/>
    <s v="MEJORAMIENTO Y CONSTRUCCIÓN DE OBRAS COMPLEMENTARIAS SOBRE EL CORREDOR VIAL SOFIA-YOLOMBÓ (62AN23), DE LA SUBREGION NORDESTE"/>
    <d v="2017-12-31T00:00:00"/>
    <s v="5 meses"/>
    <s v="Licitación Pública"/>
    <s v="Recursos de Regalías-Recursos Propios"/>
    <n v="4057305877"/>
    <n v="3841248850"/>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2"/>
    <s v="18693 de 01/09/2017_x000a_19170 de 10/10/2017_x000a_21108 de 13/02/2018_x000a_21109 de 13/02/2018"/>
    <d v="2018-01-24T10:27:00"/>
    <s v="2018060034399 de 12/04/2018"/>
    <n v="4600008098"/>
    <x v="0"/>
    <s v="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
    <s v="Celebrado sin iniciar"/>
    <s v="Estado del Proceso Celebrado_x000a_Fecha de Firma del Contrato 16 de mayo de 2018_x000a_Fecha de Inicio de Ejecución del Contrato 16 de mayo de 2018_x000a_Plazo de Ejecución del Contrato 5 Meses_x000a__x000a_Estado del Proceso Celebrado_x000a_Estado del Proceso Adjudicado_x000a_RESOLUCION ADJUDICA 2018060034399 de 12/04/2018 13-04-2018 12:47 PM_x000a_ACTA DE CIERRE 7982 05-03-2018 11:29 AM_x000a__x000a__x000a__x000a__x000a_RESOLUCION DE APERTURA 14-02-2018 06:03 PM_x000a__x000a_Estado del Proceso Borrador_x000a_E.P. de 28 de noviembre de 2017 11:07 a.m._x000a_Recursos de Regalías-Recursos Propios"/>
    <s v="OSCAR IVAN OSORIO PELAEZ/Interventoría Externa"/>
    <s v="Tipo A1: Supervisión e Interventoría Integral"/>
    <s v="Supervisión técnica, ambiental, jurídica, administrativa, contable y/o financiera"/>
  </r>
  <r>
    <x v="17"/>
    <n v="81101510"/>
    <s v="INTERVENTORIA TECNICA, ADMINISTRATIVA, AMBIENTAL, FINANCIERA Y LEGAL PARA EL MEJORAMIENTO Y CONSTRUCCIÓN DE OBRAS COMPLEMENTARIAS SOBRE EL CORREDOR VIAL SOFIA-YOLOMBÓ (62AN23), DE LA SUBREGION NORDESTE"/>
    <d v="2017-12-31T00:00:00"/>
    <s v="5,5 meses"/>
    <s v="Concurso de Méritos"/>
    <s v="Recursos de Regalías-Recursos Propios"/>
    <n v="283599574"/>
    <n v="27117227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9"/>
    <s v="18694 de 01/09/2017_x000a_19171 de 10/10/2017_x000a_21110 de 13/02/2018"/>
    <d v="2018-01-29T12:45:00"/>
    <s v="S2018060223152 de 26/04/2018"/>
    <n v="4600008111"/>
    <x v="0"/>
    <s v="Adjudicar al proponente CONSORCIO SOFÍA-YOLOMBÓ (ICONSULTING SAS 50% - CEAS SAS 50%) representado por la señora Silvia Vergara Hernández, identificada con cédula de ciudadanía No. 43.153.541, el contrato derivado del Concurso de Méritos No. CON 7999"/>
    <s v="Celebrado sin iniciar"/>
    <s v="_x000a_Estado del Proceso Celebrado_x000a_Fecha de Firma del Contrato 07 de junio de 2018_x000a_Fecha de Inicio de Ejecución del Contrato 07 de junio de 2018_x000a_Plazo de Ejecución del Contrato 165 Dí­as_x000a__x000a__x000a_En trámite RPC del contrato 4600008111  de jueves, 17 de mayo de 2018 9:00 a. m._x000a_Estado del Proceso Adjudicado_x000a_RESOLUCION ADJUDICACION 7999 26-04-2018 04:22 PM_x000a_ACTA DE CIERRE Y APERTURA DE PROPUESTAS 7999 06-03-2018 03:33 PM_x000a_RESOLUCION APERTURA 2018060023870 19-02-2018 06:04 PM_x000a__x000a_Estado del Proceso Borrador_x000a_Recursos de Regalías-Recursos Propios"/>
    <m/>
    <s v="Tipo C:  Supervisión"/>
    <s v="Supervisión técnica, ambiental, jurídica, administrativa, contable y/o financiera"/>
  </r>
  <r>
    <x v="17"/>
    <s v=" 95111601"/>
    <s v="CONVENIO PARA LA ENTREGA DE LOS RECURSOS PROVENIENTES POR LA VENTA DE ISAGEN AL DEPARTAMENTO DE ANTIOQUIA, PARA LA CONSTRUCCION DE CICLOINFRAESTRUCTURA EN LAS SUBREGIONES DE URABA, OCCIDENTE Y AREA METROPOLITANA DEL VALLE DE ABURRA DEL DEPARTAMENTO DE ANTIOQUIA"/>
    <d v="2017-11-10T18:07:00"/>
    <s v="13 meses"/>
    <s v="Régimen Especial - Artículo 95 Ley 489 de 1998"/>
    <s v="Recursos de Isagen"/>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21053 de 06/02/2018 _x000a_21015 de 02/02/2018"/>
    <d v="2017-11-10T18:07:00"/>
    <s v="S2017060109419 de 10/11/2017"/>
    <s v="2017-AS-20-0025"/>
    <x v="0"/>
    <s v="INSTITUTO DEPARTAMENTAL DE DEPORTES DE ANTIOQUIA_x000a_Indeportes Antioquia"/>
    <s v="En ejecución"/>
    <s v="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17"/>
    <s v=" 95111601"/>
    <s v="CONVENIO DE COOPERACIÓN PARA LA ENTREGA DE RECURSOS PROVENIENTES DE LA VENTA DE ISAGEN PARA REALIZAR LA CONSTRUCCION DE PASEOS URBANOS DE MALECON TURISTICO ETAPA 1 EN LOS BARRIOS SANTAFE Y LA PLAYA DEL MUNICIPIO DE TURBO_x000a_"/>
    <d v="2017-11-10T17:57:00"/>
    <s v="13 meses"/>
    <s v="Régimen Especial - Artículo 95 Ley 489 de 1998"/>
    <s v="Recursos de Isagen"/>
    <n v="4229069362"/>
    <n v="4229069364"/>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Malecón construido_x000a_Vía urbana pavimentada"/>
    <s v="Construcción de andenes, obras de drenaje, pavimentación de vía y obras urbanisticas."/>
    <s v="RE-20-27-2017"/>
    <s v="21052 de 06/02/2018_x000a_21014 de 02/02/2018"/>
    <d v="2017-11-10T17:57:00"/>
    <s v="S2017060109419 de 10/11/2017"/>
    <s v="2017-AS-20-0026"/>
    <x v="0"/>
    <s v="INSTITUTO DEPARTAMENTAL DE DEPORTES DE ANTIOQUIA_x000a_Indeportes Antioquia"/>
    <s v="Resciliado"/>
    <s v="ACTA DE TERMINACION ANTICIPADA Y LIQUIDACION DE MUTUO ACUERDO de 12/03/2018_x000a_Se anula CDP _x000a__x000a_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17"/>
    <s v="72141003 72141104 72141106"/>
    <s v="MEJORAMIENTO DE VIAS SECUNDARIAS EN LA SUBREGION ORIENTE DE ANTIOQUIA CON RECURSOS PROVENIENTES DE LA ENAJENACION DE ISAGEN PARA LA VIA  LA AURORA - SONADORA DEL MUNICIPIO DE GUATAPE"/>
    <d v="2018-02-15T00:00:00"/>
    <s v="5 MESES "/>
    <s v="Licitación Pública"/>
    <s v="Recursos de Isagen"/>
    <n v="4626667247"/>
    <n v="4255593523"/>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18"/>
    <s v="21032 de 06/02/2018_x000a_21087 de 12/02/2018"/>
    <d v="2018-02-17T14:15:00"/>
    <s v="S2018060228827 de 21/06/2018"/>
    <m/>
    <x v="4"/>
    <s v="Adjudicar al proponente CALCULOS Y CONSTRUCCIONES SAS Consorcio representado legalmente por ANGELA MARIA HOYOS CASTRO identificada con cedula de ciudadanía Nro 42.881.386 el Contrato derivado de la Licitación Pública No. 8118"/>
    <s v="En etapa precontractual"/>
    <s v="En trámite RPC del contrato 4600008198 creado miércoles, 11 de julio de 2018 8:16 a. m. _x000a__x000a_Estado del Proceso Adjudicado a 11/07/2018_x000a_ _x000a_RESOLUCION ADJUDICACION RADICADO 2018060228827 (21-06-2018 07:06 PM)_x000a_ACTA DE CIERRE LIC 8118 (12-04-2018 02:57 PM)_x000a_RESOLUSION APERTURA 8118 16-03-2018 04:21 PM"/>
    <s v="Luis Eduardo Tobón Cardona/Interventoría Externa contratada por INVIAS"/>
    <s v="Tipo A1: Supervisión e Interventoría Integral"/>
    <s v="Interventoría técnica, ambiental, jurídica, administrativa, contable y/o financiera"/>
  </r>
  <r>
    <x v="17"/>
    <s v="72141003_x000a_72141104_x000a_72141106"/>
    <s v="MEJORAMIENTO DE VIAS SECUNDARIAS EN LA SUBREGION ORIENTE DE ANTIOQUIA CON RECURSOS PROVENIENTES DE LA ENAJENACION DE ISAGEN EN LA VIA  EL PEÑOL- SAN VICENTE DEL MUNICIPIO DE EL PEÑOL"/>
    <d v="2018-02-15T00:00:00"/>
    <s v="7 MESES"/>
    <s v="Licitación Pública"/>
    <s v="Recursos de Isagen"/>
    <n v="8099913240"/>
    <n v="7762952334"/>
    <s v="NO"/>
    <s v="N/A"/>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5"/>
    <s v="Vías secundarias mejoradas"/>
    <s v="Construcción de obras de drenaje_x000a_Mejoramiento de la capa de rodadura_x000a_Señalización de los tramos a intervenir"/>
    <n v="8111"/>
    <s v="21083 de 12/02/2018"/>
    <d v="2018-02-17T16:03:00"/>
    <s v="S2018060225240 de 18/05/2018"/>
    <m/>
    <x v="4"/>
    <s v="Adjudicar al proponente CONSORCIO VIAL 8111 INTEGRADO POR ROCALES Y CONCRETO CON EL 25% ANGAR CONSTRUCCIONES SAS CON 25% INGEOCIVIL INGENIERAIA SAS CON 35% E IMPROING CON 15% Consorcio representado legalmente por CLAUDIA INÉS PABÓN MOSQUERA identificado con cedula de ciudadanía Nro 31.953.797 de Cali el Contrato derivado de la Licitación Pública No. 8111"/>
    <s v="En etapa precontractual"/>
    <s v="Estado del Proceso Adjudicado a 11/07/2018_x000a_En trámite RPC del contrato 4600008149 creado el 08/06/2018_x000a__x000a__x000a_RESOLUCION DE ADJUDICACION 8111 2018060225240 (21-05-2018 04:45 PM)_x000a_Publicación del Informe de Evaluación 23 de abril de 2018._x000a__x000a_RESOLUCION DE APERTURA 05-03-2018 10:48 PM"/>
    <s v="Luis Eduardo Tobón Cardona/Interventoría Externa contratada por INVIAS"/>
    <s v="Tipo A1: Supervisión e Interventoría Integral"/>
    <s v="Interventoría técnica, ambiental, jurídica, administrativa, contable y/o financiera"/>
  </r>
  <r>
    <x v="17"/>
    <s v="72141003_x000a_72141104_x000a_72141106"/>
    <s v="MEJORAMIENTO DE VIAS SECUNDARIAS EN LA SUBREGION ORIENTE DE ANTIOQUIA CON RECURSOS PROVENIENTES DE LA ENAJENACION DE ISAGEN EN LAS VIAS  ALEJANDRIA- EL BIZCOCHO  Y LA PALMA - EL VERTEDERO DEL MUNICIPIO DE SAN RAFAEL"/>
    <d v="2018-02-15T00:00:00"/>
    <s v="5 MESES"/>
    <s v="Licitación Pública"/>
    <s v="Recursos de Isagen"/>
    <n v="7794361099"/>
    <n v="7490045367"/>
    <s v="NO"/>
    <s v="N/A"/>
    <s v="Rodrigo Echeverry Ochoa"/>
    <s v="Director"/>
    <s v="3837980 3837983"/>
    <s v="rodrigo.echeverry@antioquia.gov.co_x000a_"/>
    <s v="Mantenimiento, mejoramiento y/o rehabilitación de la RVS"/>
    <s v="km de vías de la RVS mantenidas, mejoradas y/o rehabilitadas en afirmado _x000a_(31050305)_x000a_310503002"/>
    <s v="Mejoramiento de vías secundarias en la subregión Oriente de Antioquia"/>
    <n v="180125"/>
    <s v="Vías secundarias mejoradas"/>
    <s v="Construcción de obras de drenaje_x000a_Mejoramiento de la capa de rodadura_x000a_Señalización de los tramos a intervenir"/>
    <n v="8110"/>
    <s v="21084 de 12/02/2018"/>
    <d v="2018-02-17T15:54:00"/>
    <s v="S2018060228518 de 19/06/2018"/>
    <m/>
    <x v="4"/>
    <s v="Adjudicar al proponente CONSORCIO SAN JUAN 1 integrando por (CONSTRUCCIONES RAMIREZ BARON SAS 50% - FERNANDO AUGUSTO RAMIREZ RESTREPO 25% - JUAN CARLOS RAMIREZ OSPINA 25%)representado por MANUEL FELIPE RAMIREZ BARON identificado con la Cedula de Ciudadanía N° 80.773.283 el Contrato derivado de la Licitación Pública No. 8110"/>
    <s v="En etapa precontractual"/>
    <s v="En trámite RPC del contrato 4600008203 creado miércoles, 11 de julio de 2018 8:16 a. m._x000a_Estado del Proceso Adjudicado_x000a_RESOLUCIÓN DE ADJUDICACIÓN (21-06-2018 07:18 PM)_x000a_ACTA DE CIERRE (17-04-2018 09:30 AM) _x000a_3 RESOLUCIÓN DE APERTURA 16-03-2018 05:46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LA SUBREGION ORIENTE DE ANTIOQUIA CON RECURSOS PROVENIENTES DE LA ENAJENACION DE ISAGEN PARA LA VIA  MARINILLA- EL SANTUARIO DEL MUNICIPIO DE EL SANTUARIO_x000a_"/>
    <d v="2018-02-15T00:00:00"/>
    <s v="5 MESES "/>
    <s v="Licitación Pública"/>
    <s v="Recursos de Isagen"/>
    <n v="4960192459"/>
    <n v="456064573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4"/>
    <s v="21033 de 06/02/2018"/>
    <d v="2018-02-17T16:03:00"/>
    <s v="S2018060229215 de 25/06/2018"/>
    <m/>
    <x v="4"/>
    <s v="Adjudicar al proponente N° 57 CALCULO Y CONSTRUCCIONES SAS representado por ANGELA MARIA HOYOS CASTRO identificada con la cédula de ciudadanía N° 42.881.386, el Contrato derivado de la Licitación Pública No. 8124"/>
    <s v="En etapa precontractual"/>
    <s v="A 11/07/2018 en trámite RPC del contrato 4600008205 creado martes, 10 de julio de 2018 4:51 p. m._x000a__x000a_Estado del Proceso Adjudicado a 11/07/2018_x000a__x000a_ RESOLUCIÓN DE ADJUDICACIÓN 2018060229215 (25-06-2018 05:29 PM)_x000a_ACTA DE CIERRE Y APERTURA DE PROPUESTAS 8124 (17-04-2018 08:25 AM)_x000a_RESOLUCION DE APERTURA 8124 16-03-2018 05:14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LA SUBREGION ORIENTE DE ANTIOQUIA CON RECURSOS PROVENIENTES DE LA ENAJENACION DE ISAGEN PARA LA VIA SAN ROQUE - EL VERTEDERO DEL MUNICIPIO DE SAN ROQUE_x000a_ "/>
    <d v="2018-02-15T00:00:00"/>
    <s v="7 MESES "/>
    <s v="Licitación Pública"/>
    <s v="Recursos de Isagen"/>
    <n v="7830196430"/>
    <n v="7561056273"/>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5"/>
    <s v="21035 de 06/02/2018"/>
    <d v="2018-02-17T16:11:00"/>
    <s v="S2018060224390 de 10/05/2018"/>
    <n v="4600008143"/>
    <x v="0"/>
    <s v="Adjudicar al proponente CONSORCIO SAN ROQUE C&amp;C, (INTEGRADO POR; COMPAÑÍA DE ASESORÍAS Y CONSTRUCCIONES SAS -CASCO SAS- 75% Y CONSTRUCTORA CARIBE SIGLO XXI SAS 25%), Consorcio representado legalmente por Andrés Felipe Restrepo Ángel identificado con la Cedula de Ciudadanía N° 8.025.797, el Contrato derivado de la Licitación Pública No. 8125."/>
    <s v="Celebrado sin iniciar"/>
    <s v="_x000a_Estado del Proceso Celebrado_x000a_Fecha de Firma del Contrato 13 de junio de 2018_x000a_Fecha de Inicio de Ejecución del Contrato 13 de junio de 2018_x000a_Plazo de Ejecución del Contrato 7 Meses_x000a__x000a__x000a__x000a__x000a_En trámite RPC del contrato 4600008143 creado el 31/05/2018_x000a_Adjudicado_x000a_RESOLUCION ADJUDICACION 8125 (23-05-2018 04:31 PM)_x000a_Estado del Proceso Convocado_x000a_Pendiente publicar Resolucion de Adjudicación_x000a_RESOLUCION DE APERTURA 05-03-2018 10:42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PARA LA  VIA  ARMENIA - ALTO EL CHUSCAL DEL MUNICIPIO DE ARMENIA EN LA SUBREGION OCCIDENTE DE ANTIOQUIA"/>
    <d v="2018-02-15T00:00:00"/>
    <s v="7 MESES"/>
    <s v="Licitación Pública"/>
    <s v="Recursos de Isagen"/>
    <n v="7200000000"/>
    <n v="6952609265"/>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4"/>
    <s v="21037 de 06/02/2018"/>
    <d v="2018-02-17T11:25:00"/>
    <s v="S2018060224500 de 10/05/2018"/>
    <n v="4600008120"/>
    <x v="0"/>
    <s v="ASFALTEMOS S.A.S., identificado con NIT 900.278.276-4 representado legalmente por ANDRES EDUARDO TRUJILLO ARANGO identificado con la Cedula de Ciudadanía N° 79.689.814,el Contrato derivado de la Licitación Pública No. 8114"/>
    <s v="Celebrado sin iniciar"/>
    <s v="Estado del Proceso Celebrado_x000a_Fecha de Firma del Contrato 28 de junio de 2018_x000a_Fecha de Inicio de Ejecución del Contrato 28 de junio de 2018_x000a_Plazo de Ejecución del Contrato 7 Meses_x000a__x000a__x000a__x000a__x000a__x000a__x000a_En trámite RPC del contrato 4600008120  : jueves, 17 de mayo de 2018 2:46 p. m_x000a__x000a__x000a_RESOLUCION ADJUDICACION 2018060224500 (11-05-2018 03:43 PM)_x000a_ACTA DE CIERRE Y APERTURA DE PROPUESTAS 8114  22-03-2018 03:50 PM_x000a_RESOLUCION APERTURA 2018060026414 - 8114  05-03-2018 09:12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PARA LA  VIA  CAICEDO - LA USA  DEL MUNICIPIO DE CAICEDO EN LA SUBREGION OCCIDENTE DE ANTIOQUIA"/>
    <d v="2018-02-15T00:00:00"/>
    <s v="5 MESES"/>
    <s v="Licitación Pública"/>
    <s v="Recursos de Isagen"/>
    <n v="3600000000"/>
    <n v="3431506097"/>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6"/>
    <s v="21038 de 06/02/2018"/>
    <d v="2018-02-17T13:17:00"/>
    <s v="S2018060228089 de 15/06/2018"/>
    <m/>
    <x v="4"/>
    <s v="Proponente No.25 CONSORCIO GAMA – VYC (GAMA INGENIEROS ARQUITECTOS SAS 50% - VIAS Y CANALES SAS 50%), representado por Ana Carolina Galán Ramírez, identificado con la cédula de ciudadanía N° 52.862.258"/>
    <s v="En etapa precontractual"/>
    <s v="En trámite RPC del contrato 4600008204 creado martes, 10 de julio de 2018 4:51 p. m.en _x000a__x000a_Estado del Proceso Adjudicado a 11/07/2018_x000a__x000a_RESOLUCION DE ADJUDICACION S2018060228089 de 15/06/2018 PROCESO 8116 (15-06-2018 10:50 AM)_x000a_RESOLUSION APERTURA PROCESO 8116 16-03-2018 03:29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EN LA VIA CAÑAS GORDAS - FRONTINO DEL MUNICIPIO DE FRONTINO EN LA SUBREGION OCCIDENTE DE ANTIOQUIA"/>
    <d v="2018-02-15T00:00:00"/>
    <s v="7 meses "/>
    <s v="Licitación Pública"/>
    <s v="Recursos de Isagen"/>
    <n v="7200000000"/>
    <n v="2520000000"/>
    <s v="SI"/>
    <s v="Aprob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01"/>
    <s v="21039 de 06/02/2018_x000a__x000a_ 21719 de 28/05/2018"/>
    <d v="2018-02-17T15:09:00"/>
    <m/>
    <m/>
    <x v="3"/>
    <m/>
    <s v="En etapa precontractual"/>
    <s v="Estado del Proceso Convocado_x000a_RESOLUCION DE APERTURA PROCESO 8101 (26-06-2018 05:30 PM)_x000a_AVISO DE REANUDACION DEL PROCESO SUSPENDIDO (14-06-2018 04:47 PM)_x000a_ AVISO SUSPENSIÓN (22-02-2018 02:17 PM)_x000a__x000a_De: MARYI YAMILE ZULUAGA GARCES _x000a_Enviado el: jueves, 22 de febrero de 2018 10:15 a. m._x000a_Para: DIANA VELEZ BETANCUR &lt;Diana.Velez@antioquia.gov.co&gt;_x000a_CC: RODRIGO ECHEVERRY OCHOA &lt;rodrigo.echeverry@antioquia.gov.co&gt;_x000a_Asunto: INFORMACION PARA CREACION DE NECESIDAD_x000a_Envio archivo adjunto con informacion para creacion de necesidad convenio Municipio de Concepcion y la anulacion de CDP 3500039455 convenio Municipio de Frontino_x000a_"/>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PARA LA VIA  HELICONIA - ALTO EL CHUSCAL DEL MUNICIPIO DE HELICONIA EN LA SUBREGION OCCIDENTE DE ANTIOQUIA"/>
    <d v="2018-02-15T00:00:00"/>
    <s v="7 MESES"/>
    <s v="Licitación Pública"/>
    <s v="Recursos de Isagen"/>
    <n v="7200000000"/>
    <n v="6871351292"/>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2"/>
    <s v="21040 de 06/02/2018"/>
    <d v="2018-02-17T15:41:00"/>
    <s v="S 2018060224590 de 11/05/2018"/>
    <n v="4600008157"/>
    <x v="0"/>
    <s v="CONSORCIO CONSTRUCCIONES ARVAL SAS, integrado por ARMANDO VALENCIA VALENCIA con 25 % DE PARTICIPACIÓN Y CONSTRUCCIONES ARVAL SAS NIT 900.873.929 con 75 % DE PARTICIPACIÓN representado legalmente por ARMANDO VALENCIA VALENCIA, identificado con la cédula de ciudadanía N° 70.078.877, el Contrato derivado de la Licitación Pública No. 8122"/>
    <s v="Celebrado sin iniciar"/>
    <s v="Estado del Proceso Celebrado_x000a_Fecha de Firma del Contrato 13 de junio de 2018_x000a_Fecha de Inicio de Ejecución del Contrato 13 de junio de 2018_x000a_Plazo de Ejecución del Contrato 7 Meses_x000a__x000a__x000a__x000a__x000a__x000a__x000a__x000a__x000a_En trámite RPC del contrato 4600008157 creado 08/06/2018_x000a__x000a__x000a_RESOLUCION DE ADJUDICACION 8122 HELICONIA EL CHUSCAL 2018060224590 (15-05-2018 12:16 PM)_x000a_ADENDA No 1 CRONOGRAMA 13-03-2018 06:31 PM: _x000a_Entrega de propuestas – Cierre 22 de marzo de 2018 a las 14:30 horas._x000a_RESOLUCION DE APERTURA 05-03-2018 10:55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PARA LA VIA   ABRIAQUI - FRONTINO DEL MUNICIPIO DE FRONTINO EN LA SUBREGION OCCIDENTE DE ANTIOQUIA"/>
    <d v="2018-02-15T00:00:00"/>
    <s v="5 MESES"/>
    <s v="Licitación Pública"/>
    <s v="Recursos de Isagen"/>
    <n v="3600000000"/>
    <n v="345289746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1"/>
    <s v="21036 de 06/02/2018"/>
    <d v="2018-02-17T15:20:00"/>
    <s v="S2018060229135 de 25/06/2018"/>
    <m/>
    <x v="4"/>
    <s v="Adjudicar al proponente CONSORCIO INFRA - INGENIERÍA 8121 (INFRACO S.A.S. 75% - KHB INGENIERIA SAS 25%), Consorcio representado legalmente por ALEXANDER BARRENECHE MEJÍA C.C. 98.642.053, el Contrato derivado de la Licitación Pública No. 8121"/>
    <s v="En etapa precontractual"/>
    <s v="Estado del Proceso Adjudicado a 13/07/2018_x000a__x000a_En trámite RPC del contrato 4600008226 creado jueves, 12 de julio de 2018 5:16 p. m._x000a__x000a_RESOLUCION ADJUDICACION 8121 (27-06-2018 12:13 PM)_x000a_ACTA DE CIERRE Y APERTURA DE PROPUESTAS 8121 (13-04-2018 12:58 PM)_x000a_RESOLUCION DE APERTURA 8121 16-03-2018 06:01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CON RECURSOS PROVENIENTES DE LA ENAJENACION DE ISAGEN EN LA SUBREGIÓN ORIENTE DE ANTIOQUIA PARA LAS VIAS CHAPARRAL - JUAN XXIII  Y  LAS HOJAS - RIO ABAJO, Y EN VARIAS SUBREGIONES DE ANTIOQUIA PARA LA VÍA CORAL - SANTA RITA CHAPARRAL DEL MUNICIPIO DE SAN VICENTE"/>
    <d v="2018-02-15T00:00:00"/>
    <s v="4 MESES"/>
    <s v="Licitación Pública"/>
    <s v="Recursos de Isagen"/>
    <n v="6577592007"/>
    <n v="628718649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117"/>
    <s v="21042 de 06/02/2018_x000a_21061 de 07/02/2018"/>
    <d v="2018-02-17T13:44:00"/>
    <s v="S2018060228411 de 19/06/2018"/>
    <m/>
    <x v="4"/>
    <s v="Adjudicar al proponente CONASFALTOS S.A representado por YHONY QUINTO VANEGAS identificado con la Cedula de Ciudadanía N° 71.758.158 el Contrato derivado de la Licitación Pública No. 8117"/>
    <s v="En etapa precontractual"/>
    <s v="Estado del Proceso Adjudicado 11/07/2018_x000a__x000a_RESOLUCIÓN DE ADJUDICACIÓN 2018060228411 (20-06-2018 04:35 PM)_x000a_ACTA DE CIERRE LIC 8117 (13-04-2018 04:02 PM)_x000a_RESOLUCION DE APERTURA 16-03-2018 02:38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LA SUBREGION DE ORIENTE DE ANTIOQUIA CON RECURSOS PROVENIENTES DE LA ENAJENACION DE ISAGEN PARA LAS LAS VIAS GARRIDO - TOLDAS Y MOSQUITA - CARMIN - TOLDAS DEL MUNICIPIO DE GUARNE"/>
    <d v="2018-02-15T00:00:00"/>
    <s v="5 MESES"/>
    <s v="Licitación Pública"/>
    <s v="Recursos de Isagen"/>
    <n v="6200034100"/>
    <n v="5953814185"/>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9"/>
    <s v="21043 de 06/02/2018"/>
    <d v="2018-02-17T15:10:00"/>
    <s v="S2018060229611 de 28/06/2018"/>
    <m/>
    <x v="4"/>
    <s v="Adjudicar al proponente N°7,CONSORCIO ANTIOQUIA 1 integrado por: OLMEDA SAS 33% - GILBERTO ACERO ROMERO 34%, HENRY ACERO ROMERO 33%; representado legalmente por GILBERTO ACERO ROMERO, identificado con la Cédula de Ciudadanía N° 79.141.349, el Contrato derivado de la Licitación Pública No. 8119."/>
    <s v="En etapa precontractual"/>
    <s v="Estado del Proceso Adjudicado a 11/07/2018_x000a__x000a_RESOLUCIÓN ADJUDICACIÓN 8119 (28-06-2018 03:57 PM)_x000a_ACTA DE CIERRE PROCESO 8119 (13-04-2018 04:11 PM)_x000a_RESOLUCION DE APERTURA 8119 16-03-2018 06:08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LA SUBREGION DE ORIENTE DE ANTIOQUIA CON RECURSOS PROVENIENTES DE LA ENAJENACION DE ISAGEN PARA LA VIA EL CARMEN-MARINILLA  DEL MUNICIPIO DEL CARMEN DE VIBORAL"/>
    <d v="2018-02-15T00:00:00"/>
    <s v="5 MESES"/>
    <s v="Licitación Pública"/>
    <s v="Recursos de Isagen"/>
    <n v="5103274933"/>
    <n v="490872059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3"/>
    <s v="21044 de 06/02/2018"/>
    <d v="2018-02-17T16:26:00"/>
    <s v="S2018060230231 de 05/07/2018"/>
    <m/>
    <x v="4"/>
    <s v="Adjudicar al proponente CONSORCIO 03 GJE ANTIOQUIA, INTEGRADO POR: GERMAN TORRES SALGADO 40%, JAIME ALBERTO GIL 30% Y ERNESTO URREA GIRALDO 30%, y representado legalmente por JAIME ALBERTO OSORIO GIL con cedula 15.906.738, el Contrato derivado de la Licitación Pública No. 8123"/>
    <s v="En etapa precontractual"/>
    <s v="Estado del Proceso Adjudicado a 11/07/2018_x000a__x000a__x000a__x000a_RESOLUCION ADJ LIC 8123 (05-07-2018 04:43 PM)_x000a_ACTA DE CIERRE Y APERTURA DE SOBRE CON PROPUESTA ECONOMICA (22-05-2018 05:07 PM)_x000a_NUEVA RESOLUCION APERTURA (08-05-2018 05:22 PM)_x000a__x000a_RESOLUCION REVOCATORIA PARCIAL DEL ACTO DE APERTURA LIC 8123 DE 12-04-2018 10:53 AM_x000a_RESOLUCION DE APERTURA 8123 16-03-2018 04:53 PM"/>
    <s v="Luis Eduardo Tobón Cardona/Interventoría Externa contratada por INVIAS"/>
    <s v="Tipo A1: Supervisión e Interventoría Integral"/>
    <s v="Interventoría técnica, ambiental, jurídica, administrativa, contable y/o financiera"/>
  </r>
  <r>
    <x v="17"/>
    <s v="72141003_x000a_72141104_x000a_72141106"/>
    <s v="MEJORAMIENTO DE VIAS TERCIARIAS EN LA SUBREGION DE ORIENTE DE ANTIOQUIA CON RECURSOS PROVENIENTES DE LA ENAJENACION DE ISAGEN EN LAS VIAS  RANCHO TRISTE-SAN JOSE, SAN JOSE-NAZARETH, TABACAL ALTO - SAN JOSE Y LA LUCHA-SAN NICOLAS DEL MUNICIPIO DE LA CEJA"/>
    <d v="2018-02-15T00:00:00"/>
    <s v="5 MESES"/>
    <s v="Licitación Pública"/>
    <s v="Recursos de Isagen"/>
    <n v="7977304865"/>
    <n v="7616829752"/>
    <s v="NO"/>
    <s v="N/A"/>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n v="8108"/>
    <s v="21085 de 12/02/2018"/>
    <d v="2018-02-17T14:26:00"/>
    <s v="S2018060229662 de 28/06/2018"/>
    <m/>
    <x v="4"/>
    <s v="Adjudicar al proponente número 64, ICPB, representado legalmente por JUAN JOSE BAENA CORREA identificado con la cédula de ciudadanía N°71.686.063 de Medellín, el Contrato derivado de la Licitación Pública No. 8108."/>
    <s v="En etapa precontractual"/>
    <s v="En trámite RPC del contrato 4600008197 _x000a__x000a_Estado del Proceso Adjudicado a 11/07/2018_x000a__x000a_RESOLUCION ADJUDICACION 8108 (28-06-2018 05:48 PM)_x000a_ACTA DE CIERRE LIC 8108 (17-04-2018 02:29 PM)_x000a_RESOLUCION APERTURA 8108 16-03-2018 05:39 PM"/>
    <s v="Luis Eduardo Tobón Cardona/Interventoría Externa contratada por INVIAS"/>
    <s v="Tipo A1: Supervisión e Interventoría Integral"/>
    <s v="Interventoría técnica, ambiental, jurídica, administrativa, contable y/o financiera"/>
  </r>
  <r>
    <x v="17"/>
    <s v="72141003_x000a_72141104_x000a_72141106"/>
    <s v="MEJORAMIENTO DE VIAS TERCIARIAS EN LA SUBREGION DE ORIENTE DE ANTIOQUIA CON RECURSOS PROVENIENTES DE LA ENAJENACION DE ISAGEN EN LA VIA  EL SANTUARIO- EL PEÑOL  DEL MUNICIPIO DEL SANTUARIO"/>
    <d v="2018-02-15T00:00:00"/>
    <s v="7 MESES"/>
    <s v="Licitación Pública"/>
    <s v="Recursos de Isagen"/>
    <n v="8937885260"/>
    <n v="8524341000"/>
    <s v="NO"/>
    <s v="N/A"/>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
    <n v="180124"/>
    <s v="Vías terciarias mejoradas"/>
    <s v="Construcción de obras de drenaje_x000a_Mejoramiento de la capa de rodadura_x000a_Señalización de los tramos a intervenir"/>
    <n v="8106"/>
    <s v="21086 de 12/02/2018"/>
    <d v="2018-02-17T11:00:00"/>
    <s v="S 2018060225455 de 21/05/2018"/>
    <n v="4600008164"/>
    <x v="0"/>
    <s v="ADJUDICAR AL PROPONENTE CONSORCIO CONSTRUCCIONES ARVAL 8106 (ARMANDO VALENCIA VALENCIA 25% - CONSTRUCCIONES ARVAL SAS 75%), CONSORCIO REPRESENTADO LEGALMENTE POR ARMANDO VALENCIA VALENCIA IDENTIFICADO CON CEDULA DE CIUDADANÍA N°70.078.877 CONTRATO DERIVADO DE LA LICITACIÓN PUBLICA 8106"/>
    <s v="Celebrado sin iniciar"/>
    <s v="Estado del Proceso Celebrado_x000a_Fecha de Firma del Contrato 26 de junio de 2018_x000a_Fecha de Inicio de Ejecución del Contrato 26 de junio de 2018_x000a_Plazo de Ejecución del Contrato 7 Meses_x000a__x000a__x000a__x000a__x000a__x000a__x000a__x000a_En trámite RPC del contrato 4600008164 creado 14/06/2018_x000a__x000a_RESOLUCION ADJUDICACION 8106 (31-05-2018 11:32 AM)_x000a_RESOLUCION APERTURA-8106- 2018060026416 05-03-2018 09:05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LA SUBREGION DE ORIENTE DE ANTIOQUIA CON RECURSOS PROVENIENTES DE LA ENAJENACION DE ISAGEN PARA  LA VIA GALILEA-SANTA ANA DEL MUNICIPIO DE GRANADA"/>
    <d v="2018-02-15T00:00:00"/>
    <s v="7 MESES"/>
    <s v="Licitación Pública"/>
    <s v="Recursos de Isagen"/>
    <n v="6200240575"/>
    <n v="5966818644"/>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6"/>
    <s v="21045 de 06/02/2018"/>
    <d v="2018-02-17T16:48:00"/>
    <s v="S 2018060225683 de 23/05/2018"/>
    <n v="4600008144"/>
    <x v="0"/>
    <s v="Adjudicar al proponente CONSORCIO CG 2018, integrado por: JESUS ANCIZAR CALVO 50% - MARCO GAVIRIA 50%, Proponente N° 21; representado legalmente por JESUS ANCIZAR CALVO, identificado con la Cédula de Ciudadanía N° 10546096, el Contrato derivado de la Licitación Pública No. 8126."/>
    <s v="Celebrado sin iniciar"/>
    <s v="_x000a_Estado del Proceso Celebrado_x000a_Fecha de Firma del Contrato 06 de junio de 2018_x000a_Fecha de Inicio de Ejecución del Contrato 06 de junio de 2018_x000a_Plazo de Ejecución del Contrato 7 Meses_x000a__x000a__x000a__x000a_En trámite RPC del contrato 4600008144 creado el 31/05/2018_x000a_RESOLUCIÓN DE ADJUDICACIÓN%2C LIC 8126 (23-05-2018 03:50 PM)_x000a_Resolución Apertura LIC 8126 05-03-2018 09:29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LA SUBREGION DE ORIENTE DE ANTIOQUIA CON RECURSOS PROVENIENTES DE LA ENAJENACION DE ISAGEN PARA LAS VIAS LA PIEDRA-QUEBRADA ARRIBA Y CAZADIANA-LA PAVA DEL MUNICIPIO DE GUATAPE"/>
    <d v="2018-02-15T00:00:00"/>
    <s v="5 MESES"/>
    <s v="Licitación Pública"/>
    <s v="Recursos de Isagen"/>
    <n v="6682311334"/>
    <n v="630318860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5"/>
    <s v="21046 de 06/02/2018"/>
    <d v="2018-02-17T14:07:00"/>
    <s v="S2018060229134 de 25/06/2018"/>
    <m/>
    <x v="4"/>
    <s v="Adjudicar al proponente_Nro 39 CONSORCIO CPTC (integrado por PERFILAR CONSTRUCCIONES SA 33% NIT 800109032-8; CIMAG SAS 33% NIT 900392283-3; y CT INGENIERIA SAS 34% NIT 900079753-2), representado legalmente por CARLOS ERNESTO GÓMEZ VILLAMIL, identificado con la cédula de ciudadanía N° 15.444.518, el Contrato derivado de la Licitación Pública No. 8115"/>
    <s v="En etapa precontractual"/>
    <s v="En trámite RPC del contrato 4600008201 creado miércoles, 11 de julio de 2018 8:16 a. m._x000a__x000a_Estado del Proceso Adjudicado a 11/07/2018_x000a__x000a_RESOLUCION DE ADJUDICACION LIC 8115 24JUN2018 2018060229134 (25-06-2018 04:00 PM)_x000a_ACTA DE CIERRE Y APERTURA DE PROPUESTAS 8115 (17-04-2018 08:51 AM)_x000a_3 8115 RESOLUCION 2018060030232 16-03-2018 03:35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VARIAS SUBREGIONES DE ANTIOQUIA CON RECURSOS PROVENIENTES DE LA ENAJENACION DE ISAGEN  PARA LA VIA  ANZA-GUINTAR DEL MUNICIPIO DE ANZA  EN LA SUBREGION OCCIDENTE DE ANTIOQUIA"/>
    <d v="2018-02-15T00:00:00"/>
    <s v="5 MESES"/>
    <s v="Licitación Pública"/>
    <s v="Recursos de Isagen"/>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20"/>
    <s v="21050 de 06/02/2018"/>
    <d v="2018-02-17T15:30:00"/>
    <m/>
    <m/>
    <x v="3"/>
    <m/>
    <s v="En etapa precontractual"/>
    <s v="Estado del Proceso Convocado_x000a_ACTA DE AUDIENCIA DE ADJUDICACIÓN 8120 (25-06-2018 05:52 PM)_x000a_ACTA DE CIERRE Y APERTURA DE PROPUESTAS LIC 8120 (17-04-2018 09:43 AM)_x000a_RESOLUCION DE APERTURA PROCESO 8120 16-03-2018 04:34 PM"/>
    <s v="Luis Eduardo Tobón Cardona/Interventoría Externa contratada por INVIAS"/>
    <s v="Tipo A1: Supervisión e Interventoría Integral"/>
    <s v="Interventoría técnica, ambiental, jurídica, administrativa, contable y/o financiera"/>
  </r>
  <r>
    <x v="17"/>
    <s v="72141003 72141104 72141106"/>
    <s v="MEJORAMIENTO DE VIAS TERCIARIAS EN VARIAS SUBREGIONES DE ANTIOQUIA CON RECURSOS PROVENIENTES DE LA ENAJENACION DE ISAGEN PARA LA VIA  URRAO-LA ENCARNACION  DEL MUNICIPIO DE URRAO  EN LA SUBREGION SUROESTE  DE ANTIOQUIA"/>
    <d v="2018-02-15T00:00:00"/>
    <s v="5 MESES"/>
    <s v="Licitación Pública"/>
    <s v="Recursos de Isagen"/>
    <n v="3150000000"/>
    <n v="3006063867"/>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13"/>
    <s v="21051 de 06/02/2018"/>
    <d v="2018-02-17T11:45:00"/>
    <s v="S2018060228828 de 21/06/2018"/>
    <m/>
    <x v="4"/>
    <s v="Adjudicar al proponente S&amp;S INGENIERIA CIVIL SAS representado legalmente por MARCO ANTONIO SARMIENTO OTALORA identificado con la cédula de ciudadanía N°7.948.7134, NIT 900.220.563-3, el Contrato derivado de la Licitación Pública No. 8113"/>
    <s v="En etapa precontractual"/>
    <s v="En trámite RPC del contrato 4600008181 generado el miércoles, 27 de junio de 2018 11:13 a. m._x000a__x000a_Estado del Proceso Adjudicado a 11/07/2018_x000a__x000a_RESOLUCION ADJUDICACION RADICVADO 2018060228828 (21-06-2018 07:10 PM)_x000a_ACTA DE CIERRE LIC-8113 (24-04-2018 11:49 AM)_x000a_RESOLUCION DE APERTURA LIC-8113 16-03-2018 02:06 PM"/>
    <s v="Luis Eduardo Tobón Cardona/Interventoría Externa contratada por INVIAS"/>
    <s v="Tipo A1: Supervisión e Interventoría Integral"/>
    <s v="Interventoría técnica, ambiental, jurídica, administrativa, contable y/o financiera"/>
  </r>
  <r>
    <x v="17"/>
    <s v="72141003 72141104 72141106 72141600"/>
    <s v="MEJORAMIENTO DE VÍAS SECUNDARIAS EN LA SUBREGIÓN ORIENTE DE ANTIOQUIA CON RECURSOS PROVENIENTES DE LA ENAJENACIÓN DE ISAGEN EN LA VÍA SAN VICENTE - CONCEPCIÓN DEL MUNICIPIO DE SAN VICENTE"/>
    <d v="2018-05-31T00:00:00"/>
    <s v="10 meses"/>
    <s v="Licitación Pública"/>
    <s v="Recursos de Isagen"/>
    <n v="12717635388"/>
    <n v="2082635387"/>
    <s v="SI"/>
    <s v="Aprob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361"/>
    <s v=" 21714 de 28/05/2018"/>
    <d v="2018-07-03T18:50:00"/>
    <m/>
    <m/>
    <x v="3"/>
    <m/>
    <s v="En etapa precontractual"/>
    <s v="Estado del Proceso Borrador_x000a_ESTUDIOS PREVIOS 8361 (03-07-2018 06:50 PM)_x000a_EP creado jueves, 28 de junio de 2018 5:34 p. m._x000a_CDP N°: 3500039818 fecha de creación 30.05.2018   _x000a_Valor $ 2.082.635.387 "/>
    <s v="Mabel Emilce García Buitrago/Interventoría Externa contratada por INVIAS"/>
    <s v="Tipo A1: Supervisión e Interventoría Integral"/>
    <s v="Interventoría técnica, ambiental, jurídica, administrativa, contable y/o financiera"/>
  </r>
  <r>
    <x v="17"/>
    <s v="72141003 72141104 72141106_x000a__x000a_"/>
    <s v="MEJORAMIENTO DE VIAS SECUNDARIAS EN LA SUBREGION ORIENTE DE ANTIOQUIA CON RECURSOS PROVENIENTES DE LA ENAJENACION DE ISAGEN, EN LA VIA CONCEPCION - SAN VICENTE DEL MUNICIPIO DE CONCEPCION"/>
    <d v="2018-05-31T00:00:00"/>
    <s v="10 meses"/>
    <s v="Licitación Pública"/>
    <s v="Recursos de Isagen"/>
    <n v="12717635388"/>
    <n v="2082635387"/>
    <s v="SI"/>
    <s v="Aprobadas"/>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6"/>
    <s v="Vías secundarias mejoradas"/>
    <s v="Construcción de obras de drenaje_x000a_Mejoramiento de la capa de rodadura_x000a_Señalización de los tramos a intervenir"/>
    <n v="8362"/>
    <s v="21722 de 28/05/2018"/>
    <d v="2018-07-03T18:56:00"/>
    <m/>
    <m/>
    <x v="3"/>
    <m/>
    <s v="En etapa precontractual"/>
    <s v="Estado del Proceso Borrador_x000a_ESTUDIO PREVIO 8362- CONCEPCIÓN-SAN VICENTE (03-07-2018 06:56 PM)"/>
    <s v="MARCO ALFONSO GÓMEZ PUCHE/Interventoría Externa contratada por INVIAS"/>
    <s v="Tipo A1: Supervisión e Interventoría Integral"/>
    <s v="Interventoría técnica, ambiental, jurídica, administrativa, contable y/o financiera"/>
  </r>
  <r>
    <x v="17"/>
    <s v="72141003_x000a_72141104_x000a_72141106"/>
    <s v="MEJORAMIENTO DE VIAS SECUNDARIAS EN VARIAS SUBREGIONES DE ANTIOQUIA CON RECURSOS PROVENIENTES DE LA ENAJENACION DE ISAGEN PARA LA VIA CONCEPCION - BARBOSA DEL MUNICIPIO DE CONCEPCION"/>
    <d v="2018-02-28T00:00:00"/>
    <s v="7 meses"/>
    <s v="Licitación Pública"/>
    <s v="Recursos de Isagen"/>
    <n v="7200000000"/>
    <n v="6612692084"/>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37"/>
    <s v="21034 de 06/02/2018"/>
    <d v="2018-02-28T17:37:00"/>
    <s v="S2018060224388 de 10/05/2018"/>
    <n v="4600008119"/>
    <x v="0"/>
    <s v="Adjudicar al proponente EXPLANACIONES DEL SUR S.A identificada con NIT 890.921.363-1 representado legalmente por Javier de Jesús Urrego Herrera identificado con la Cedula de Ciudadanía N° 71.596.557 quien funge como gerente suplente de la firma, el Contrato derivado de la Licitación Pública No. 8137"/>
    <s v="Celebrado sin iniciar"/>
    <s v="Estado del Proceso Celebrado_x000a_Fecha de Firma del Contrato 08 de junio de 2018_x000a_Fecha de Inicio de Ejecución del Contrato 08 de junio de 2018_x000a_Plazo de Ejecución del Contrato 7 Meses_x000a__x000a__x000a__x000a__x000a_En trámite RPC del contrato 4600008119 de jueves, 17 de mayo de 2018 2:46 p. m_x000a_2018060224388 RES ADJUDICACION 8137 (11-05-2018 03:39 PM)_x000a_RES APERTURA LIC 8137 No 2018060030216 16-03-2018 04:14 PM"/>
    <s v="Luis Eduardo Tobón Cardona/Interventoría Externa contratada por INVIAS"/>
    <s v="Tipo A1: Supervisión e Interventoría Integral"/>
    <s v="Interventoría técnica, ambiental, jurídica, administrativa, contable y/o financiera"/>
  </r>
  <r>
    <x v="17"/>
    <s v="72141003 72141104 72141106"/>
    <s v="MEJORAMIENTO DE VIAS SECUNDARIAS EN VARIAS SUBREGIONES DE ANTIOQUIA CON RECURSOS PROVENIENTES DE LA ENAJENACION DE ISAGEN, EN LA VIA PUEBLORICO- JERICO DEL MUNICIPIO DE PUEBLORICO EN LA SUBREGION SUROESTE DE ANTIOQUIA"/>
    <d v="2018-05-31T00:00:00"/>
    <s v="5 meses"/>
    <s v="Licitación Pública"/>
    <s v="Recursos de Isagen"/>
    <n v="3600000000"/>
    <n v="1080000000"/>
    <s v="SI"/>
    <s v="Aprob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377"/>
    <s v="21041 de 06/02/2018_x000a__x000a_21718 de 28/05/2018"/>
    <d v="2018-07-03T18:49:00"/>
    <m/>
    <m/>
    <x v="3"/>
    <m/>
    <s v="En etapa precontractual"/>
    <s v="Estado del Proceso Borrador _x000a_DOCUMENTO DE ESTUDIOS PREVIOS 8377 (03-07-2018 06:49 PM)_x000a_EP creado miércoles, 4 de julio de 2018 10:17 a. m."/>
    <s v="Oscar Ivan Osorio Pelaez/Interventoría Externa contratada por INVIAS"/>
    <s v="Tipo A1: Supervisión e Interventoría Integral"/>
    <s v="Interventoría técnica, ambiental, jurídica, administrativa, contable y/o financiera"/>
  </r>
  <r>
    <x v="17"/>
    <s v="72141003 72141104 72141106"/>
    <s v="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d v="2018-05-31T00:00:00"/>
    <s v="5 meses"/>
    <s v="Licitación Pública"/>
    <s v="Recursos de Isagen"/>
    <n v="7896891004"/>
    <n v="2322378200"/>
    <s v="SI"/>
    <s v="Aprobadas"/>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401"/>
    <s v="21728 de 28/05/2018_x000a_21730 de 28/05/2018_x000a_"/>
    <d v="2018-07-05T17:20:00"/>
    <m/>
    <m/>
    <x v="3"/>
    <m/>
    <s v="En etapa precontractual"/>
    <s v="Estado del Proceso Borrador_x000a_ESTUDIO PREVIO - 8401 (05-07-2018 05:20 PM)_x000a_EP creado 4 de julio de 2018 5:40 p. m."/>
    <s v="MARCO ALFONSO GÓMEZ PUCHE/Interventoría Externa contratada por INVIAS"/>
    <s v="Tipo A1: Supervisión e Interventoría Integral"/>
    <s v="Interventoría técnica, ambiental, jurídica, administrativa, contable y/o financiera"/>
  </r>
  <r>
    <x v="17"/>
    <s v="72141003 72141104 72141106"/>
    <s v="MEJORAMIENTO DE VIAS TERCIARIAS EN LA SUBREGION DE ORIENTE DE ANTIOQUIA CON RECURSOS PROVENIENTES DE LA ENAJENACION DE ISAGEN, EN LAS VIAS EL CHUSCAL-PONTEZUELAS, EL CHUSCAL-PANTANILLO Y AMAPOLA-NAZARETH DEL MUNICIPIO DE EL RETIRO"/>
    <d v="2018-05-31T00:00:00"/>
    <s v="5 meses"/>
    <s v="Licitación Pública"/>
    <s v="Recursos de Isagen"/>
    <n v="8854205938"/>
    <n v="2393707864"/>
    <s v="SI"/>
    <s v="Aprobadas"/>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n v="8366"/>
    <s v="21723 de 28/05/2018"/>
    <d v="2018-07-03T18:35:00"/>
    <m/>
    <m/>
    <x v="3"/>
    <m/>
    <s v="En etapa precontractual"/>
    <s v="Estado del Proceso Borrador_x000a_ESTUDIOS PREVIOS 8366 (03-07-2018 06:35 PM)"/>
    <s v="MARCO ALONSO GOMEZ PUCHE/Interventoría Externa contratada por INVIAS"/>
    <s v="Tipo A1: Supervisión e Interventoría Integral"/>
    <s v="Interventoría técnica, ambiental, jurídica, administrativa, contable y/o financiera"/>
  </r>
  <r>
    <x v="17"/>
    <s v="72141003 72141104 72141106"/>
    <s v="MEJORAMIENTO DE VIAS TERCIARIAS CON RECURSOS PROVENIENTES DE LA ENAJENACION DE ISAGEN EN LA SUBREGIÓN ORIENTE DE ANTIOQUIA EN LA VIA CRISTO REY - EL ROSAL, Y EN VARIAS SUBREGIONES DE ANTIOQUIA PARA LAS VÍAS LA AMALITA - LAS DELICIAS, UDEM - CANAAN, COMPLEX - TORRES AEROPUERTO Y CAPIRO - PONTEZUELA DEL MUNICIPIO DE RIONEGRO"/>
    <d v="2018-05-31T00:00:00"/>
    <s v="5 meses"/>
    <s v="Licitación Pública"/>
    <s v="Recursos de Isagen"/>
    <n v="7800911263"/>
    <n v="2379682253"/>
    <s v="SI"/>
    <s v="Aprobadas"/>
    <s v="Rodrigo Echeverry Ochoa"/>
    <s v="Director"/>
    <s v="3837980 3837984"/>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283"/>
    <s v="21726 de 28/05/2018_x000a_21727 de 28/05/2018"/>
    <d v="2018-07-03T18:33:00"/>
    <m/>
    <m/>
    <x v="3"/>
    <m/>
    <s v="En etapa precontractual"/>
    <s v="Estado del Proceso Borrador_x000a_ESTUDIO Y DOCUMENTOS PREVIOS 8283 (03-07-2018 06:33 PM)_x000a_EP creado miércoles, 20 de junio de 2018 3:51 p. m."/>
    <s v="MABEL EMILCE GARCIA BUITRAGO/Interventoría Externa contratada por INVIAS"/>
    <s v="Tipo A1: Supervisión e Interventoría Integral"/>
    <s v="Interventoría técnica, ambiental, jurídica, administrativa, contable y/o financiera"/>
  </r>
  <r>
    <x v="17"/>
    <s v="72141003 72141104 72141106"/>
    <s v="MEJORAMIENTO DE VIAS TERCIARIAS EN VARIAS SUBREGIONES DE ANTIOQUIA CON RECURSOS PROVENIENTES DE LA ENAJENACION DE ISAGEN, EN LA VIA ANILLO VIAL LAS LOMAS-LA RAYA-EL PARAISO DE YONDO DEL MUNICIPIO DE YONDO EN LA SUBREGION MAGDALENA MEDIO DE ANTIOQUIA"/>
    <d v="2018-05-31T00:00:00"/>
    <s v="5 meses"/>
    <s v="Licitación Pública"/>
    <s v="Recursos de Isagen"/>
    <n v="3150000000"/>
    <n v="535500000"/>
    <s v="SI"/>
    <s v="Aprob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369"/>
    <s v="21049 de 06/02/2018_x000a__x000a_21720 de 28/05/2018"/>
    <d v="2018-07-04T11:26:00"/>
    <m/>
    <m/>
    <x v="3"/>
    <m/>
    <s v="En etapa precontractual"/>
    <s v="Estado del Proceso Borrador_x000a_ESTUDIO PREVIO 8369-YONDO (04-07-2018 11:26 AM)"/>
    <s v="LINA MARÍA CÓRDOBA DÍAZ/Interventoría Externa contratada por INVIAS"/>
    <s v="Tipo A1: Supervisión e Interventoría Integral"/>
    <s v="Interventoría técnica, ambiental, jurídica, administrativa, contable y/o financiera"/>
  </r>
  <r>
    <x v="17"/>
    <s v="72141003 72141104 72141106"/>
    <s v="MEJORAMIENTO DE VIAS TERCIARIAS EN VARIAS SUBREGIONES DE ANTIOQUIA CON RECURSOS PROVENIENTES DE LA ENAJENACION DE ISAGEN, EN LA VIA AUTOPISTA-AQUITANIA DEL MUNICIPIO DE SAN FRANCISCO"/>
    <d v="2018-05-31T00:00:00"/>
    <s v="5 meses"/>
    <s v="Licitación Pública"/>
    <s v="Recursos de Isagen"/>
    <n v="3150000000"/>
    <n v="573000000"/>
    <s v="SI"/>
    <s v="Aprob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373"/>
    <s v="21047 de 06/02/2018_x000a__x000a_21717 de 28/05/2018"/>
    <d v="2018-07-03T17:22:00"/>
    <m/>
    <m/>
    <x v="3"/>
    <m/>
    <s v="En etapa precontractual"/>
    <s v="Estado del Proceso Borrador_x000a_ESTUDIOS PREVIOS LIC-8373 (03-07-2018 05:22 PM)_x000a_El 12/02/2018 se solicita la ANULACION DE CDP 3500039444 asociado a la necesidad 21047 de 06/02/2018, ya que el proyecto requiere VF 2019 porque el plazo de ejecución sobrepasa la vigencia 2018"/>
    <s v="MABEL EMILSE GARCÍA BUITRAGO/Interventoría Externa contratada por INVIAS"/>
    <s v="Tipo A1: Supervisión e Interventoría Integral"/>
    <s v="Interventoría técnica, ambiental, jurídica, administrativa, contable y/o financiera"/>
  </r>
  <r>
    <x v="17"/>
    <s v="72141003 72141104 72141106"/>
    <s v="MEJORAMIENTO DE VIAS TERCIARIAS EN VARIAS SUBREGIONES DE ANTIOQUIA CON RECURSOS PROVENIENTES DE LA ENAJENACION DE ISAGEN, EN LA VIA RUBICON-CESTILLAL DEL MUNICIPIO DE CAÑASGORDAS EN LA SUBREGION OCCIDENTE DE ANTIOQUIA"/>
    <d v="2018-05-31T00:00:00"/>
    <s v="5 meses"/>
    <s v="Licitación Pública"/>
    <s v="Recursos de Isagen"/>
    <n v="3150000000"/>
    <n v="543000000"/>
    <s v="SI"/>
    <s v="Aprob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367"/>
    <s v="21048 de 06/02/2018_x000a__x000a_21721 de 28/05/2018"/>
    <d v="2018-07-03T18:34:00"/>
    <m/>
    <m/>
    <x v="3"/>
    <m/>
    <s v="En etapa precontractual"/>
    <s v="Estado del Proceso Borrador_x000a_ESTUDIO PREVIO (03-07-2018 06:34 PM)"/>
    <s v="LINA MARÍA CÓRDOBA DÍAZ/Interventoría Externa contratada por INVIAS"/>
    <s v="Tipo A1: Supervisión e Interventoría Integral"/>
    <s v="Interventoría técnica, ambiental, jurídica, administrativa, contable y/o financiera"/>
  </r>
  <r>
    <x v="17"/>
    <s v="72141003 72141104 72141106"/>
    <s v="Mejoramiento y mantenimiento de vías terciarias para la paz PUERTO RAUDAL - RAUDAL en el Departamento de Antioquia"/>
    <d v="2018-09-01T00:00:00"/>
    <s v="3 meses"/>
    <s v="Licitación Pública"/>
    <s v="Recursos de Fast Track"/>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UERTO RAUDAL - RAUDAL en el Departamento de Antioquia"/>
    <d v="2018-09-01T00:00:00"/>
    <s v="3 meses"/>
    <s v="Concurso de Méritos"/>
    <s v="Recursos de Fast Track"/>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EL 12 - BARRO BLANCO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EL 12 - BARRO BLANC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PASCUITA- PARTIDAS DE SANTA RIT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ASCUITA- PARTIDAS DE SANTA RIT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VIA LOS CHIVOS - EL PATO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VIA LOS CHIVOS - EL PAT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CAMPO ALEGRE - EL PESCADO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CAMPO ALEGRE - EL PESCAD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EL BAGRE - LOS AGUACATES en el Departamento de Antioquia (Esta vía no está en el proyecto)"/>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EL BAGRE - LOS AGUACATES en el Departamento de Antioquia  (Esta vía no está en el proyecto)"/>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PIAMONTE - LA REVERS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PIAMONTE - LA REVERS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LA SOLITA - GUAYABITO 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 SOLITA - GUAYABIT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LA VEREDA - EL CINCO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 VEREDA - EL CINC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LAS CONCHAS - GRANAD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S CONCHAS - GRANAD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SANTA LUCIA - PORVENIR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SANTA LUCIA - PORVENIR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ARGELIA - VILLETA - FLORID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ARGELIA - VILLETA - FLORID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NORIZAL - LA POLC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NORIZAL - LA POLC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2"/>
    <m/>
    <m/>
    <m/>
    <s v="Jaime Alejandro Gomez Restrepo"/>
    <s v="Tipo C:  Supervisión"/>
    <s v="Supervisión técnica, ambiental, jurídica, administrativa, contable y/o financiera"/>
  </r>
  <r>
    <x v="17"/>
    <s v="72141003 72141104 72141106"/>
    <s v="Mejoramiento y mantenimiento de vías terciarias para la paz LA SIERRA - SOPETRAN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LA SIERRA - SOPETRAN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TASAJO - MANZANARES ABAJO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TASAJO - MANZANARES ABAJO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COCORNA - LA PIÑUEL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COCORNA - LA PIÑUEL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AUTOPISTA - AQUITANIA en el Departamento de Antioquia"/>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AUTOPISTA - AQUITANIA en el Departamento de Antioquia"/>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terciarias para la paz NUTIBARA -PASO ANCHO en el Departamento de Antioquia (Esta vía no está en el proyecto)"/>
    <d v="2018-09-01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s v="Jaime Alejandro Gomez Restrepo/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terciarias para la paz NUTIBARA -PASO ANCHO en el Departamento de Antioquia  (Esta vía no está en el proyecto)"/>
    <d v="2018-09-01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s v="Jaime Alejandro Gomez Restrepo"/>
    <s v="Tipo C:  Supervisión"/>
    <s v="Supervisión técnica, ambiental, jurídica, administrativa, contable y/o financiera"/>
  </r>
  <r>
    <x v="17"/>
    <s v="72141003 72141104 72141106"/>
    <s v="Mejoramiento y mantenimiento de vías secundarias para la paz SAN FERMÍN-BRICEÑO en el Departamento de Antioquia"/>
    <d v="2018-09-01T00:00:00"/>
    <s v="3 meses"/>
    <s v="Licitación Pública"/>
    <s v="Recursos de Fast Track"/>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SAN FERMÍN-BRICEÑO en el Departamento de Antioquia"/>
    <d v="2018-09-01T00:00:00"/>
    <s v="3 meses"/>
    <s v="Concurso de Méritos"/>
    <s v="Recursos de Fast Track"/>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MUTATÁ-PAVARANDO GRANDE en el Departamento de Antioquia"/>
    <d v="2018-09-01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MUTATÁ-PAVARANDO GRANDE en el Departamento de Antioquia"/>
    <d v="2018-09-01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ABRIAQUÍ-FRONTINO en el Departamento de Antioquia"/>
    <d v="2018-09-01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BRIAQUÍ-FRONTINO en el Departamento de Antioquia"/>
    <d v="2018-09-01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CAICEDO- LA USA (RÍO CAUCA) en el Departamento de Antioquia"/>
    <d v="2018-09-01T00:00:00"/>
    <s v="3 meses"/>
    <s v="Licitación Pública"/>
    <s v="Recursos de Fast Track"/>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CAICEDO- LA USA (RÍO CAUCA) en el Departamento de Antioquia"/>
    <d v="2018-09-01T00:00:00"/>
    <s v="3 meses"/>
    <s v="Concurso de Méritos"/>
    <s v="Recursos de Fast Track"/>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PEQUE - URAMITA en el Departamento de Antioquia"/>
    <d v="2018-09-01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PEQUE - URAMITA en el Departamento de Antioquia"/>
    <d v="2018-09-01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ALEJANDRÍA - EL BIZCOCHO en el Departamento de Antioquia"/>
    <d v="2018-09-01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LEJANDRÍA - EL BIZCOCHO en el Departamento de Antioquia"/>
    <d v="2018-09-01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ANGOSTURA - LA HERRADURA en el Departamento de Antioquia"/>
    <d v="2018-09-01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ANGOSTURA - LA HERRADURA en el Departamento de Antioquia"/>
    <d v="2018-09-01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URRAO - CAICEDO ( JAIPERA - LA ANÁ) en el Departamento de Antioquia"/>
    <d v="2018-09-01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URRAO - CAICEDO ( JAIPERA - LA ANÁ) en el Departamento de Antioquia"/>
    <d v="2018-09-01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CONCEPCIÓN - BARBOSA en el Departamento de Antioquia"/>
    <d v="2018-09-01T00:00:00"/>
    <s v="3 meses"/>
    <s v="Licitación Pública"/>
    <s v="Recursos de Fast Track"/>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CONCEPCIÓN - BARBOSA en el Departamento de Antioquia"/>
    <d v="2018-09-01T00:00:00"/>
    <s v="3 meses"/>
    <s v="Concurso de Méritos"/>
    <s v="Recursos de Fast Track"/>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LA GRANJA - (MONTEBELLO) - EL RETIRO en el Departamento de Antioquia"/>
    <d v="2018-09-01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LA GRANJA - (MONTEBELLO) - EL RETIRO en el Departamento de Antioquia"/>
    <d v="2018-09-01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GRANADA - SAN CARLOS en el Departamento de Antioquia"/>
    <d v="2018-09-01T00:00:00"/>
    <s v="3 meses"/>
    <s v="Licitación Pública"/>
    <s v="Recursos de Fast Track"/>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GRANADA - SAN CARLOS en el Departamento de Antioquia"/>
    <d v="2018-09-01T00:00:00"/>
    <s v="3 meses"/>
    <s v="Concurso de Méritos"/>
    <s v="Recursos de Fast Track"/>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s v="Edir Amparo Graciano Gómez"/>
    <s v="Tipo C:  Supervisión"/>
    <s v="Supervisión técnica, ambiental, jurídica, administrativa, contable y/o financiera"/>
  </r>
  <r>
    <x v="17"/>
    <s v="72141003 72141104 72141106"/>
    <s v="Mejoramiento y mantenimiento de vías secundarias para la paz DABEIBA - CAMPARUSIA en el Departamento de Antioquia (Esta vía no está en el proyecto)"/>
    <d v="2018-09-01T00:00:00"/>
    <s v="3 meses"/>
    <s v="Licitación Pública"/>
    <s v="Recursos de Fast Track"/>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2"/>
    <m/>
    <m/>
    <m/>
    <s v="Edir Amparo Graciano Gómez/Interventoría Externa"/>
    <s v="Tipo A1: Supervisión e Interventoría Integral"/>
    <s v="Interventoría técnica, ambiental, jurídica, administrativa, contable y/o financiera"/>
  </r>
  <r>
    <x v="17"/>
    <n v="81101510"/>
    <s v="Interventoria técnica, administrativa, ambiental, financiera y legal para el Mejoramiento y mantenimiento de vías secundarias para la paz DABEIBA - CAMPARUSIA en el Departamento de Antioquia  (Esta vía no está en el proyecto)"/>
    <d v="2018-09-01T00:00:00"/>
    <s v="3 meses"/>
    <s v="Concurso de Méritos"/>
    <s v="Recursos de Fast Track"/>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2"/>
    <m/>
    <m/>
    <m/>
    <s v="Edir Amparo Graciano Gómez"/>
    <s v="Tipo C:  Supervisión"/>
    <s v="Supervisión técnica, ambiental, jurídica, administrativa, contable y/o financiera"/>
  </r>
  <r>
    <x v="17"/>
    <n v="81101510"/>
    <s v="ADICIÓN 1 Y PRORROGA 1 AL CONTRATO 4600007123 DE 2017 CONSULTORIA PARA ESTUDIOS Y DISEÑOS TÉCNICOS PARA LA PAVIMENTACIÓN DE VIAS EN EL DEPARTAMENTO DE ANTIOQUIA POR EL SISTEMA DE VALORIZACIÓN"/>
    <d v="2017-03-15T00:00:00"/>
    <s v="3,5 meses"/>
    <s v="Concurso de Méritos"/>
    <s v="Recursos propios"/>
    <n v="2173136238"/>
    <n v="703136238"/>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n v="6985"/>
    <s v="21013 de 02/02/2018_x000a__x000a_17989 de 20/06/2017_x000a_POR SUSTITUCION DE FONDO DEL CDP 3500036784_x000a__x000a_17352 de 05/04/2017 _x000a_17088 de 06/03/2017"/>
    <d v="2017-05-24T16:56:00"/>
    <s v="S2017060093282 27/07/2017"/>
    <n v="4600007123"/>
    <x v="0"/>
    <s v="ARREDONDO MADRID INGENIEROS CIVILES SAS (AIM. SAS) REPRESENTANTE LEGAL SUPLENTE, LA SEÑORA MARIA MARLENY FLOREZ ARENAS IDENTIFICADA CON CEDULA DE CIUDADANIA NUMERO 32.480.686 DE MEDELLIN "/>
    <s v="Terminado"/>
    <s v="Fecha de Firma del Contrato  01 de septiembre de 2017  _x000a_Fecha de Inicio de Ejecución del Contrato  25 de septiembre de 2017  _x000a_Plazo de Ejecución del Contrato  105 Dí­as hasta el 15 de diciembre de 2017_x000a_Fecha de Suspensión a partir del 12 de diciembre de 2017_x000a_Prorroga 1: Por 1 mes más a partir de la fecha de reanudación_x000a__x000a_ACTA DE SUSPENSION 4600007123 03-01-2018 10:25 AM_x000a__x000a__x000a__x000a_"/>
    <s v="Paulo Andres Pérez Giraldo"/>
    <s v="Tipo C:  Supervisión"/>
    <s v="Supervisión técnica, jurídica, administrativa, contable y/o financiera"/>
  </r>
  <r>
    <x v="17"/>
    <s v="72141107 72141109"/>
    <s v="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
    <d v="2018-05-15T00:00:00"/>
    <s v="3 meses"/>
    <s v="Selección Abreviada - Menor Cuantía"/>
    <s v="Recursos propios"/>
    <n v="274199856"/>
    <n v="274199856"/>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n v="8225"/>
    <s v="21440 de 27/04/2018"/>
    <d v="2018-06-26T17:54:00"/>
    <s v=""/>
    <m/>
    <x v="3"/>
    <m/>
    <s v="En etapa precontractual"/>
    <s v="Estado del Proceso Borrador_x000a_ESTUDIO PREVIO 8225 (26-06-2018 05:54 PM)_x000a_EP creado el 17/05/2018, enviado viernes, 18 de mayo de 2018 8:44 a. m."/>
    <s v="Juan Gonzalo Castrillón Tobón"/>
    <s v="Tipo C:  Supervisión"/>
    <s v="Supervisión técnica, ambiental, jurídica, administrativa, contable y/o financiera"/>
  </r>
  <r>
    <x v="17"/>
    <n v="95111612"/>
    <s v="Adquisición  faja de terreno ubicada dentro del predio de mayor extensión identificado con la matrícula inmobiliaria  número 028-12506 de la Oficina de Registro de Instrumentos Públicos de Sonsón, requerida  para el proyecto &quot;PROYECTO &quot;REHABILITACIÓN PUNTO CRÍTICO EN EL Km 7+850 AL Km 8+490,71 DE LA VÍA “LA QUIEBRA – NARIÑO” DEPARTAMENTO DE ANTIOQUIA&quot;, transferida a título de venta al DEPARTAMENTO DE ANTIOQUIA"/>
    <d v="2018-08-01T00:00:00"/>
    <s v="4 mes"/>
    <s v="Régimen Especial - Artículo 14 Ley 9 de 1989, Ley 388 de 1997 "/>
    <s v="Recursos propios"/>
    <n v="15789905"/>
    <n v="15789905"/>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s v="21466 de 09/05/2018"/>
    <m/>
    <m/>
    <m/>
    <x v="1"/>
    <m/>
    <s v="Sin iniciar etapa precontractual"/>
    <s v="Trámite de Adquisición mediante Enajenación Voluntaria de conformidad con lo establecido en el Artículo 14 de la Ley 9 de 1989, Ley 388 de 1997 y sus modificaciones_x000a_"/>
    <s v="Yadira María Márquez Rivas"/>
    <s v="Tipo C:  Supervisión"/>
    <s v="Supervisión técnica, ambiental, jurídica, administrativa, contable y/o financiera"/>
  </r>
  <r>
    <x v="17"/>
    <s v="72141003_x000a_72141104_x000a_72141107"/>
    <s v="CONSTRUCCION CONEXIÓNES VIALES VEHICULARES, PEATONALES Y OBRAS COMPLEMENTARIAS EN EL TRAMO 4.1 KM, DE LA VÍA GUILLERMO GAVIRIA CORREA, DEPARTAMENTO DE ANTIOQUIA"/>
    <d v="2018-03-31T00:00:00"/>
    <s v="6 meses"/>
    <s v="Licitación Pública"/>
    <s v="CONVENIO 0583 RECURSOS PEAJE"/>
    <n v="5482434073"/>
    <n v="4785332703"/>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LIC-20-01-2018"/>
    <s v="N/A"/>
    <d v="2018-02-28T17:22:00"/>
    <s v="S2018060224260 de 08/05/2018"/>
    <s v="2018-OO-20-0007"/>
    <x v="0"/>
    <s v="_x000a_EXPLANAN S.A., con Nit. 890.910.591-5, representada legalmente por DAVID ALBERTO ARISTIZABAL ZULUAGA, identificado con Cedula No. 71.619.734, el Contrato derivado de la Licitación Pública LIC-20-01-2018, cuyo objeto es CONSTRUCCION CONEXIÓNES VIALES VEHICULARES, PEATONALES Y OBRAS COMPLEMENTARIAS EN EL TRAMO 4.1 DE LA VÍA GUILLERMO GAVIRIA CORREA, DEPARTAMENTO DE ANTIOQUIA."/>
    <s v="En ejecución"/>
    <s v="_x000a_Fecha de Firma del Contrato 29 de mayo de 2018_x000a_Fecha de Inicio de Ejecución del Contrato 01 de junio de 2018_x000a_Plazo de Ejecución del Contrato 6 Meses_x000a__x000a__x000a__x000a__x000a__x000a_En trámite de suscripcion contrato 2018-OO-20-0007 generado 23/05/2018_x000a__x000a_Estado del Proceso Adjudicado_x000a_RES ADJUDICACIÓN 2018060224260 LIC-20-01-2018 (09-05-2018 05:41 PM)_x000a_RESOLUCION S2018060030368 LIC-20-01-2018 (16-03-2018 06:18 PM)_x000a__x000a_RESERVA PRESUPUESTAL DEL IDEA_x000a_0000000001000168481,  de 16/01/2018, por $5.133.630.475."/>
    <s v="Carlos Eduardo Aristizábal Echeverri/Interventoría Externa"/>
    <s v="Tipo A1: Supervisión e Interventoría Integral"/>
    <s v="Supervisión técnica, ambiental, jurídica, administrativa, contable y/o financiera"/>
  </r>
  <r>
    <x v="17"/>
    <n v="81101510"/>
    <s v="INTERVENTORIA TECNICA, AMBIENTAL, ADMINISTRATIVA, FINANCIERA Y LEGAL PARA LA CONSTRUCCION CONEXIÓNES VIALES VEHICULARES, PEATONALES Y OBRAS COMPLEMENTARIAS EN EL TRAMO 4.1 DE LA VÍA GUILLERMO GAVIRIA CORREA, DEPARTAMENTO DE ANTIOQUIA"/>
    <d v="2018-03-31T00:00:00"/>
    <s v="7 meses"/>
    <s v="Concurso de Méritos"/>
    <s v="CONVENIO 0583 RECURSOS PEAJE"/>
    <n v="383770385"/>
    <n v="377077924"/>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CON-20-01-2018"/>
    <s v="N/A"/>
    <d v="2018-03-02T16:07:00"/>
    <s v="S 2018060225010 17/05/2018"/>
    <s v="2018-SS-20-0009"/>
    <x v="0"/>
    <s v="CONSORCIO CONEXIONES VIALES: CAMILO ANDRÉS ANGEL SALDARRIAGA 75%, JAIRO HUMBERTO ESTRADA ECHEVERRI 25% representada legalmente por CAMILO ANDRÉS ÁNGEL SALDARRIAGA, identificado con cedula de ciudadanía No. 98.546.133 de Envigado Antioquia., el Contrato derivado del Concurso de Méritos CON-20-01-2018,"/>
    <s v="En ejecución"/>
    <s v="_x000a_Fecha de Firma del Contrato 29 de mayo de 2018_x000a_Fecha de Inicio de Ejecución del Contrato 01 de junio de 2018_x000a_Plazo de Ejecución del Contrato 7 Meses_x000a__x000a__x000a_Estado del Proceso Adjudicado_x000a_En trámite de suscripcion contrato 2018-SS-20-0009 asignado 21/05/2018_x000a_6 RESOLUCION APERTURA-No S2018060027489 CON-20-01-2018 13-03-2018 05:18 PM_x000a_RESERVA PRESUPUESTAL DEL IDEA_x000a_0000000001000168482,  de 16/01/2018, por $401,369,525."/>
    <s v="Carlos Eduardo Aristizábal Echeverri"/>
    <s v="Tipo C:  Supervisión"/>
    <s v="Supervisión técnica, ambiental, jurídica, administrativa, contable y/o financiera"/>
  </r>
  <r>
    <x v="17"/>
    <s v="72141003_x000a_72141107"/>
    <s v="TERMINACIÓN DEL PUENTE LA LEGUMBRERA EN LA ANTIGUA VÍA AL MAR Y OBRAS COMPLEMENTARIAS"/>
    <d v="2018-05-31T00:00:00"/>
    <s v="3 meses"/>
    <s v="Licitación Pública"/>
    <s v="CONVENIO 0583 RECURSOS PEAJE"/>
    <n v="1564720893"/>
    <n v="1201561645"/>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LIC-20-02-2018"/>
    <s v="N/A"/>
    <d v="2018-05-18T16:40:00"/>
    <m/>
    <m/>
    <x v="3"/>
    <m/>
    <s v="En etapa precontractual"/>
    <s v="Estado del Proceso Convocado_x000a_FORMATO EVALUACION ECONOMICA LIC-20-02-2018 (09-07-2018 03:54 PM)_x000a_ACTA DE CIERRE Y APERTURA DE PROPUESTAS LIC-20-02-2018 (28-06-2018 03:44 PM)_x000a_RESOLUCION DE APERTURA 2018060227518 LIC-20-02-2018 (08-06-2018 03:44 PM)_x000a_ESTUDIOS PREVIOS LIC-20-02-2018 (18-05-2018 04:40 PM)"/>
    <s v="Carlos Alberto Gómez Usuga"/>
    <s v="Tipo A1: Supervisión e Interventoría Integral"/>
    <s v="Supervisión técnica, ambiental, jurídica, administrativa, contable y/o financiera"/>
  </r>
  <r>
    <x v="17"/>
    <n v="81101510"/>
    <s v="INTERVENTORIA TECNICA, AMBIENTAL, ADMINISTRATIVA, FINANCIERA Y LEGAL PARA LA TERMINACIÓN DEL PUENTE LA LEGUMBRERA EN LA ANTIGUA VÍA AL MAR Y OBRAS COMPLEMENTARIAS_x000a_"/>
    <d v="2018-05-31T00:00:00"/>
    <s v="4 meses"/>
    <s v="Concurso de Méritos"/>
    <s v="CONVENIO 0583 RECURSOS PEAJE"/>
    <n v="180000000"/>
    <n v="143828720"/>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CON-20-02-2018"/>
    <s v="N/A"/>
    <d v="2018-05-28T17:03:00"/>
    <m/>
    <m/>
    <x v="3"/>
    <m/>
    <s v="En etapa precontractual"/>
    <s v="Estado del Proceso Convocado_x000a_INFORME DE EVALUACION CON-20-02-2018 (05-07-2018 04:44 PM)_x000a_RESOLUCION DE APERTURA 2018060227275 DEL 06-06-2018 (06-06-2018 04:34 PM)_x000a_ESTUDIOS PREVIOS CON-20-02-2018 (28-05-2018 05:03 PM)"/>
    <s v="Carlos Alberto Gómez Usuga"/>
    <s v="Tipo C:  Supervisión"/>
    <s v="Supervisión técnica, ambiental, jurídica, administrativa, contable y/o financiera"/>
  </r>
  <r>
    <x v="17"/>
    <s v="95111605 72141604_x000a_"/>
    <s v="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
    <d v="2017-11-10T00:00:00"/>
    <s v="12 meses"/>
    <s v="Régimen Especial - Artículo 95 Ley 489 de 1998"/>
    <s v="Recursos de Isagen"/>
    <n v="25000000000"/>
    <n v="25000000000"/>
    <s v="NO"/>
    <s v="N/A"/>
    <s v="Rodrigo Echeverry Ochoa"/>
    <s v="Director"/>
    <s v="3837980 3837981"/>
    <s v="rodrigo.echeverry@antioquia.gov.co_x000a_"/>
    <s v="Proyectos de infraestructura cofinanciados en los municipios"/>
    <s v="Espacios públicos municipales intervenidos"/>
    <s v="Construcción y puesta en marcha del Metrocable zona noroccidental (Metrocable Picacho) Medellín - Antioquia"/>
    <n v="180122"/>
    <s v="Nueva línea del metro construída"/>
    <s v="Suministro e instalación de pilonas_x000a_Compra de cabinas "/>
    <s v="RE-20-29-2017"/>
    <s v="21009 de 01/02/2018_x000a_21181 de 24/02/2018_x000a__x000a_21257 de 23/03/2018_x000a_21258 de 23/03/2018"/>
    <d v="2017-11-10T17:57:00"/>
    <s v="N.A."/>
    <s v="2017-AS-20-0028 _x000a__x000a_809 DE 2017 (MINISTERIO DE TRANSPORTE)"/>
    <x v="0"/>
    <s v="MINISTERIO DE TRANSPORTE Y DEPARTAMENTO DE ANTIOQUIA_x000a_(Convenio MINTTE 809 DE 10/11/2017)/2017-AS-20-0028"/>
    <s v="En ejecución"/>
    <s v="Fecha de Firma del Contrato 10 de noviembre de 2017_x000a_Fecha de Inicio de Ejecución del Contrato 22 de diciembre de 2017_x000a_Plazo de Ejecución del Contrato 12 Meses_x000a__x000a_Plazo: 12 meses contados a partir de la suscripcion del acta de inicio, previo cumplimiento de los requisitos de perfeccionamiento y de ejecucion_x000a_NOTA: La transferencia de recursos se realiza mediante resolución_x000a_"/>
    <s v="Jaime Alejandro Gómez Restrepo"/>
    <s v="Tipo C:  Supervisión"/>
    <s v="Supervisión técnica, ambiental, jurídica, administrativa, contable y/o financiera"/>
  </r>
  <r>
    <x v="17"/>
    <n v="72141103"/>
    <s v="EL DEPARTAMENTO DE ANTIOQUIA COLABORA AL MUNICIPIO DE EL  SANTUARIO CON RECURSOS ECONOMICOS PARA QUE ESTE LLEVE A CABO LA PAVIMENTACIÓN DE VIAS URBANAS_x000a_"/>
    <d v="2018-08-01T00:00:00"/>
    <s v="5 meses"/>
    <s v="Régimen Especial - Artículo 95 Ley 489 de 1998"/>
    <s v="Recursos propios"/>
    <n v="639000000"/>
    <n v="639000000"/>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n v="180041001"/>
    <s v="Red vial urbana construída"/>
    <s v="Intervención en vías urbanas,_x000a_Intervención en senderos peatonales,_x000a_Fortalecimiento Institucional."/>
    <m/>
    <s v="22067 de 20/06/2018"/>
    <m/>
    <m/>
    <m/>
    <x v="1"/>
    <m/>
    <s v="Sin iniciar etapa precontractual"/>
    <m/>
    <s v="Daisy Lorena Duque Sepulveda"/>
    <s v="Tipo C:  Supervisión"/>
    <s v="Supervisión técnica, ambiental, jurídica, administrativa, contable y/o financiera"/>
  </r>
  <r>
    <x v="17"/>
    <n v="72141103"/>
    <s v="EL DEPARTAMENTO DE ANTIOQUIA COLABORA AL MUNICIPIO DE SAN PEDRO DE URABÁ CON RECURSOS ECÓNOMICOS PARA QUE ESTE LLEVE A CABO LA PAVIMENTACION DE VIAS URBANAS_x000a_"/>
    <d v="2018-08-01T00:00:00"/>
    <s v="5 meses"/>
    <s v="Régimen Especial - Artículo 95 Ley 489 de 1998"/>
    <s v="Recursos del crédito"/>
    <n v="1171745272"/>
    <n v="1171745272"/>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n v="180041001"/>
    <s v="Red vial urbana construída"/>
    <s v="Intervención en vías urbanas,_x000a_Intervención en senderos peatonales,_x000a_Fortalecimiento Institucional."/>
    <m/>
    <s v="22070 de 20/06/2018"/>
    <m/>
    <m/>
    <m/>
    <x v="1"/>
    <m/>
    <s v="Sin iniciar etapa precontractual"/>
    <m/>
    <s v="Dalis Milena Hincapié Piedrahita"/>
    <s v="Tipo C:  Supervisión"/>
    <s v="Supervisión técnica, ambiental, jurídica, administrativa, contable y/o financiera"/>
  </r>
  <r>
    <x v="17"/>
    <n v="72141103"/>
    <s v="EL DEPARTAMENTO DE ANTIOQUIA COLABORA AL MUNICIPIO DE  MONTEBELLO CON RECURSOS ECONOMICOS PARA QUE ESTE LLEVE A CABO LA PAVIMENTACIÓN DE VIAS TERCIARIAS"/>
    <d v="2018-08-01T00:00:00"/>
    <s v="5 meses"/>
    <s v="Régimen Especial - Artículo 95 Ley 489 de 1998"/>
    <s v="Recursos del crédito"/>
    <n v="327695991"/>
    <n v="327695991"/>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m/>
    <s v="22187 de 21/06/2018"/>
    <m/>
    <m/>
    <m/>
    <x v="1"/>
    <m/>
    <s v="Sin iniciar etapa precontractual"/>
    <m/>
    <s v="Adriana Patricia Muñoz Londoño"/>
    <s v="Tipo C:  Supervisión"/>
    <s v="Supervisión técnica, ambiental, jurídica, administrativa, contable y/o financiera"/>
  </r>
  <r>
    <x v="17"/>
    <n v="72141103"/>
    <s v="EL DEPARTAMENTO DE ANTIOQUIA COLABORA AL MUNICIPIO DE  BETULIA CON RECURSOS ECONOMICOS PARA QUE ESTE LLEVE A CABO LA PAVIMENTACIÓN DE VIAS TERCIARIAS"/>
    <d v="2018-08-01T00:00:00"/>
    <s v="5 meses"/>
    <s v="Régimen Especial - Artículo 95 Ley 489 de 1998"/>
    <s v="Recursos del crédito"/>
    <n v="500873423"/>
    <n v="500873423"/>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m/>
    <s v="22188 de 21/06/2018"/>
    <m/>
    <m/>
    <m/>
    <x v="1"/>
    <m/>
    <s v="Sin iniciar etapa precontractual"/>
    <m/>
    <s v="Adriana Patricia Muñoz Londoño"/>
    <s v="Tipo C:  Supervisión"/>
    <s v="Supervisión técnica, ambiental, jurídica, administrativa, contable y/o financiera"/>
  </r>
  <r>
    <x v="17"/>
    <n v="72141103"/>
    <s v="EL DEPARTAMENTO DE ANTIOQUIA COLABORA AL MUNICIPIO DE CIUDAD BOLIVAR CON RECURSOS ECONOMICOS PARA QUE ESTE LLEVE A CABO LA PAVIMENTACIÓN DE VIAS TERCIARIAS"/>
    <d v="2018-08-01T00:00:00"/>
    <s v="5 meses"/>
    <s v="Régimen Especial - Artículo 95 Ley 489 de 1998"/>
    <s v="Recursos del crédito"/>
    <n v="870409675"/>
    <n v="87040967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m/>
    <s v="22189 de 21/06/2018"/>
    <m/>
    <m/>
    <m/>
    <x v="1"/>
    <m/>
    <s v="Sin iniciar etapa precontractual"/>
    <m/>
    <s v="Adriana Patricia Muñoz Londoño"/>
    <s v="Tipo C:  Supervisión"/>
    <s v="Supervisión técnica, ambiental, jurídica, administrativa, contable y/o financiera"/>
  </r>
  <r>
    <x v="17"/>
    <n v="72141103"/>
    <s v="EL DEPARTAMENTO DE ANTIOQUIA COLABORA AL MUNICIPIO DE   CARAMANTA CON RECURSOS ECONOMICOS PARA QUE ESTE LLEVE A CABO LA PAVIMENTACIÓN DE VIAS TERCIARIAS"/>
    <d v="2018-08-01T00:00:00"/>
    <s v="5 meses"/>
    <s v="Régimen Especial - Artículo 95 Ley 489 de 1998"/>
    <s v="Recursos propios"/>
    <n v="1500000000"/>
    <n v="150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190 de 21/06/2018"/>
    <m/>
    <m/>
    <m/>
    <x v="1"/>
    <m/>
    <s v="Sin iniciar etapa precontractual"/>
    <m/>
    <s v="Adriana Patricia Muñoz Londoño"/>
    <s v="Tipo C:  Supervisión"/>
    <s v="Supervisión técnica, ambiental, jurídica, administrativa, contable y/o financiera"/>
  </r>
  <r>
    <x v="17"/>
    <n v="72141103"/>
    <s v="EL DEPARTAMENTO DE ANTIOQUIA COLABORA AL MUNICIPIO DE JARDIN CON RECURSOS ECONOMICOS PARA QUE ESTE LLEVE A CABO LA PAVIMENTACIÓN DE VIAS TERCIARIAS"/>
    <d v="2018-08-01T00:00:00"/>
    <s v="5 meses"/>
    <s v="Régimen Especial - Artículo 95 Ley 489 de 1998"/>
    <s v="Recursos propios"/>
    <n v="750000000"/>
    <n v="7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196 de 22/06/2018"/>
    <m/>
    <m/>
    <m/>
    <x v="1"/>
    <m/>
    <s v="Sin iniciar etapa precontractual"/>
    <m/>
    <s v="Adriana Patricia Muñoz Londoño"/>
    <s v="Tipo C:  Supervisión"/>
    <s v="Supervisión técnica, ambiental, jurídica, administrativa, contable y/o financiera"/>
  </r>
  <r>
    <x v="17"/>
    <s v="81101510; 81101505"/>
    <s v="INTERVENTORIA TÉCNICA, ADMINISTRATIVA, AMBIENTAL, FINANCIERA Y LEGAL PARA LOS   ESTUDIOS Y DISEÑOS PARA EL PUENTE VEHICULAR SOBRE EL RIO CAUCA  EN EL SECTOR PUERTO RAUDAL, ZONA RURAL DEL MUNICIPIO DE VALDIVIA EN  LA SUBREGIÓN NORTE DEL DEPARTAMENTO DE ANTIOQUIA"/>
    <d v="2018-08-01T00:00:00"/>
    <s v="3 meses"/>
    <s v="Mínima Cuantía"/>
    <s v="Recursos propios"/>
    <n v="15732752"/>
    <n v="15732752"/>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s v="22223 de 26/06/2018"/>
    <m/>
    <m/>
    <m/>
    <x v="1"/>
    <m/>
    <s v="Sin iniciar etapa precontractual"/>
    <m/>
    <s v="Juan Gonzalo Castrillón Tobón"/>
    <s v="Tipo C:  Supervisión"/>
    <s v="Supervisión técnica, ambiental, jurídica, administrativa, contable y/o financiera"/>
  </r>
  <r>
    <x v="17"/>
    <n v="72141103"/>
    <s v="EL DEPARTAMENTO DE ANTIOQUIA COLABORA AL MUNICIPIO DE  SAN FRANCISCO CON RECURSOS ECONOMICOS PARA QUE ESTE LLEVE A CABO LA PAVIMENTACIÓN DE VIAS TERCIARIAS"/>
    <d v="2018-08-01T00:00:00"/>
    <s v="5 meses"/>
    <s v="Régimen Especial - Artículo 95 Ley 489 de 1998"/>
    <s v="Recursos propios"/>
    <n v="750000000"/>
    <n v="7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248 de 28/06/2018"/>
    <m/>
    <m/>
    <m/>
    <x v="1"/>
    <m/>
    <s v="Sin iniciar etapa precontractual"/>
    <m/>
    <s v="Daisy Lorena Duque Sepulveda"/>
    <s v="Tipo C:  Supervisión"/>
    <s v="Supervisión técnica, ambiental, jurídica, administrativa, contable y/o financiera"/>
  </r>
  <r>
    <x v="17"/>
    <n v="72141103"/>
    <s v="EL DEPARTAMENTO DE ANTIOQUIA COLABORA AL MUNICIPIO DE   SOPETRAN  CON RECURSOS ECONOMICOS PARA QUE ESTE LLEVE A CABO LA PAVIMENTACIÓN DE VIAS TERCIARIAS"/>
    <d v="2018-08-01T00:00:00"/>
    <s v="5 meses"/>
    <s v="Régimen Especial - Artículo 95 Ley 489 de 1998"/>
    <s v="Recursos propios"/>
    <n v="770000000"/>
    <n v="77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253 de 03/07/2018"/>
    <m/>
    <m/>
    <m/>
    <x v="1"/>
    <m/>
    <s v="Sin iniciar etapa precontractual"/>
    <m/>
    <s v="Martha Beatriz Sepúlveda Mazo"/>
    <s v="Tipo C:  Supervisión"/>
    <s v="Supervisión técnica, ambiental, jurídica, administrativa, contable y/o financiera"/>
  </r>
  <r>
    <x v="17"/>
    <n v="72141103"/>
    <s v="EL DEPARTAMENTO DE ANTIOQUIA COLABORA AL MUNICIPIO DE URAMITA CON RECURSOS ECONOMICOS PARA QUE ESTE LLEVE A CABO LA PAVIMENTACIÓN DE VIAS TERCIARIAS"/>
    <d v="2018-08-01T00:00:00"/>
    <s v="5 meses"/>
    <s v="Régimen Especial - Artículo 95 Ley 489 de 1998"/>
    <s v="Recursos propios"/>
    <n v="400000000"/>
    <n v="40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254 de 03/07/2018"/>
    <m/>
    <m/>
    <m/>
    <x v="1"/>
    <m/>
    <s v="Sin iniciar etapa precontractual"/>
    <m/>
    <s v="Martha Beatriz Sepúlveda Mazo"/>
    <s v="Tipo C:  Supervisión"/>
    <s v="Supervisión técnica, ambiental, jurídica, administrativa, contable y/o financiera"/>
  </r>
  <r>
    <x v="17"/>
    <n v="72141103"/>
    <s v="EL DEPARTAMENTO DE ANTIOQUIA COLABORA AL MUNICIPIO DE FRONTINO CON RECURSOS ECONOMICOS PARA QUE ESTE LLEVE A CABO LA PAVIMENTACIÓN DE VIAS TERCIARIAS EN LA VEREDA SAN LAZARO"/>
    <d v="2018-08-01T00:00:00"/>
    <s v="5 meses"/>
    <s v="Régimen Especial - Artículo 95 Ley 489 de 1998"/>
    <s v="Recursos propios"/>
    <n v="230000000"/>
    <n v="23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255 de 03/07/2018"/>
    <m/>
    <m/>
    <m/>
    <x v="1"/>
    <m/>
    <s v="Sin iniciar etapa precontractual"/>
    <m/>
    <s v="Martha Beatriz Sepúlveda Mazo"/>
    <s v="Tipo C:  Supervisión"/>
    <s v="Supervisión técnica, ambiental, jurídica, administrativa, contable y/o financiera"/>
  </r>
  <r>
    <x v="17"/>
    <n v="81101510"/>
    <s v="ESTUDIOS GEOTÉCNICOS, HIDRÀULICOS, LEVANTAMIENTO TOPOGRÁFICO Y DISEÑOS ESTRUCTURALES NECESARIOS PARA LA OBRA DE ESTABILIZACIÓN SOBRE EL RÍO AURRA PR 22+000, SECTOR RÍO ESCONDIDO, EN LA ANTIGUA VÍA AL MAR EN DEPARTAMENTO DE ANTIOQUIA"/>
    <d v="2018-07-31T00:00:00"/>
    <s v="3 meses"/>
    <s v="Concurso de Méritos"/>
    <s v="CONVENIO 0583 RECURSOS PEAJE"/>
    <n v="79892429"/>
    <n v="79892429"/>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CON-20-03-2018"/>
    <s v="N/A"/>
    <m/>
    <m/>
    <m/>
    <x v="1"/>
    <m/>
    <s v="Sin iniciar etapa precontractual"/>
    <m/>
    <s v="Farley Fernando Angee Sanchez"/>
    <s v="Tipo C:  Supervisión"/>
    <s v="Supervisión técnica, ambiental, jurídica, administrativa, contable y/o financiera"/>
  </r>
  <r>
    <x v="17"/>
    <s v="72141003 72141104 72141106"/>
    <s v="MEJORAMIENTO Y CONSTRUCCIÓN DE OBRAS COMPLEMENTARIAS SOBRE EL CORREDOR VIAL CONCORDIA - LA QUIEBRA - BETULIA (Codigo 60AN06-1) Y CAICEDO - URRAO (Codigo 25BAN06-1) DE LA SUBREGION SUROESTE"/>
    <d v="2018-08-01T00:00:00"/>
    <s v="3 meses"/>
    <s v="Licitación Pública"/>
    <s v="Recursos propios"/>
    <n v="2521248000"/>
    <n v="2521248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s v="22274 de 04/07/2018_x000a_22275 de 04/07/2018_x000a_22276 de 04/07/2018_x000a_22287 de 05/07/2018"/>
    <m/>
    <m/>
    <m/>
    <x v="1"/>
    <m/>
    <s v="Sin iniciar etapa precontractual"/>
    <m/>
    <s v="Gloria Patricia Gómez Grisales/Interventoría Externa"/>
    <s v="Tipo A1: Supervisión e Interventoría Integral"/>
    <s v="Interventoría técnica, ambiental, jurídica, administrativa, contable y/o financiera"/>
  </r>
  <r>
    <x v="17"/>
    <n v="81101510"/>
    <s v="INTERVENTORIA TECNICA, ADMINISTRATIVA, AMBIENTAL, FINANCIERA Y LEGAL PARA EL MEJORAMIENTO Y CONSTRUCCIÓN DE OBRAS COMPLEMENTARIAS SOBRE EL CORREDOR VIAL CONCORDIA - LA QUIEBRA - BETULIA (Codigo 60AN06-1) Y CAICEDO - URRAO (Codigo 25BAN06-1) DE LA SUBREGION SUROESTE_x000a_"/>
    <d v="2018-08-01T00:00:00"/>
    <s v="3,5 meses"/>
    <s v="Concurso de Méritos"/>
    <s v="Recursos propios"/>
    <n v="200000000"/>
    <n v="2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s v="22277 de 04/07/2018"/>
    <m/>
    <m/>
    <m/>
    <x v="1"/>
    <m/>
    <s v="Sin iniciar etapa precontractual"/>
    <m/>
    <s v="Gloria Patricia Gómez Grisales"/>
    <s v="Tipo C:  Supervisión"/>
    <s v="Supervisión técnica, ambiental, jurídica, administrativa, contable y/o financiera"/>
  </r>
  <r>
    <x v="17"/>
    <n v="72141003"/>
    <s v="EL DEPARTAMENTO DE ANTIOQUIA-SECRETARIA DE INFRAESTRUCTURA FISICA Y EL MUNICIPIO DE URRAO COFINANCIAN EL MANTENIMIENTO EN LAS VÍAS DE LA RED VIAL SECUNDARIA: BETULIA-URRAO CODIGO 25BAN04-1-1, CAICEDO-URRAO CODIGO 25BAN06-1, ALTAMIRA-SAN JOSE CODIGO 25BAN04-2 Y SAN JOSE-LA EME CODIGO 25BAN04-2-1  DE LA SUBREGION SUROESTE DEL DEPARTAMENTO DE ANTIOQUIA "/>
    <d v="2018-08-01T00:00:00"/>
    <s v="4 meses"/>
    <s v="Régimen Especial - Artículo 95 Ley 489 de 1998"/>
    <s v="Recursos propios"/>
    <n v="397000000"/>
    <n v="397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s v="22278 de 04/07/2018"/>
    <m/>
    <m/>
    <m/>
    <x v="1"/>
    <m/>
    <s v="Sin iniciar etapa precontractual"/>
    <m/>
    <s v="Maria Katherine Roa"/>
    <s v="Tipo C:  Supervisión"/>
    <s v="Supervisión técnica, ambiental, jurídica, administrativa, contable y/o financiera"/>
  </r>
  <r>
    <x v="17"/>
    <n v="72141103"/>
    <s v="EL DEPARTAMENTO COFINANCIA CON RECURSOS ECONOMICOS AL MUNICIPIO DE ANDES EN EL SUROESTE ANTIOQUEÑO, PARA QUE ESTE LLEVE ACABO LA PAVIMENTACIÓN DEL SECTOR LA BODEGA - ECOPARQUE MARIO ARAMBURO RESTREPO EN LA VIA SECUNDARIA PUEBLORRICO - SAN JOSE - YE A LA BODEGA - LA BODEGA (ANDES) CODIGO 60AN04-1"/>
    <d v="2018-08-01T00:00:00"/>
    <s v="4 meses"/>
    <s v="Régimen Especial - Artículo 95 Ley 489 de 1998"/>
    <s v="Recursos propios"/>
    <n v="1077065955"/>
    <n v="107706595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s v="22279 de 04/07/2018_x000a_22280 de 04/07/2018"/>
    <m/>
    <m/>
    <m/>
    <x v="1"/>
    <m/>
    <s v="Sin iniciar etapa precontractual"/>
    <m/>
    <s v="Jaime Alejandro Gómez Restrepo"/>
    <s v="Tipo C:  Supervisión"/>
    <s v="Supervisión técnica, ambiental, jurídica, administrativa, contable y/o financiera"/>
  </r>
  <r>
    <x v="17"/>
    <n v="72141003"/>
    <s v="EL DEPARTAMENTO DE ANTIOQUIA COLABORA AL MUNICIPIO DE FRONTINO CON RECURSOS ECÓNOMICOS PARA QUE ESTE LLEVE A CABO EL MEJORAMIENTO Y MANTENIMIENTO DE LA VIA TERCIARIA NUTIBARA - MURRÍ"/>
    <d v="2018-08-01T00:00:00"/>
    <s v="5 meses"/>
    <s v="Régimen Especial - Artículo 95 Ley 489 de 1998"/>
    <s v="Recursos propios"/>
    <n v="628250000"/>
    <n v="62825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m/>
    <s v="22281 de 04/07/2018_x000a_22282 de 04/07/2018"/>
    <m/>
    <m/>
    <m/>
    <x v="1"/>
    <m/>
    <s v="Sin iniciar etapa precontractual"/>
    <m/>
    <s v="Dalis Milena Hincapié Piedrahita"/>
    <s v="Tipo C:  Supervisión"/>
    <s v="Supervisión técnica, ambiental, jurídica, administrativa, contable y/o financiera"/>
  </r>
  <r>
    <x v="17"/>
    <n v="72141103"/>
    <s v="EL DEPARTAMENTO DE ANTIOQUIA COLABORA AL MUNICIPIO DE FRONTINO CON RECURSOS ECONOMICOS PARA QUE ESTE LLEVE A CABO LA PAVIMENTACIÓN DE VIAS TERCIARIAS"/>
    <d v="2018-08-01T00:00:00"/>
    <s v="5 meses"/>
    <s v="Régimen Especial - Artículo 95 Ley 489 de 1998"/>
    <s v="Recursos propios"/>
    <n v="480000000"/>
    <n v="48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Red vial terciaria pavimentada"/>
    <s v="Pavimentación RVT_x000a_Interventoría."/>
    <m/>
    <s v="22283 de 04/07/2018"/>
    <m/>
    <m/>
    <m/>
    <x v="1"/>
    <m/>
    <s v="Sin iniciar etapa precontractual"/>
    <m/>
    <s v="Martha Beatriz Sepúlveda Mazo"/>
    <s v="Tipo C:  Supervisión"/>
    <s v="Supervisión técnica, ambiental, jurídica, administrativa, contable y/o financiera"/>
  </r>
  <r>
    <x v="17"/>
    <n v="81101510"/>
    <s v="Actualización de planos y diseños de la cartilla de la Secretaría de Infraestructura Física del Departamento de Antioquia &quot;Obras de Drenaje y Protección para Carreteras&quot;,  con aplicación de la normatividad vigente"/>
    <d v="2018-08-01T00:00:00"/>
    <s v="4 meses"/>
    <s v="Contratación Directa - No pluralidad de oferentes"/>
    <s v="Recursos propios"/>
    <n v="204541960"/>
    <n v="20454196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s v="22354 de 12/07/2018_x000a_22299 de 10/07/2018"/>
    <m/>
    <m/>
    <m/>
    <x v="1"/>
    <s v="Marco Alberto Jaramillo Guzmán"/>
    <s v="Sin iniciar etapa precontractual"/>
    <m/>
    <s v="Juan Fernando Franco Uribe"/>
    <s v="Tipo C:  Supervisión"/>
    <s v="Supervisión técnica, ambiental, jurídica, administrativa, contable y/o financiera"/>
  </r>
  <r>
    <x v="17"/>
    <n v="95121511"/>
    <s v="EL DEPARTAMENTO DE ANTIOQUIA COFINANCIA CON RECURSOS ECONÓMICOS AL MUNICIPIO DE APARTADO EN EL URABA ANTIOQUEÑO, PARA QUE ESTE LLEVE A CABO LA CONSTRUCCION DEL PARQUE CINCUENTENARIO EN EL BARRIO DIANA CARDONA"/>
    <d v="2018-08-01T00:00:00"/>
    <s v="4 meses"/>
    <s v="Régimen Especial - Artículo 95 Ley 489 de 1998"/>
    <s v="Recursos propios"/>
    <n v="800000000"/>
    <n v="800000000"/>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s v="22329 de 11/07/2018"/>
    <m/>
    <m/>
    <m/>
    <x v="1"/>
    <m/>
    <s v="Sin iniciar etapa precontractual"/>
    <m/>
    <s v="Juliana Mejía Bravo"/>
    <s v="Tipo C:  Supervisión"/>
    <s v="Supervisión técnica, ambiental, jurídica, administrativa, contable y/o financiera"/>
  </r>
  <r>
    <x v="17"/>
    <n v="95121511"/>
    <s v="EL DEPARTAMENTO DE ANTIOQUIA COFINANCIA CON RECURSOS ECONÓMICOS AL MUNICIPIO DE JARDIN EN EL SUROESTE ANTIOQUEÑO, PARA QUE ESTE LLEVE A CABO LA SEGUNDA ETAPA DEL MANTENIMIENTO Y MEJORAMIENTO DEL PARQUE PRINCIPAL DEL MUNICIPIO"/>
    <d v="2018-08-01T00:00:00"/>
    <s v="4 meses"/>
    <s v="Régimen Especial - Artículo 95 Ley 489 de 1998"/>
    <s v="Recursos propios"/>
    <n v="400000000"/>
    <n v="400000000"/>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s v="22330 de 11/07/2018"/>
    <m/>
    <m/>
    <m/>
    <x v="1"/>
    <m/>
    <s v="Sin iniciar etapa precontractual"/>
    <m/>
    <s v="Juliana Mejía Bravo"/>
    <s v="Tipo C:  Supervisión"/>
    <s v="Supervisión técnica, ambiental, jurídica, administrativa, contable y/o financiera"/>
  </r>
  <r>
    <x v="17"/>
    <n v="81101510"/>
    <s v="ESTUDIOS Y DISEÑOS PARA EL PUENTE VEHICULAR SOBRE EL RIO CAUCA  EN EL SECTOR PUERTO RAUDAL, ZONA RURAL DEL MUNICIPIO DE VALDIVIA EN  LA SUBREGIÓN NORTE DEL DEPARTAMENTO DE ANTIOQUIA"/>
    <d v="2018-08-01T00:00:00"/>
    <s v="3 meses"/>
    <s v="Concurso de Méritos"/>
    <s v="Recursos propios"/>
    <n v="156209497"/>
    <n v="156209497"/>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s v="22376 de 16/07/2018"/>
    <m/>
    <m/>
    <m/>
    <x v="1"/>
    <m/>
    <s v="Sin iniciar etapa precontractual"/>
    <m/>
    <s v="Juan Gonzalo Castrillón Tobón"/>
    <s v="Tipo C:  Supervisión"/>
    <s v="Supervisión técnica, ambiental, jurídica, administrativa, contable y/o financiera"/>
  </r>
  <r>
    <x v="18"/>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0"/>
    <s v="EMPRESA SOCIAL DEL ESTADO HOSPITAL MENTAL DE ANTIOQUIA"/>
    <s v="En ejecución"/>
    <m/>
    <s v="Ana Carolina Perez-"/>
    <s v="Tipo C:  Supervisión"/>
    <s v="Realizar seguimiento tecnico, Administrativa, contable,financiera,  y jurídico"/>
  </r>
  <r>
    <x v="18"/>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0"/>
    <s v="EMPRESA SOCIAL DEL ESTADO HOSPITAL MENTAL DE ANTIOQUIA"/>
    <s v="En ejecución"/>
    <m/>
    <s v="Ana Carolina Perez-"/>
    <s v="Tipo C:  Supervisión"/>
    <s v="Realizar seguimiento tecnico, Administrativa, contable,financiera,  y jurídico"/>
  </r>
  <r>
    <x v="18"/>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0"/>
    <s v="EMPRESA SOCIAL DEL ESTADO HOSPITAL MENTAL DE ANTIOQUIA"/>
    <s v="En ejecución"/>
    <m/>
    <s v="Ana Carolina Perez-"/>
    <s v="Tipo C:  Supervisión"/>
    <s v="Realizar seguimiento tecnico, Administrativa, contable,financiera,  y jurídico"/>
  </r>
  <r>
    <x v="18"/>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0"/>
    <s v="EMPRESA SOCIAL DEL ESTADO HOSPITAL MENTAL DE ANTIOQUIA"/>
    <s v="En ejecución"/>
    <m/>
    <s v="Ana Carolina Perez-"/>
    <s v="Tipo C:  Supervisión"/>
    <s v="Realizar seguimiento tecnico, Administrativa, contable,financiera,  y jurídico"/>
  </r>
  <r>
    <x v="18"/>
    <n v="93141500"/>
    <s v="Contrato  interadministrativo  de mandato para la promoción, creación, elaboración desarrollo y conceptualización de las campañas, estrategias y necesidades comunicacionales de la Gobernación de Antioquia."/>
    <d v="2017-02-10T00:00:00"/>
    <s v="16.5 meses "/>
    <s v="Contratación Directa - Contratos Interadministrativos"/>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0"/>
    <s v="Teleantioquia"/>
    <s v="En ejecución"/>
    <s v="Lo realiza la oficina de Comunicaiones"/>
    <s v="Juan fernando Arenas"/>
    <s v="Tipo C:  Supervisión"/>
    <s v="Realizar seguimiento tecnico, Administrativa, contable,financiera,  y jurídico"/>
  </r>
  <r>
    <x v="18"/>
    <n v="93141500"/>
    <s v="Prestación de servicios de un operador logístico para la organización, administración, ejecución y demás acciones logísticas necesarias para la realización de los eventos programadas por la Gobernación de Antioquia . "/>
    <d v="2017-02-09T00:00:00"/>
    <s v="16 meses "/>
    <s v="Contratación Directa - Contratos Interadministrativos"/>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0"/>
    <s v="PLAZA MAYOR MEDELLÍN CONVECIONES Y EXPOSICIONES S.A"/>
    <s v="Ejecución"/>
    <s v="Lo realiza la oficina de Comunicaiones"/>
    <s v="Juan fernando Arenas"/>
    <s v="Tipo C:  Supervisión"/>
    <s v="Técnica, Administrativa, Financiera, Jurídica y contable."/>
  </r>
  <r>
    <x v="18"/>
    <n v="78110000"/>
    <s v="Prestación de servicio de transporte terrestre automotor para apoyar la gestión de la Gobernación de Antioquia"/>
    <d v="2018-03-15T00:00:00"/>
    <s v="10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n v="4600008068"/>
    <n v="4600008068"/>
    <x v="0"/>
    <s v="TRANSILOGISTICA"/>
    <s v="En ejecución"/>
    <s v="Lo realiza lógistica"/>
    <s v="MARIA MERCEDES ORTEGA"/>
    <s v="Tipo C:  Supervisión"/>
    <s v="Técnica, Administrativa, Financiera, Jurídica y contable."/>
  </r>
  <r>
    <x v="18"/>
    <n v="78110000"/>
    <s v="Prestación de servicio de transporte terrestre automotor para apoyar la gestión de la Gobernación de Antioquia"/>
    <d v="2017-02-09T00:00:00"/>
    <s v="12 meses"/>
    <s v="Selección Abreviada - Menor Cuantía"/>
    <s v="Recursos propios"/>
    <n v="10135375"/>
    <n v="10135375"/>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0"/>
    <s v="Asociacion de  Transportadores Especiales"/>
    <s v="En ejecución"/>
    <s v="Lo realiza lógistica"/>
    <s v="MARIA MERCEDES ORTEGA"/>
    <s v="Tipo C:  Supervisión"/>
    <s v="Técnica, Administrativa, Financiera, Jurídica y contable."/>
  </r>
  <r>
    <x v="18"/>
    <n v="93141500"/>
    <s v="Designar estudiantes de universidades para la realizacion de practicaacademica. con el fin de brindar apoyo a la gestion del Departamento de Antioquia y sus regiones durante el primer semestre 2018 _x000a_semestre 2018"/>
    <d v="2018-01-10T00:00:00"/>
    <s v="4 meses"/>
    <s v="Contratación Directa - Contratos Interadministrativos"/>
    <s v="Recursos propios"/>
    <n v="35155890"/>
    <n v="3515589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0"/>
    <s v="Colegio Mayor de Antioquia"/>
    <s v="En ejecución"/>
    <s v="lo realiza Gestion Humana"/>
    <s v="EFRAIM BUITRAGO"/>
    <s v="Tipo C:  Supervisión"/>
    <s v="Técnica, Administrativa, Financiera, Jurídica y contable."/>
  </r>
  <r>
    <x v="18"/>
    <n v="93141500"/>
    <s v="Designar estudiantes de las universidades publicas universidades para la realizacion de practicaacademica. con el fin de brindar apoyo a la gestion del Departamento de Antioquia y sus regiones durante el segundo semestre 2018"/>
    <d v="2018-08-01T00:00:00"/>
    <s v="4 meses"/>
    <s v="Contratación Directa - Contratos Interadministrativos"/>
    <s v="Recursos propios"/>
    <n v="35155890"/>
    <n v="3515589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8368"/>
    <n v="21842"/>
    <d v="2017-07-10T00:00:00"/>
    <n v="4600008209"/>
    <n v="4600008209"/>
    <x v="0"/>
    <s v="INSTITUTO TECNOLOGICO DE MEDELLIN"/>
    <s v="En ejecución"/>
    <s v="lo realiza Gestion Humana"/>
    <s v="EFRAIM BUITRAGO"/>
    <s v="Tipo C:  Supervisión"/>
    <s v="Técnica, Administrativa, Financiera, Jurídica y contable."/>
  </r>
  <r>
    <x v="18"/>
    <n v="86110000"/>
    <s v="Diseño y realización de un diplomado virtual en género y_x000a_educación y su inclusión en los modelos pedagógicos para 60 personas."/>
    <d v="2018-06-01T00:00:00"/>
    <s v="5 meses"/>
    <s v="Selección Abreviada - Menor Cuantía"/>
    <s v="Recursos propios"/>
    <n v="56699999"/>
    <n v="56699999"/>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n v="8197"/>
    <n v="21378"/>
    <d v="2018-05-02T00:00:00"/>
    <n v="4600008177"/>
    <n v="4600008177"/>
    <x v="0"/>
    <s v="POLITECNICO GRAN COLOMBIANO"/>
    <s v="En ejecución"/>
    <m/>
    <s v="ADRIANA MARIA OSORIO"/>
    <s v="Tipo C:  Supervisión"/>
    <s v="Técnica, Administrativa, Financiera, Jurídica y contable."/>
  </r>
  <r>
    <x v="18"/>
    <n v="86110000"/>
    <s v="EJECUTAR LA SEGUNDA  FASE  DEL CONCURSO DE MUJERES EMPRENDODORAS"/>
    <d v="2018-06-01T00:00:00"/>
    <s v="5 meses "/>
    <s v="Licitación Pública"/>
    <s v="Recursos propios"/>
    <n v="972928742"/>
    <n v="972928742"/>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del concurso"/>
    <n v="8112"/>
    <n v="21112"/>
    <d v="2018-04-02T00:00:00"/>
    <n v="4600008125"/>
    <n v="4600008125"/>
    <x v="0"/>
    <s v="Sinergia y Asesoria Integral S.A.S"/>
    <s v="En ejecución"/>
    <m/>
    <s v="DORA LUZ OSORIO TABARES"/>
    <s v="Tipo C:  Supervisión"/>
    <s v="Técnica, Administrativa, Financiera, Jurídica y contable."/>
  </r>
  <r>
    <x v="18"/>
    <n v="93141500"/>
    <s v="ELABORAR LA GUÍA TÉCNICA PARA LA NORMALIZACIÓN  DEL SELLO DE COMPROMISO SOCIAL CON LA MUJER EN EL DEPARTAMENTO DE ANTIOQUIA-EQUIPAZ, EN EL MARCO DEL DESARROLLO DEL DECRETO DEPARTAMENTAL  NO. D2017070003657 DE 2017."/>
    <d v="2018-08-15T00:00:00"/>
    <s v="4 meses "/>
    <s v="Régimen Especial - Decreto 092 de 2017"/>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1843"/>
    <m/>
    <m/>
    <m/>
    <x v="1"/>
    <m/>
    <s v="Sin iniciar etapa precontractual"/>
    <m/>
    <s v="LAURA CRISTINA GIL HERNANDEZ"/>
    <s v="Tipo C:  Supervisión"/>
    <s v="Técnica, Administrativa, Financiera, Jurídica y contable."/>
  </r>
  <r>
    <x v="18"/>
    <n v="86110000"/>
    <s v="Desarrollar los modulos III y IV de la escuela de entrenamiento político para las mujeres para las mujeres con el fin de dar cumplimiento a la ordenanza Nro 14 de 2015 en su articulo sexto"/>
    <d v="2018-09-01T00:00:00"/>
    <s v="3 meses "/>
    <s v="Selección Abreviada - Menor Cuantía"/>
    <s v="Recursos propios"/>
    <n v="164629305"/>
    <n v="164629305"/>
    <s v="NO"/>
    <s v="N/A"/>
    <s v="Dora Luz osorio"/>
    <s v="Directora desarrollo humano y socioeconomico €"/>
    <s v="3838603"/>
    <s v="dora.osorio@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2508"/>
    <m/>
    <m/>
    <m/>
    <x v="1"/>
    <m/>
    <s v="Sin iniciar etapa precontractual"/>
    <m/>
    <s v="ADRIANA MARÍA CARDONA BEDOYA"/>
    <s v="Tipo C:  Supervisión"/>
    <s v="Técnica, Administrativa, Financiera, Jurídica y contable."/>
  </r>
  <r>
    <x v="18"/>
    <n v="86110000"/>
    <s v="Desarrollar los modulos III y IV de la escuela de entrenamiento político para las mujeres para las mujeres con el fin de dar cumplimiento a la ordenanza Nro 14 de 2015 en su articulo sexto"/>
    <d v="2018-09-01T00:00:00"/>
    <s v="3 meses "/>
    <s v="Selección Abreviada - Menor Cuantía"/>
    <s v="Recursos propios"/>
    <n v="500000000"/>
    <n v="500000000"/>
    <s v="NO"/>
    <s v="N/A"/>
    <s v="Dora Luz osorio"/>
    <s v="Directora desarrollo humano y socioeconomico €"/>
    <s v="3838603"/>
    <s v="dora.osorio@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2507"/>
    <m/>
    <m/>
    <m/>
    <x v="1"/>
    <m/>
    <s v="Sin iniciar etapa precontractual"/>
    <m/>
    <s v="ADRIANA MARÍA CARDONA BEDOYA"/>
    <s v="Tipo C:  Supervisión"/>
    <s v="Técnica, Administrativa, Financiera, Jurídica y contable."/>
  </r>
  <r>
    <x v="18"/>
    <n v="78111500"/>
    <s v="ACTULIZACION VIGENCIA FUTURA NO.600002323  ASIGNADA AL CONTRATO NO.4600007506 CUYO OBJETO ES: ADQUISICION DE TIQUETES AEREOS PARA LA_x000a_GOBERNACION DE ANTIOQUIA"/>
    <d v="2017-10-03T00:00:00"/>
    <s v="15 meses"/>
    <s v="Contratación Directa - Contratos Interadministrativos"/>
    <s v="Funcionamiento"/>
    <n v="40000000"/>
    <n v="40000000"/>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d v="2017-10-03T00:00:00"/>
    <n v="4600007506"/>
    <x v="0"/>
    <s v="SATENA"/>
    <s v="En ejecución"/>
    <s v="Lo Desarrolla la subdireccion lógistica"/>
    <s v="Maria Mercedes Oortega Mateus"/>
    <s v="Tipo C:  Supervisión"/>
    <s v="Técnica, Administrativa, Financiera, Jurídica y contable."/>
  </r>
  <r>
    <x v="18"/>
    <n v="93141500"/>
    <s v="FORTALECIMIENTO DEL SISTEMA MODA MEDIANTE EL DESARROLLO DE ESTRATEGIAS DE ACCESO A MERCADOS, EN EL MARCO DE COLOMBIAMODA 2018."/>
    <d v="2018-01-26T00:00:00"/>
    <s v="7 meses"/>
    <s v="Contratación Directa - Contratos Interadministrativos"/>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d v="2018-01-26T00:00:00"/>
    <n v="4600008032"/>
    <x v="0"/>
    <s v="INEXMODA"/>
    <s v="Celebrado sin iniciar"/>
    <s v="Se desarrolla con la Secretaría de Productividad"/>
    <s v="Maria Mercedes Oortega Mateus"/>
    <s v="Tipo C:  Supervisión"/>
    <s v="Técnica, Administrativa, Financiera, Jurídica y contable."/>
  </r>
  <r>
    <x v="18"/>
    <n v="93141500"/>
    <s v="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quot;Mujeres Pensando en Grande&quot;."/>
    <d v="2017-11-01T00:00:00"/>
    <s v="10.5 meses"/>
    <s v="Contratación Directa - Contratos Interadministrativos"/>
    <s v="Recursos propios"/>
    <n v="157071258"/>
    <n v="157071258"/>
    <s v="NO"/>
    <m/>
    <s v="Carolina Perez"/>
    <s v="Directora fortalecimiento Institucional"/>
    <s v="3838602"/>
    <s v="ana.perez@antioquia.gov.co"/>
    <s v="Educando en igualdad de género"/>
    <s v="Talleres municipales &quot;crianza en igualdad&quot; "/>
    <s v="Educando en igualdad de género"/>
    <s v="07-0071"/>
    <s v="Red de transversalidad de la Secretaría de las Mujeres de Antioquia conformada y operando, "/>
    <s v="Diseño y realizacion de Talleres de crianza en igualdad en municipios del Departamento de Antioquia"/>
    <n v="7753"/>
    <n v="21845"/>
    <d v="2017-10-27T00:00:00"/>
    <n v="4600007644"/>
    <n v="4600007644"/>
    <x v="0"/>
    <s v="EMPRESA SOCIAL DEL ESTADO HOSPITAL MENTAL DE ANTIOQUIA"/>
    <s v="En ejecución"/>
    <m/>
    <s v="Ana Carolina Perez-"/>
    <s v="Tipo C:  Supervisión"/>
    <s v="Realizar seguimiento tecnico, Administrativa, contable,financiera,  y jurídico"/>
  </r>
  <r>
    <x v="18"/>
    <n v="93141500"/>
    <s v="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quot;Mujeres Pensando en Grande&quot;."/>
    <d v="2017-11-01T00:00:00"/>
    <s v="10.5 meses"/>
    <s v="Contratación Directa - Contratos Interadministrativos"/>
    <s v="Recursos propios"/>
    <n v="64127057"/>
    <n v="64127057"/>
    <s v="NO"/>
    <m/>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1902"/>
    <d v="2017-10-27T00:00:00"/>
    <n v="4600007644"/>
    <n v="4600007644"/>
    <x v="0"/>
    <s v="EMPRESA SOCIAL DEL ESTADO HOSPITAL MENTAL DE ANTIOQUIA"/>
    <s v="En ejecución"/>
    <m/>
    <s v="Ana Carolina Perez-"/>
    <s v="Tipo C:  Supervisión"/>
    <s v="Realizar seguimiento tecnico, Administrativa, contable,financiera,  y jurídico"/>
  </r>
  <r>
    <x v="18"/>
    <n v="93141500"/>
    <s v="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quot;Mujeres Pensando en Grande&quot;."/>
    <d v="2017-11-01T00:00:00"/>
    <s v="10.5 meses"/>
    <s v="Contratación Directa - Contratos Interadministrativos"/>
    <s v="Recursos propios"/>
    <n v="7801685"/>
    <n v="7801685"/>
    <s v="NO"/>
    <m/>
    <s v="Carolina Perez"/>
    <s v="Directora fortalecimiento Institucional"/>
    <s v="3838602"/>
    <s v="ana.perez@antioquia.gov.co"/>
    <s v="Mujeres políticas “Antioquia Piensa en Grande”"/>
    <s v="Encuentrso de formacion de equidad de genero para autoridades locales reaizados"/>
    <s v="Mujeres políticas “Antioquia Piensa en Grande”"/>
    <s v="07-0072"/>
    <s v="Red de transversalidad de la Secretaría de las Mujeres de Antioquia conformada y operando, "/>
    <s v="Diseño de la Red de transversalidad, creacion de la red y consolidacion de la red"/>
    <n v="7753"/>
    <n v="21903"/>
    <d v="2017-10-27T00:00:00"/>
    <n v="4600007644"/>
    <n v="4600007644"/>
    <x v="0"/>
    <s v="EMPRESA SOCIAL DEL ESTADO HOSPITAL MENTAL DE ANTIOQUIA"/>
    <s v="En ejecución"/>
    <m/>
    <s v="Ana Carolina Perez-"/>
    <s v="Tipo C:  Supervisión"/>
    <s v="Realizar seguimiento tecnico, Administrativa, contable,financiera,  y jurídico"/>
  </r>
  <r>
    <x v="18"/>
    <n v="93141500"/>
    <s v="Realizar acciones de promoción, formalización y fortalecimiento de las organizaciones de mujeres en el marco del plan departamental "/>
    <d v="2018-08-21T00:00:00"/>
    <s v="4.5 meses"/>
    <s v="Selección Abreviada - Menor Cuantía"/>
    <s v="Recursos propios"/>
    <n v="50000000"/>
    <n v="50000000"/>
    <s v="NO"/>
    <m/>
    <s v="Clara Lía Ortiz Bustamante"/>
    <s v="Directora desarrollo humano y socioeconomico"/>
    <s v="3838603"/>
    <s v="clara.ortiz@antioquia.gov.co"/>
    <s v="Mujeres asociadas, adelante!"/>
    <s v="Plan Departamental para la promocion, formalizacion y fortalecimiento a las organizaciones de mujeres "/>
    <s v="Mujeres asociadas, adelante!"/>
    <s v="07-0068"/>
    <s v="Plan Departamental para la promocion, formalizacion y fortalecimiento a las organizaciones de mujeres "/>
    <s v="Fortalecimiento a organziaciones sociales"/>
    <n v="8363"/>
    <n v="21872"/>
    <d v="2018-07-03T00:00:00"/>
    <m/>
    <m/>
    <x v="3"/>
    <m/>
    <s v="Sin iniciar etapa precontractual"/>
    <m/>
    <m/>
    <m/>
    <m/>
  </r>
  <r>
    <x v="18"/>
    <n v="93141500"/>
    <s v="Realizar acciones de promoción, formalización y fortalecimiento de las organizaciones de mujeres en el marco del plan departamental "/>
    <d v="2018-08-21T00:00:00"/>
    <s v="4.5 meses"/>
    <s v="Selección Abreviada - Menor Cuantía"/>
    <s v="Recursos propios"/>
    <n v="150000000"/>
    <n v="150000000"/>
    <s v="NO"/>
    <m/>
    <s v="Clara Lía Ortiz Bustamante"/>
    <s v="Directora desarrollo humano y socioeconomico"/>
    <s v="3838603"/>
    <s v="clara.ortiz@antioquia.gov.co"/>
    <s v="Mujeres asociadas, adelante!"/>
    <s v="Plan Departamental para la promocion, formalizacion y fortalecimiento a las organizaciones de mujeres "/>
    <s v="Mujeres asociadas, adelante!"/>
    <s v="07-0068"/>
    <s v="Plan Departamental para la promocion, formalizacion y fortalecimiento a las organizaciones de mujeres "/>
    <s v="Fortalecimiento a organziaciones sociales"/>
    <n v="8363"/>
    <n v="21873"/>
    <d v="2018-07-03T00:00:00"/>
    <m/>
    <m/>
    <x v="3"/>
    <m/>
    <s v="Sin iniciar etapa precontractual"/>
    <m/>
    <m/>
    <m/>
    <m/>
  </r>
  <r>
    <x v="18"/>
    <n v="93141500"/>
    <s v="Realizar acciones de promoción, formalización y fortalecimiento de las organizaciones de mujeres en el marco del plan departamental "/>
    <d v="2018-08-21T00:00:00"/>
    <s v="4.5 meses"/>
    <s v="Selección Abreviada - Menor Cuantía"/>
    <s v="Recursos propios"/>
    <n v="11641997"/>
    <n v="11641997"/>
    <s v="NO"/>
    <m/>
    <s v="Clara Lía Ortiz Bustamante"/>
    <s v="Directora desarrollo humano y socioeconomico"/>
    <s v="3838603"/>
    <s v="clara.ortiz@antioquia.gov.co"/>
    <s v="Mujeres asociadas, adelante!"/>
    <s v="Plan Departamental para la promocion, formalizacion y fortalecimiento a las organizaciones de mujeres "/>
    <s v="Mujeres asociadas, adelante!"/>
    <s v="07-0068"/>
    <s v="Plan Departamental para la promocion, formalizacion y fortalecimiento a las organizaciones de mujeres "/>
    <s v="Fortalecimiento a organziaciones sociales"/>
    <n v="8363"/>
    <n v="22217"/>
    <d v="2018-07-03T00:00:00"/>
    <m/>
    <m/>
    <x v="3"/>
    <m/>
    <s v="Sin iniciar etapa precontractual"/>
    <m/>
    <m/>
    <m/>
    <m/>
  </r>
  <r>
    <x v="18"/>
    <n v="93141500"/>
    <s v="Fortalecer e implementar el programa siembra para la seguridad alimentaria y seguridad económica de las mujeres rurales del Departamento de Antioquia"/>
    <d v="2018-08-15T00:00:00"/>
    <s v="4 meses"/>
    <s v="Régimen Especial - Artículo 95 Ley 489 de 1998"/>
    <s v="Recursos propios"/>
    <n v="192928742"/>
    <n v="192928742"/>
    <s v="NO"/>
    <m/>
    <s v="Clara Lía Ortiz Bustamante"/>
    <s v="Directora desarrollo humano y socioeconomico"/>
    <s v="3838603"/>
    <s v="clara.ortiz@antioquia.gov.co"/>
    <s v="Seguridad económica de las mujeres"/>
    <s v="Granjas para la seguridadalimentaria  economica y ecomomica  de las mujeres rurales Siembra"/>
    <s v="Seguridad económica de las mujeres"/>
    <s v="07-0070"/>
    <s v="Granjas para la seguridadalimentaria  economica y ecomomica  de las mujeres rurales Siembra"/>
    <s v="Fortalecimiento a granjas para la seguridad economica y alimentaria de las mujeres "/>
    <m/>
    <n v="21980"/>
    <m/>
    <m/>
    <m/>
    <x v="1"/>
    <m/>
    <m/>
    <m/>
    <m/>
    <m/>
    <m/>
  </r>
  <r>
    <x v="18"/>
    <n v="93141500"/>
    <s v="Fortalecer e implementar el programa siembra para la seguridad alimentaria y seguridad económica de las mujeres rurales del Departamento de Antioquia"/>
    <d v="2018-08-15T00:00:00"/>
    <s v="4meses"/>
    <s v="Régimen Especial - Artículo 95 Ley 489 de 1998"/>
    <s v="Recursos propios"/>
    <n v="107071258"/>
    <n v="107071258"/>
    <s v="NO"/>
    <m/>
    <s v="Clara Lía Ortiz Bustamante"/>
    <s v="Directora desarrollo humano y socioeconomico"/>
    <s v="3838603"/>
    <s v="clara.ortiz@antioquia.gov.co"/>
    <s v="Seguridad económica de las mujeres"/>
    <s v="Granjas para la seguridadalimentaria  economica y ecomomica  de las mujeres rurales Siembra"/>
    <s v="Seguridad económica de las mujeres"/>
    <s v="07-0070"/>
    <s v="Granjas para la seguridadalimentaria  economica y ecomomica  de las mujeres rurales Siembra"/>
    <s v="Fortalecimiento a granjas para la seguridad economica y alimentaria de las mujeres "/>
    <m/>
    <n v="21979"/>
    <m/>
    <m/>
    <m/>
    <x v="1"/>
    <m/>
    <m/>
    <m/>
    <m/>
    <m/>
    <m/>
  </r>
  <r>
    <x v="18"/>
    <n v="93141500"/>
    <s v="contrato interadministrativo de mandato para la contratacion de una central de medios que preste los servicios de comunicacion publica para la promocion y divulgacion de los proyectos, programas y atienda las demas nececidades comunicacionales de la Gobernacion de Antioquia"/>
    <d v="2018-07-01T00:00:00"/>
    <s v="5.5 meses"/>
    <s v="Contratación Directa - Contratos Interadministrativos"/>
    <s v="Recursos propios"/>
    <n v="80000000"/>
    <n v="8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m/>
    <n v="21739"/>
    <m/>
    <m/>
    <m/>
    <x v="1"/>
    <s v="Teleantioquia"/>
    <m/>
    <m/>
    <m/>
    <s v="Tipo C:  Supervisión"/>
    <s v="Realizar seguimiento tecnico, Administrativa, contable,financiera,  y jurídico"/>
  </r>
  <r>
    <x v="18"/>
    <n v="93141500"/>
    <s v="ccontrato interadministrativo de prestacion de servicios como operador logistico para diseñar, producir, organizar y oeprar integralmente loseventosinstitucionales de la Gobernacion de Antioquia"/>
    <d v="2018-08-01T00:00:00"/>
    <s v="5 mese"/>
    <s v="Contratación Directa - Contratos Interadministrativos"/>
    <s v="Recursos propios"/>
    <n v="40000000"/>
    <n v="40000000"/>
    <s v="NO"/>
    <s v="N/A"/>
    <s v="Carolina Perez"/>
    <s v="Directora fortalecimiento Institucional"/>
    <s v="3838602"/>
    <s v="ana.perez@antioquia.gov.co"/>
    <s v="Mujeres políticas “Antioquia Piensa en Grande”"/>
    <s v="Red Departamental de concejalas operando"/>
    <s v="Mujeres políticas “Antioquia Piensa en Grande”"/>
    <s v="07-0072"/>
    <s v="Red Departamental de concejalas"/>
    <s v="Red Departamental de concejalas"/>
    <m/>
    <n v="22320"/>
    <m/>
    <m/>
    <m/>
    <x v="1"/>
    <m/>
    <m/>
    <m/>
    <m/>
    <s v="Tipo C:  Supervisión"/>
    <s v="Realizar seguimiento tecnico, Administrativa, contable,financiera,  y jurídico"/>
  </r>
  <r>
    <x v="18"/>
    <n v="93141500"/>
    <s v="SUSCRIPCION DE LA SUITE DE ADOBE CREATIVE CLOUD"/>
    <d v="2018-08-01T00:00:00"/>
    <s v="1 mes"/>
    <s v="Contratación Directa - Contratos Interadministrativos"/>
    <s v="Recursos propios"/>
    <n v="3000000"/>
    <n v="3000000"/>
    <s v="NO"/>
    <m/>
    <s v="Carolina Perez"/>
    <s v="Directora fortalecimiento Institucional"/>
    <s v="3838602"/>
    <s v="ana.perez@antioquia.gov.co"/>
    <s v="Educando en igualdad de género"/>
    <s v="Plan Departamental  para el enfoque de genero en los PEI"/>
    <s v="Educando en igualdad de género"/>
    <s v="07-0071"/>
    <s v="Plan Departamental  para el enfoque de genero en los PEI"/>
    <s v="Apoyo a la sistematizacion"/>
    <m/>
    <n v="22526"/>
    <m/>
    <m/>
    <m/>
    <x v="1"/>
    <m/>
    <s v="En etapa precontractual"/>
    <s v="lo realiza sistemas"/>
    <s v="Ana Carolina Perez-"/>
    <s v="Tipo C:  Supervisión"/>
    <s v="Realizar seguimiento tecnico, Administrativa, contable,financiera,  y jurídico"/>
  </r>
  <r>
    <x v="18"/>
    <n v="93141500"/>
    <s v="Segunda adicion al contrato No. 4600007644 el cual tiene por objeto: 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quot;Mujeres Pensando en Grande&quot;."/>
    <d v="2017-11-01T00:00:00"/>
    <s v="10.5 meses"/>
    <s v="Contratación Directa - Contratos Interadministrativos"/>
    <s v="Recursos propios"/>
    <n v="299672288"/>
    <n v="299672288"/>
    <s v="NO"/>
    <m/>
    <s v="Carolina Perez"/>
    <s v="Directora fortalecimiento Institucional"/>
    <s v="3838602"/>
    <s v="ana.perez@antioquia.gov.co"/>
    <s v="Educando en igualdad de género"/>
    <s v="Talleres municipales &quot;crianza en igualdad&quot; "/>
    <s v="Implementacion Transversalidad con hechos"/>
    <s v="07-0071"/>
    <s v="Red de transversalidad de la Secretaría de las Mujeres de Antioquia conformada y operando, "/>
    <s v="red de transversalidad "/>
    <s v="Contrato de Concesión 97-CO-20-1738"/>
    <s v="21437 de 26/04/2018_x000a_21438 de 26/04/2018"/>
    <d v="2017-10-27T00:00:00"/>
    <n v="4600007644"/>
    <n v="4600007644"/>
    <x v="0"/>
    <s v="EMPRESA SOCIAL DEL ESTADO HOSPITAL MENTAL DE ANTIOQUIA"/>
    <s v="En ejecución"/>
    <m/>
    <s v="Ana Carolina Perez-"/>
    <s v="Tipo C:  Supervisión"/>
    <s v="Realizar seguimiento tecnico, Administrativa, contable,financiera,  y jurídico"/>
  </r>
  <r>
    <x v="19"/>
    <n v="77101704"/>
    <s v="Realización del III foro regional de cambio climático"/>
    <d v="2018-08-01T00:00:00"/>
    <s v="4 meses"/>
    <s v="Régimen Especial - Artículo 95 Ley 489 de 1998"/>
    <s v="Recursos propios"/>
    <n v="30000000"/>
    <n v="3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2"/>
    <m/>
    <m/>
    <m/>
    <s v="Juan David Ramirez Bedoya"/>
    <s v="Tipo C Supervisión"/>
    <s v="Supervisión técnica, jurídica, administrativa, contable y/o financiera"/>
  </r>
  <r>
    <x v="19"/>
    <n v="77101704"/>
    <s v="Gestionar proyectos para la implementación del Plan Departamental de Adaptación y Mitigación al cambio climático "/>
    <d v="2018-08-01T00:00:00"/>
    <s v="4 meses"/>
    <s v="Régimen Especial - Artículo 95 Ley 489 de 1998"/>
    <s v="Recursos propios"/>
    <n v="170000000"/>
    <n v="17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2"/>
    <m/>
    <m/>
    <m/>
    <s v="Juan David Ramirez Bedoya"/>
    <s v="Tipo C Supervisión"/>
    <s v="Supervisión técnica, jurídica, administrativa, contable y/o financiera"/>
  </r>
  <r>
    <x v="19"/>
    <n v="77101604"/>
    <s v="Implementar un sistema de tutorado alternativo con envaraderas plásticas, estrategias de educación ambiental, tecnologías apropiadas y manejo integral de residuos, con el fin de mitigar las afectaciones ambientales generadas por la extracción de envaraderas de bosque natural, disminuyendo la deforestación y contribuyendo con acciones de adaptación y mitigación al cambio climático en la jurisdicción de Cornare"/>
    <d v="2018-08-01T00:00:00"/>
    <s v="4 meses"/>
    <s v="Régimen Especial - Artículo 95 Ley 489 de 1998"/>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n v="21910"/>
    <m/>
    <m/>
    <m/>
    <x v="1"/>
    <m/>
    <m/>
    <m/>
    <s v="Aracely Santillana"/>
    <s v="Tipo C Supervisión"/>
    <s v="Supervisión técnica, jurídica, administrativa, contable y/o financiera"/>
  </r>
  <r>
    <x v="19"/>
    <n v="77101604"/>
    <s v="Implementar un sistema de tutorado alternativo con envaraderas plásticas, estrategias de educación ambiental, tecnologías apropiadas y manejo integral de residuos, con el fin de mitigar las afectaciones ambientales generadas por la extracción de envaraderas de bosque natural, disminuyendo la deforestación y contribuyendo con acciones de adaptación y mitigación al cambio climático en la jurisdicción de Cornare"/>
    <d v="2018-08-01T00:00:00"/>
    <s v="4 meses"/>
    <s v="Régimen Especial - Artículo 95 Ley 489 de 1998"/>
    <s v="Recursos propios"/>
    <n v="500000000"/>
    <n v="5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n v="21908"/>
    <m/>
    <m/>
    <m/>
    <x v="1"/>
    <m/>
    <m/>
    <m/>
    <s v="Aracely Santillana"/>
    <s v="Tipo C Supervisión"/>
    <s v="Supervisión técnica, jurídica, administrativa, contable y/o financiera"/>
  </r>
  <r>
    <x v="19"/>
    <n v="77101604"/>
    <s v="Cofinanciar la adquisición de predios de importancia estratégica para la protección de las fuentes hídricas que abastece acueductos."/>
    <d v="2018-08-01T00:00:00"/>
    <s v="4 meses"/>
    <s v="Régimen Especial - Artículo 95 Ley 489 de 1998"/>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2"/>
    <m/>
    <m/>
    <m/>
    <s v="Andres Giovanny Correa Maya"/>
    <s v="Tipo C Supervisión"/>
    <s v="Supervisión técnica, jurídica, administrativa, contable y/o financiera"/>
  </r>
  <r>
    <x v="19"/>
    <n v="77101604"/>
    <s v="Cofinanciar la adquisición del predio denominado Monte Loro, ubicado en el municipio de Barbosa, para la protección de las fuentes hídricas que abastecen acueductos."/>
    <d v="2018-07-01T00:00:00"/>
    <s v="4 meses"/>
    <s v="Régimen Especial - Artículo 95 Ley 489 de 1998"/>
    <s v="Recursos propios"/>
    <n v="3350000000"/>
    <n v="3350000000"/>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n v="22405"/>
    <m/>
    <m/>
    <m/>
    <m/>
    <x v="2"/>
    <m/>
    <m/>
    <m/>
    <s v="Carlos Mario Sierra Zapata"/>
    <s v="Tipo C Supervisión"/>
    <s v="Supervisión técnica, jurídica, administrativa, contable y/o financiera"/>
  </r>
  <r>
    <x v="19"/>
    <n v="77101604"/>
    <s v="Cofinanciar la adquisición de dos predios identificados con matricula inmobiliaria No. 020-58622 y 020-8963, ubicados en el municipio de Guarne, para la protección de fuentes hídricas que abastecen acueductos."/>
    <d v="2018-07-01T00:00:00"/>
    <s v="4 meses"/>
    <s v="Régimen Especial - Artículo 95 Ley 489 de 1998"/>
    <s v="Recursos propios"/>
    <n v="1680000000"/>
    <n v="1680000000"/>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n v="22377"/>
    <m/>
    <m/>
    <m/>
    <m/>
    <x v="2"/>
    <m/>
    <m/>
    <m/>
    <s v="Gustavo Adolfo Melguizo Diosa"/>
    <s v="Tipo C Supervisión"/>
    <s v="Supervisión técnica, jurídica, administrativa, contable y/o financiera"/>
  </r>
  <r>
    <x v="19"/>
    <n v="77101604"/>
    <s v="Cofinanciar la adquisición del predio denominado La Florecita, ubicado en el municipio de Betulia, para la protección de la fuente hídrica que abastece el acueducto de la vereda Las Vargas."/>
    <d v="2018-07-01T00:00:00"/>
    <s v="4 meses"/>
    <s v="Régimen Especial - Artículo 95 Ley 489 de 1998"/>
    <s v="Recursos propios"/>
    <n v="74125000"/>
    <n v="74125000"/>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n v="22412"/>
    <m/>
    <m/>
    <m/>
    <m/>
    <x v="2"/>
    <m/>
    <m/>
    <m/>
    <s v="Ana Maria Isaza Garcia"/>
    <s v="Tipo C Supervisión"/>
    <s v="Supervisión técnica, jurídica, administrativa, contable y/o financiera"/>
  </r>
  <r>
    <x v="19"/>
    <n v="77101604"/>
    <s v="Cofinanciar la adquisición del predio denominado Las Nubes, ubicado en el municipio de Jericó, para la protección de las fuentes hídricas que abastecen acueductos."/>
    <d v="2018-07-01T00:00:00"/>
    <s v="4 meses"/>
    <s v="Régimen Especial - Artículo 95 Ley 489 de 1998"/>
    <s v="Recursos propios"/>
    <n v="205392559"/>
    <n v="205392559"/>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n v="22499"/>
    <m/>
    <m/>
    <m/>
    <m/>
    <x v="2"/>
    <m/>
    <m/>
    <m/>
    <s v="Ana Maria Isaza Garcia"/>
    <s v="Tipo C Supervisión"/>
    <s v="Supervisión técnica, jurídica, administrativa, contable y/o financiera"/>
  </r>
  <r>
    <x v="19"/>
    <n v="77101604"/>
    <s v="Implementar el esquema de pago por servicios ambientales BANCO2, para la conservación de ecosistemas estratégicos asociados al recurso Hídrico, en los municipios, bajo los parámetros establecidos en la Ordenanza Departamental N° 049 de 2016."/>
    <d v="2018-08-01T00:00:00"/>
    <s v="4 meses"/>
    <s v="Régimen Especial - Artículo 95 Ley 489 de 1998"/>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2"/>
    <m/>
    <m/>
    <m/>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bejor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0"/>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rgelia,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0"/>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Nariñ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0"/>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onsón,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0"/>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lejandria , bajo los parámetros establecidos en la Ordenanza Departamental N° 049 de 2016."/>
    <d v="2017-05-01T00:00:00"/>
    <s v="13 meses"/>
    <s v="Régimen Especial - Artículo 95 Ley 489 de 1998"/>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0"/>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ncepción, bajo los parámetros establecidos en la Ordenanza Departamental N° 049 de 2016."/>
    <d v="2017-05-01T00:00:00"/>
    <s v="13 meses"/>
    <s v="Régimen Especial - Artículo 95 Ley 489 de 1998"/>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0"/>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Roque, bajo los parámetros establecidos en la Ordenanza Departamental N° 049 de 2016."/>
    <d v="2017-05-01T00:00:00"/>
    <s v="13 meses"/>
    <s v="Régimen Especial - Artículo 95 Ley 489 de 1998"/>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0"/>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to Domingo, bajo los parámetros establecidos en la Ordenanza Departamental N° 049 de 2016."/>
    <d v="2017-05-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0"/>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corná,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0"/>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Francisc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0"/>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Luis,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0"/>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Carmen de Vibo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0"/>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Santuario , bajo los parámetros establecidos en la Ordenanza Departamental N° 049 de 2016."/>
    <d v="2017-06-01T00:00:00"/>
    <s v="13 meses"/>
    <s v="Régimen Especial - Artículo 95 Ley 489 de 1998"/>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0"/>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rne, bajo los parámetros establecidos en la Ordenanza Departamental N° 049 de 2016."/>
    <d v="2017-07-01T00:00:00"/>
    <s v="11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0"/>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La Unión ,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0"/>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Vicente, bajo los parámetros establecidos en la Ordenanza Departamental N° 049 de 2016."/>
    <d v="2017-06-01T00:00:00"/>
    <s v="13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0"/>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l Peñol, bajo los parámetros establecidos en la Ordenanza Departamental N° 049 de 2016."/>
    <d v="2017-06-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0"/>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ranada, bajo los parámetros establecidos en la Ordenanza Departamental N° 049 de 2016."/>
    <d v="2017-06-01T00:00:00"/>
    <s v="13 meses"/>
    <s v="Régimen Especial - Artículo 95 Ley 489 de 1998"/>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0"/>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tape, bajo los parámetros establecidos en la Ordenanza Departamental N° 049 de 2016."/>
    <d v="2017-06-01T00:00:00"/>
    <s v="13 meses"/>
    <s v="Régimen Especial - Artículo 95 Ley 489 de 1998"/>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0"/>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Rafael,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0"/>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Carlos, bajo los parámetros establecidos en la Ordenanza Departamental N° 049 de 2016."/>
    <d v="2017-06-01T00:00:00"/>
    <s v="13 meses"/>
    <s v="Régimen Especial - Artículo 95 Ley 489 de 1998"/>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0"/>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d v="2017-10-01T00:00:00"/>
    <s v="6 meses"/>
    <s v="Régimen Especial - Artículo 95 Ley 489 de 1998"/>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0"/>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ori, bajo los parámetros establecidos en la Ordenanza Departamental N° 049 de 2016."/>
    <d v="2017-08-01T00:00:00"/>
    <s v="11 meses"/>
    <s v="Régimen Especial - Artículo 95 Ley 489 de 1998"/>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0"/>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gostur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0"/>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ndes, bajo los parámetros establecidos en la Ordenanza Departamental N° 049 de 2016."/>
    <d v="2017-08-01T00:00:00"/>
    <s v="11 meses"/>
    <s v="Régimen Especial - Artículo 95 Ley 489 de 1998"/>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0"/>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elmira, bajo los parámetros establecidos en la Ordenanza Departamental N° 049 de 2016."/>
    <d v="2017-08-01T00:00:00"/>
    <s v="11 meses"/>
    <s v="Régimen Especial - Artículo 95 Ley 489 de 1998"/>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0"/>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etulia,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0"/>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riceño, bajo los parámetros establecidos en la Ordenanza Departamental N° 049 de 2016."/>
    <d v="2017-08-01T00:00:00"/>
    <s v="11 meses"/>
    <s v="Régimen Especial - Artículo 95 Ley 489 de 1998"/>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0"/>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racoli,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0"/>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iudad Bolivar,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0"/>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Donmatias,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0"/>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bejico,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0"/>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omez Plata, bajo los parámetros establecidos en la Ordenanza Departamental N° 049 de 2016."/>
    <d v="2017-08-01T00:00:00"/>
    <s v="11 meses"/>
    <s v="Régimen Especial - Artículo 95 Ley 489 de 1998"/>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0"/>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uadalupe, bajo los parámetros establecidos en la Ordenanza Departamental N° 049 de 2016."/>
    <d v="2017-08-01T00:00:00"/>
    <s v="11 meses"/>
    <s v="Régimen Especial - Artículo 95 Ley 489 de 1998"/>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0"/>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ituango, bajo los parámetros establecidos en la Ordenanza Departamental N° 049 de 2016."/>
    <d v="2017-08-01T00:00:00"/>
    <s v="11 meses"/>
    <s v="Régimen Especial - Artículo 95 Ley 489 de 1998"/>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0"/>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Jerico, bajo los parámetros establecidos en la Ordenanza Departamental N° 049 de 2016."/>
    <d v="2017-08-01T00:00:00"/>
    <s v="11 meses"/>
    <s v="Régimen Especial - Artículo 95 Ley 489 de 1998"/>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0"/>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Liborina,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0"/>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Remedios, bajo los parámetros establecidos en la Ordenanza Departamental N° 049 de 2016."/>
    <d v="2017-08-01T00:00:00"/>
    <s v="11 meses"/>
    <s v="Régimen Especial - Artículo 95 Ley 489 de 1998"/>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0"/>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banalarga, bajo los parámetros establecidos en la Ordenanza Departamental N° 049 de 2016."/>
    <d v="2017-08-01T00:00:00"/>
    <s v="11 meses"/>
    <s v="Régimen Especial - Artículo 95 Ley 489 de 1998"/>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0"/>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Jeronimo, bajo los parámetros establecidos en la Ordenanza Departamental N° 049 de 2016."/>
    <d v="2017-08-01T00:00:00"/>
    <s v="11 meses"/>
    <s v="Régimen Especial - Artículo 95 Ley 489 de 1998"/>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0"/>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d v="2017-08-01T00:00:00"/>
    <s v="11 meses"/>
    <s v="Régimen Especial - Artículo 95 Ley 489 de 1998"/>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0"/>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Taraz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0"/>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Vegachi, bajo los parámetros establecidos en la Ordenanza Departamental N° 049 de 2016."/>
    <d v="2017-08-01T00:00:00"/>
    <s v="11 meses"/>
    <s v="Régimen Especial - Artículo 95 Ley 489 de 1998"/>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0"/>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Yolombo,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0"/>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Yondo, bajo los parámetros establecidos en la Ordenanza Departamental N° 049 de 2016."/>
    <d v="2017-08-01T00:00:00"/>
    <s v="11 meses"/>
    <s v="Régimen Especial - Artículo 95 Ley 489 de 1998"/>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0"/>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isneros,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0"/>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LGAR bajo los parámetros establecidos en la Ordenanza Departamental N° 049 de 2016."/>
    <d v="2017-09-01T00:00:00"/>
    <s v="11 meses"/>
    <s v="Régimen Especial - Artículo 95 Ley 489 de 1998"/>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0"/>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JARDIN bajo los parámetros establecidos en la Ordenanza Departamental N° 049 de 2016."/>
    <d v="2017-10-01T00:00:00"/>
    <s v="10 meses"/>
    <s v="Régimen Especial - Artículo 95 Ley 489 de 1998"/>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0"/>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oncordia, bajo los parámetros establecidos en la Ordenanza Departamental N° 049 de 2016."/>
    <d v="2017-10-01T00:00:00"/>
    <s v="10 meses"/>
    <s v="Régimen Especial - Artículo 95 Ley 489 de 1998"/>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0"/>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Abriaqui, bajo los parámetros establecidos en la Ordenanza Departamental N° 049 de 2016."/>
    <d v="2017-09-01T00:00:00"/>
    <s v="10 meses"/>
    <s v="Régimen Especial - Artículo 95 Ley 489 de 1998"/>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0"/>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repa, bajo los parámetros establecidos en la Ordenanza Departamental N° 049 de 2016."/>
    <d v="2017-09-01T00:00:00"/>
    <s v="10 meses"/>
    <s v="Régimen Especial - Artículo 95 Ley 489 de 1998"/>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0"/>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higorodo, bajo los parámetros establecidos en la Ordenanza Departamental N° 049 de 2016."/>
    <d v="2017-09-01T00:00:00"/>
    <s v="10 meses"/>
    <s v="Régimen Especial - Artículo 95 Ley 489 de 1998"/>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0"/>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Dabeiba, bajo los parámetros establecidos en la Ordenanza Departamental N° 049 de 2016."/>
    <d v="2017-09-01T00:00:00"/>
    <s v="10 meses"/>
    <s v="Régimen Especial - Artículo 95 Ley 489 de 1998"/>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0"/>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Frontino, bajo los parámetros establecidos en la Ordenanza Departamental N° 049 de 2016."/>
    <d v="2017-09-01T00:00:00"/>
    <s v="10 meses"/>
    <s v="Régimen Especial - Artículo 95 Ley 489 de 1998"/>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0"/>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iraldo, bajo los parámetros establecidos en la Ordenanza Departamental N° 049 de 2016."/>
    <d v="2017-09-01T00:00:00"/>
    <s v="10 meses"/>
    <s v="Régimen Especial - Artículo 95 Ley 489 de 1998"/>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0"/>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n Pedro de Urab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0"/>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Cañasgordas bajo los parámetros establecidos en la Ordenanza Departamental N° 049 de 2016."/>
    <d v="2017-09-01T00:00:00"/>
    <s v="10 meses"/>
    <s v="Régimen Especial - Artículo 95 Ley 489 de 1998"/>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0"/>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Uramit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0"/>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Peque bajo los parámetros establecidos en la Ordenanza Departamental N° 049 de 2016."/>
    <d v="2017-09-01T00:00:00"/>
    <s v="10 meses"/>
    <s v="Régimen Especial - Artículo 95 Ley 489 de 1998"/>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0"/>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Mutata bajo los parámetros establecidos en la Ordenanza Departamental N° 049 de 2016."/>
    <d v="2017-09-01T00:00:00"/>
    <s v="10 meses"/>
    <s v="Régimen Especial - Artículo 95 Ley 489 de 1998"/>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0"/>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Urrao bajo los parámetros establecidos en la Ordenanza Departamental N° 049 de 2016."/>
    <d v="2017-09-01T00:00:00"/>
    <s v="10 meses"/>
    <s v="Régimen Especial - Artículo 95 Ley 489 de 1998"/>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0"/>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Barbosa, bajo los parámetros establecidos en la Ordenanza Departamental N° 049 de 2016."/>
    <d v="2017-11-01T00:00:00"/>
    <s v="14 meses"/>
    <s v="Régimen Especial - Artículo 95 Ley 489 de 1998"/>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0"/>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Envigado, bajo los parámetros establecidos en la Ordenanza Departamental N° 049 de 2016."/>
    <d v="2017-11-01T00:00:00"/>
    <s v="14 meses"/>
    <s v="Régimen Especial - Artículo 95 Ley 489 de 1998"/>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0"/>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Girardota, bajo los parámetros establecidos en la Ordenanza Departamental N° 049 de 2016."/>
    <d v="2017-11-01T00:00:00"/>
    <s v="14 meses"/>
    <s v="Régimen Especial - Artículo 95 Ley 489 de 1998"/>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0"/>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Itagui,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0"/>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19"/>
    <n v="77101604"/>
    <s v="Implementar el esquema de pago por servicios ambientales BANCO2, para la conservación de ecosistemas estratégicos asociados al recurso hídrico, en el municipio de Sabaneta,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0"/>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19"/>
    <n v="77101604"/>
    <s v="Implementar acciones de control, vigilancia y administración de los predios públicos adquiridos en los municipios del Departamento de Antioquia para la protección de las fuentes de agua que abastecen acueductos."/>
    <d v="2018-08-01T00:00:00"/>
    <s v="4 meses"/>
    <s v="Régimen Especial - Artículo 95 Ley 489 de 1998"/>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2"/>
    <m/>
    <m/>
    <m/>
    <s v="Alvaro Londoño Maya"/>
    <s v="Tipo C Supervisión"/>
    <s v="Supervisión técnica, jurídica, administrativa, contable y/o financiera"/>
  </r>
  <r>
    <x v="19"/>
    <n v="77101703"/>
    <s v="Implementación Proyectos educativos y de participación para la construcción de una_x000a_cultura ambiental sustentable en el departamento de Antioquia"/>
    <d v="2018-08-01T00:00:00"/>
    <s v="4 meses"/>
    <s v="Régimen Especial - Artículo 95 Ley 489 de 1998"/>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m/>
    <s v="Hernan Dario Valencia Gutierrez"/>
    <s v="Tipo C Supervisión"/>
    <s v="Supervisión técnica, jurídica, administrativa, contable y/o financiera"/>
  </r>
  <r>
    <x v="19"/>
    <n v="77101703"/>
    <s v="Realizacion de estrategias educativas programa Basura Cero."/>
    <d v="2018-08-01T00:00:00"/>
    <s v="4 meses"/>
    <s v="Régimen Especial - Artículo 95 Ley 489 de 1998"/>
    <s v="Recursos propios"/>
    <n v="100000000"/>
    <n v="1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2"/>
    <m/>
    <m/>
    <m/>
    <s v="Aracely Santillana"/>
    <s v="Tipo C Supervisión"/>
    <s v="Supervisión técnica, jurídica, administrativa, contable y/o financiera"/>
  </r>
  <r>
    <x v="19"/>
    <n v="77101604"/>
    <s v="Implementación de los Planes de Ordenación y Manejo de las Cuencas Hidrográficas (POMCA) de la jurisdicción de CORPOURABA."/>
    <d v="2018-08-01T00:00:00"/>
    <s v="4 meses"/>
    <s v="Régimen Especial - Artículo 95 Ley 489 de 1998"/>
    <s v="Recursos propios"/>
    <n v="175000000"/>
    <n v="17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2"/>
    <m/>
    <m/>
    <m/>
    <s v="Andres Felipe Posada Zapata"/>
    <s v="Tipo C Supervisión"/>
    <s v="Supervisión técnica, jurídica, administrativa, contable y/o financiera"/>
  </r>
  <r>
    <x v="19"/>
    <n v="77101604"/>
    <s v="Adición y Prórroga al Covenio N° 4600007586, cuyo Objeto es: &quot;Cofinanciar la Actualización y el Monitoreo del Estado del Recurso Hídrico en el Departamento de Antioquia&quot;."/>
    <d v="2018-02-01T00:00:00"/>
    <s v="135 dias"/>
    <s v="Régimen Especial - Artículo 96 Ley 489 de 1998"/>
    <s v="Recursos propios"/>
    <n v="75000000"/>
    <n v="7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n v="7509"/>
    <n v="18801"/>
    <d v="2017-10-11T00:00:00"/>
    <s v="N/A"/>
    <n v="4600007586"/>
    <x v="0"/>
    <s v="Fundación EPM"/>
    <s v="En ejecución"/>
    <m/>
    <s v="Carlos Mario Sierra Zapata"/>
    <s v="Tipo C Supervisión"/>
    <s v="Supervisión técnica, jurídica, administrativa, contable y/o financiera"/>
  </r>
  <r>
    <x v="19"/>
    <n v="77101703"/>
    <s v="Elaboración de la Política Pública de Bienestar animal."/>
    <d v="2018-08-01T00:00:00"/>
    <s v="4 meses"/>
    <s v="Régimen Especial - Artículo 95 Ley 489 de 1998"/>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19"/>
    <n v="77101703"/>
    <s v="Fortalecimiento de las mesas ambientales del Departamento de Antioquia."/>
    <d v="2018-08-01T00:00:00"/>
    <s v="4 meses"/>
    <s v="Régimen Especial - Artículo 95 Ley 489 de 1998"/>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19"/>
    <n v="77101703"/>
    <s v="Implementación Plan de Acción del Comité Minero Ambiental."/>
    <d v="2018-08-01T00:00:00"/>
    <s v="4 meses"/>
    <s v="Régimen Especial - Artículo 95 Ley 489 de 1998"/>
    <s v="Recursos propios"/>
    <n v="20000000"/>
    <n v="2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19"/>
    <n v="77101703"/>
    <s v="Fortalecer las instancias de participación y los procesos de Gestión Ambiental en el marco del Consejo Departamental Ambiental de Antioquia – CODEAM."/>
    <d v="2018-08-01T00:00:00"/>
    <s v="4 meses"/>
    <s v="Régimen Especial - Artículo 95 Ley 489 de 1998"/>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Juan David Ramirez Bedoya"/>
    <s v="Tipo C Supervisión"/>
    <s v="Supervisión técnica, jurídica, administrativa, contable y/o financiera"/>
  </r>
  <r>
    <x v="19"/>
    <n v="77101604"/>
    <s v="Apoyo a proyectos de la comisión para la prevención, mitigación y control de incendios forestales en el departamento de Antioquia implementados"/>
    <d v="2018-08-01T00:00:00"/>
    <s v="4 meses"/>
    <s v="Régimen Especial - Artículo 95 Ley 489 de 1998"/>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2"/>
    <m/>
    <m/>
    <m/>
    <s v="Aracely Santillana"/>
    <s v="Tipo C Supervisión"/>
    <s v="Supervisión técnica, jurídica, administrativa, contable y/o financiera"/>
  </r>
  <r>
    <x v="19"/>
    <n v="77101604"/>
    <s v="Apoyar la creación del Sistema Local de Áreas Protegidas en los municipios del Departamento."/>
    <d v="2018-08-01T00:00:00"/>
    <s v="4 meses"/>
    <s v="Régimen Especial - Artículo 95 Ley 489 de 1998"/>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2"/>
    <m/>
    <m/>
    <m/>
    <s v="Andres Correa Maya"/>
    <s v="Tipo C Supervisión"/>
    <s v="Supervisión técnica, jurídica, administrativa, contable y/o financiera"/>
  </r>
  <r>
    <x v="19"/>
    <n v="77101705"/>
    <s v="Realizar una Expedición Botánica y Ambiental sobre el Río Cauca, con el fin de verificar las condiciones de la Flora, Fauna y Recurso Hídrico, para establecer una caracterización del estado general de la biodiversidad y los Servicios Ecosistémicos."/>
    <d v="2018-06-01T00:00:00"/>
    <s v="5 meses"/>
    <s v="Contratación Directa - Contratos Interadministrativos"/>
    <s v="Recursos propios"/>
    <n v="350000000"/>
    <n v="35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n v="8287"/>
    <n v="22074"/>
    <d v="2018-06-21T00:00:00"/>
    <s v="N/A"/>
    <n v="4600008175"/>
    <x v="0"/>
    <s v="CORPORACIÓN MASBOSQUES"/>
    <s v="En ejecución"/>
    <m/>
    <s v="Juan David Ramirez Bedoya"/>
    <s v="Tipo C Supervisión"/>
    <s v="Supervisión técnica, jurídica, administrativa, contable y/o financiera"/>
  </r>
  <r>
    <x v="19"/>
    <n v="77111603"/>
    <s v="Áreas de espacio público de protección ambiental recuperadas."/>
    <d v="2018-08-01T00:00:00"/>
    <s v="4 meses"/>
    <s v="Régimen Especial - Artículo 95 Ley 489 de 1998"/>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2"/>
    <m/>
    <m/>
    <m/>
    <s v="Carlos Mario Sierra Zapata"/>
    <s v="Tipo C Supervisión"/>
    <s v="Supervisión técnica, jurídica, administrativa, contable y/o financiera"/>
  </r>
  <r>
    <x v="19"/>
    <n v="77111603"/>
    <s v="Cofinanciar la restauración ecológica de áreas de ecosistemas estratégicos."/>
    <d v="2018-08-01T00:00:00"/>
    <s v="4 meses"/>
    <s v="Régimen Especial - Artículo 95 Ley 489 de 1998"/>
    <s v="Recursos propios"/>
    <n v="200000000"/>
    <n v="20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2"/>
    <m/>
    <m/>
    <m/>
    <s v="Carlos Mario Sierra Zapata"/>
    <s v="Tipo C Supervisión"/>
    <s v="Supervisión técnica, jurídica, administrativa, contable y/o financiera"/>
  </r>
  <r>
    <x v="19"/>
    <n v="90121500"/>
    <s v="Adquisición de tiquetes aéreos para la Gobernación de Antioquia - Secretaria del Medio Ambiente."/>
    <d v="2017-10-01T00:00:00"/>
    <s v="15 meses"/>
    <s v="Contratación Directa - Contratos Interadministrativos"/>
    <s v="Recursos propios"/>
    <n v="35000000"/>
    <n v="30000000"/>
    <s v="SI"/>
    <s v="Aprobadas"/>
    <s v="CARLOS ANDRES ESCOBAR DIEZ"/>
    <s v="Profesional universitario"/>
    <s v="3838686"/>
    <s v="carlos.escobar@antioquia.gov.co"/>
    <m/>
    <m/>
    <m/>
    <m/>
    <m/>
    <m/>
    <m/>
    <n v="20004"/>
    <m/>
    <m/>
    <m/>
    <x v="1"/>
    <m/>
    <m/>
    <s v="ACTUALIZACIÓN DE LA VIGENCIA FUTURA No 6000002258  DEL CONTRATO 4600007506, y $5.000.000 de 2017."/>
    <s v="Elvia Gómez Betancur"/>
    <s v="Tipo C Supervisión"/>
    <s v="Supervisión técnica, jurídica, administrativa, contable y/o financiera"/>
  </r>
  <r>
    <x v="19"/>
    <n v="80111504"/>
    <s v="Contratación de un servidor público en temporalidad  e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2"/>
    <m/>
    <m/>
    <s v="Entrega de CDP a La Secretaria  de Gestion Humana y Desarrollo Organizacional"/>
    <s v="N/A"/>
    <s v="N/A"/>
    <s v="N/A"/>
  </r>
  <r>
    <x v="19"/>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ia  de Gestion Humana y Desarrollo Organizacional"/>
    <s v="N/A"/>
    <s v="N/A"/>
    <s v="N/A"/>
  </r>
  <r>
    <x v="19"/>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s v="Entrega de CDP a La Secretaria  de Gestion Humana y Desarrollo Organizacional"/>
    <s v="N/A"/>
    <s v="N/A"/>
    <s v="N/A"/>
  </r>
  <r>
    <x v="19"/>
    <n v="80111504"/>
    <s v="Contratación de dos practicantes de excelencia, para el segundo semestre"/>
    <d v="2018-06-01T00:00:00"/>
    <s v="6 meses"/>
    <s v="Contratación Directa - Contratos Interadministrativos"/>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ia  de Gestion Humana y Desarrollo Organizacional"/>
    <s v="Laura Salinas Gaviria"/>
    <s v="Tipo C Supervisión"/>
    <s v="Supervisión técnica, jurídica, administrativa, contable y/o financiera"/>
  </r>
  <r>
    <x v="19"/>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s v="VF6000002347 ($25.000.000) y VF6000002362 ($60.000.000)  Ordenanza 17 del 8 de agosto de 2017_x000a_Entrega de CDP a La Oficina de Comunicaciones"/>
    <s v="Laura Salinas Gaviria"/>
    <s v="Tipo C Supervisión"/>
    <s v="Supervisión técnica, jurídica, administrativa, contable y/o financiera"/>
  </r>
  <r>
    <x v="19"/>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VF6000002348 ($25.000.000) y VF6000002363 ($60.000.000)  Ordenanza 17 del 8 de agosto de 2017_x000a_Entrega de CDP a La Oficina de Comunicaciones"/>
    <s v="Laura Salinas Gaviria"/>
    <s v="Tipo C Supervisión"/>
    <s v="Supervisión técnica, jurídica, administrativa, contable y/o financiera"/>
  </r>
  <r>
    <x v="19"/>
    <s v="N/A"/>
    <s v="Prestación de servicio de transporte terrestre automotor para apoyar la gestión de la Gobernación de Antioquia."/>
    <d v="2018-02-01T00:00:00"/>
    <s v="11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ía General"/>
    <s v="Julia Ines Puerta Castro"/>
    <s v="Tipo C Supervisión"/>
    <s v="Supervisión técnica, jurídica, administrativa, contable y/o financiera"/>
  </r>
  <r>
    <x v="20"/>
    <n v="77101901"/>
    <s v="Socializacion lineamientos generales para la implementación de Zonas Industriales Mineras en el Departamento de Antioquia"/>
    <d v="2018-08-30T00:00:00"/>
    <s v="4  meses"/>
    <s v="Régimen Especial - Artículo 95 Ley 489 de 1998"/>
    <s v="Canon superficiario"/>
    <n v="150000000"/>
    <n v="150000000"/>
    <s v="NO"/>
    <s v="N/A"/>
    <s v="Victor maunel Aguirre del Valle"/>
    <s v="P.U."/>
    <n v="5268"/>
    <s v="victor.aguirre@antioquia.gov.co"/>
    <s v="Lineamientos para la creación de zonas industriales en los municipios de tradición minera en Antioquia"/>
    <s v="Lineamientos para la creación de zonas industriales mineras Formulados"/>
    <s v="Lineamientos para la creación de zonas industriales en los municipios de tradición minera en Antioquia"/>
    <s v="15-0024"/>
    <s v="Lineamientos para la creación de zonas industriales mineras Formulados"/>
    <s v="Definir línea base, prospectiva territorial y definición de parámetros."/>
    <m/>
    <m/>
    <m/>
    <m/>
    <m/>
    <x v="2"/>
    <m/>
    <m/>
    <m/>
    <s v="Victor maunel Aguirre del Valle"/>
    <s v="Tipo B2: Supervisión colegiada"/>
    <s v="Tecnica, Administrativa, Financiera."/>
  </r>
  <r>
    <x v="20"/>
    <n v="84101600"/>
    <s v="Financiación Pequeña Minería"/>
    <d v="2018-07-01T00:00:00"/>
    <s v="5 meses"/>
    <s v="Régimen Especial - Artículo 95 Ley 489 de 1998"/>
    <s v="Canon superficiario"/>
    <n v="1000000000"/>
    <n v="400000000"/>
    <s v="SI"/>
    <s v="No solicitadas"/>
    <s v="Francisco javier Arismendi Rdríguez&lt;"/>
    <s v="P.U."/>
    <s v="5101"/>
    <s v="Francisco.arismendi@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Titulación y formalización minera"/>
    <m/>
    <m/>
    <m/>
    <m/>
    <m/>
    <x v="2"/>
    <m/>
    <m/>
    <m/>
    <s v="Francisco javier Arismendi Rodríguez"/>
    <s v="Tipo C"/>
    <s v="Tecnica, Administrativa, Financiera."/>
  </r>
  <r>
    <x v="20"/>
    <n v="84101600"/>
    <s v="Caracterización Minería de Subsitencia"/>
    <d v="2018-08-01T00:00:00"/>
    <s v="4 meses"/>
    <s v="Régimen Especial - Artículo 95 Ley 489 de 1998"/>
    <s v="Canon superficiario"/>
    <n v="600000000"/>
    <n v="600000000"/>
    <s v="NO"/>
    <s v="N/A"/>
    <s v="Victor maunel Aguirre del Valle"/>
    <s v="P.U."/>
    <s v="5499"/>
    <s v="victor.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Mejor. productividad y competitividad"/>
    <m/>
    <m/>
    <m/>
    <m/>
    <m/>
    <x v="2"/>
    <m/>
    <m/>
    <m/>
    <s v="victor maunel Aguirre del Valle"/>
    <s v="Tipo C"/>
    <s v="Tecnica, Administrativa, Financiera."/>
  </r>
  <r>
    <x v="20"/>
    <n v="81141601"/>
    <s v="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
    <d v="2018-01-01T00:00:00"/>
    <s v="10 meses"/>
    <s v="Selección Abreviada - Subasta Inversa"/>
    <s v="Canon superficiario"/>
    <n v="250000000"/>
    <n v="250000000"/>
    <s v="NO"/>
    <s v="N/A"/>
    <s v="Margarita  Maria Gil Quintero"/>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logísticos para la realización y apoyo de eventos"/>
    <m/>
    <m/>
    <m/>
    <m/>
    <m/>
    <x v="2"/>
    <m/>
    <m/>
    <m/>
    <s v="Margarita  Maria Gil Quintero"/>
    <s v="Tipo C"/>
    <s v="Tecnica, Administrativa, Financiera."/>
  </r>
  <r>
    <x v="20"/>
    <n v="81141601"/>
    <s v="Desarrollo e implementación de la estrategia comunicacional de la Secretaría de Minas, de acuerdo al direccionamiento de la Oficina de Comunicaciones de la Gobernación de Antioquia"/>
    <d v="2018-01-01T00:00:00"/>
    <s v="10 meses"/>
    <s v="Otro Tipo de Contrato"/>
    <s v="Canon superficiario"/>
    <n v="350000000"/>
    <n v="350000000"/>
    <s v="NO"/>
    <s v="N/A"/>
    <s v="Sebastian Espinosa Jaramillo"/>
    <s v="P.U."/>
    <n v="5115"/>
    <s v="sebastian.espinosa@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Desarrollo e implementación de la estrategia comunicacional "/>
    <m/>
    <m/>
    <m/>
    <m/>
    <m/>
    <x v="2"/>
    <m/>
    <m/>
    <m/>
    <s v="Sebastian Espinosa Jaramillo"/>
    <s v="Tipo C"/>
    <s v="Tecnica, Administrativa, Financiera."/>
  </r>
  <r>
    <x v="20"/>
    <n v="81102000"/>
    <s v="REGULARIZACION para la formalizacion minera"/>
    <d v="2018-08-30T00:00:00"/>
    <s v="4 meses"/>
    <s v="Otro Tipo de Contrato"/>
    <s v="Canon superficiario"/>
    <n v="500000000"/>
    <n v="500000000"/>
    <s v="NO"/>
    <s v="N/A"/>
    <s v="Victor maunel Aguirre del Valle"/>
    <s v="P.U."/>
    <n v="5499"/>
    <s v="eliana.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Brindar acompañamiento integral e impletar acciones de buenas prácticas a  unidades productoras mienras"/>
    <m/>
    <m/>
    <m/>
    <m/>
    <m/>
    <x v="2"/>
    <m/>
    <m/>
    <m/>
    <s v="Eliana Maria Aguirre Vásquez"/>
    <s v="Tipo B2: Supervisión colegiada"/>
    <s v="Tecnica, Administrativa, Financiera."/>
  </r>
  <r>
    <x v="20"/>
    <n v="78111808"/>
    <s v="PRESTACION SERVICIOS DE TRANSPORTE TERRESTRE GOBER"/>
    <d v="2018-01-01T00:00:00"/>
    <s v="10meses"/>
    <s v="Selección Abreviada - Subasta Inversa"/>
    <s v="Canon superficiario"/>
    <n v="200000000"/>
    <n v="200000000"/>
    <s v="NO"/>
    <s v="N/A"/>
    <s v="Juan José Castaño Vergara"/>
    <s v="Director"/>
    <s v="8640"/>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de transporte"/>
    <m/>
    <m/>
    <m/>
    <m/>
    <m/>
    <x v="2"/>
    <m/>
    <m/>
    <m/>
    <s v="Juan José Castaño V"/>
    <s v="Tipo C"/>
    <s v="Tecnica, Administrativa, Financiera."/>
  </r>
  <r>
    <x v="20"/>
    <n v="80111504"/>
    <s v="PRACTICA ACADEMICA UNIVERSIDADES PUBLICAS. 1ER SEM"/>
    <d v="2018-01-01T00:00:00"/>
    <s v="10meses"/>
    <s v="Otro Tipo de Contrato"/>
    <s v="Canon superficiario"/>
    <n v="170000000"/>
    <n v="170000000"/>
    <s v="NO"/>
    <s v="N/A"/>
    <s v="Juan José Castaño Vergara"/>
    <s v="Director"/>
    <s v="8641"/>
    <s v="juan.castano@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2"/>
    <s v="Unidades mineras con mejoramiento a la productividad y la competitividad de la minería del Departamento"/>
    <s v="Apoyo a la fiscalización, titulacion y fomento"/>
    <m/>
    <m/>
    <m/>
    <m/>
    <m/>
    <x v="2"/>
    <m/>
    <m/>
    <m/>
    <s v="Juan José Castaño V"/>
    <s v="Tipo C"/>
    <s v="Tecnica, Administrativa, Financiera."/>
  </r>
  <r>
    <x v="20"/>
    <n v="80101604"/>
    <s v="Joyería y Artesanias"/>
    <d v="2018-08-01T00:00:00"/>
    <s v="4 meses"/>
    <s v="Otro Tipo de Contrato"/>
    <s v="Canon superficiario"/>
    <n v="200000000"/>
    <n v="200000000"/>
    <s v="NO"/>
    <s v="N/A"/>
    <s v="Eliana Aguirre"/>
    <s v="P.U."/>
    <s v="5493"/>
    <s v="eliana.aguirre@antioquia.gov.co"/>
    <s v="Mejorar la productividad y la competitividad del sector minero del Departamento con responsabilidad ambiental y social"/>
    <s v="Unidades mineras con mejoramiento a la productividad y la competitividad de la minería del Departamento"/>
    <s v="Unidades mineras con mejoramiento a la productividad y la competitividad de la minería del Departamento"/>
    <s v="15-0023/001"/>
    <s v="Unidades mineras con mejoramiento a la productividad y la competitividad de la minería del Departamento"/>
    <s v="Mejor. productividad y competitividad"/>
    <m/>
    <m/>
    <m/>
    <m/>
    <m/>
    <x v="2"/>
    <m/>
    <m/>
    <m/>
    <s v="Eliana Maria Aguirre Vásquez"/>
    <s v="Tipo C"/>
    <s v="Tecnica, Administrativa, Financiera."/>
  </r>
  <r>
    <x v="20"/>
    <s v="77111602,77111600; 77111603"/>
    <s v="Articular esfuerzos para la implementación del Plan Estratégico Sectorial del Mercurio, recuperación de áreas deterioradas por minería, a través de tratamientos biológicos de aguas y lodos contaminados por mercurio y acompañamiento técnico a mineros de subsistencia en jurisdicción de Cornare."/>
    <d v="2018-08-30T00:00:00"/>
    <s v="4 meses"/>
    <s v="Régimen Especial - Artículo 95 Ley 489 de 1998"/>
    <s v="Canon superficiario"/>
    <n v="1300000000"/>
    <n v="700000000"/>
    <s v="SI"/>
    <s v="No solicitadas"/>
    <s v="Juan Felipe López Londoño"/>
    <s v="P.U."/>
    <n v="5499"/>
    <s v="juan.buitrago@antioquia.gov.co "/>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2"/>
    <m/>
    <m/>
    <m/>
    <s v="Juan Carlos Buitrago Botero"/>
    <s v="Tipo C:  Supervisión"/>
    <s v="Tecnica, Administrativa, Financiera."/>
  </r>
  <r>
    <x v="20"/>
    <n v="77111602"/>
    <s v="Municipio de andes cero mercurio"/>
    <d v="2018-08-01T00:00:00"/>
    <s v="4 meses"/>
    <s v="Régimen Especial - Artículo 95 Ley 489 de 1998"/>
    <s v="Canon superficiario"/>
    <n v="100000000"/>
    <n v="100000000"/>
    <s v="NO"/>
    <s v="N/A"/>
    <s v="Victor Manuel Aguirre Del valle"/>
    <s v="P.U."/>
    <s v="8634"/>
    <s v="victor.aguirre@antioquia.gov.co"/>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2"/>
    <m/>
    <m/>
    <m/>
    <s v="Victor maunel Aguirre del Valle"/>
    <s v="Tipo C"/>
    <s v="Tecnica, Administrativa, Financiera."/>
  </r>
  <r>
    <x v="20"/>
    <n v="81102000"/>
    <s v="Peritazgo Amparos Administrativos"/>
    <d v="2018-08-01T00:00:00"/>
    <n v="12"/>
    <s v="Otro Tipo de Contrato"/>
    <s v="Canon superficiario"/>
    <n v="200000000"/>
    <n v="70000000"/>
    <s v="SI"/>
    <s v="No solicitadas"/>
    <s v="Paula Andrea Murillo Benjumea"/>
    <s v="P.U."/>
    <s v="9064"/>
    <s v="paula.murillo@antioquia.gov.co"/>
    <s v="Mejorar la productividad y la competitividad del sector minero del Departamento con responsabilidad ambiental y social"/>
    <s v="Realizar eficientemente el monitoreo de la actividad minera en Antioquia"/>
    <s v="Fortalecimiento MINERIA BIEN HECHA PARA EL DESARROLLO DE ANTIOQUIA_x000a_Todo El Departamento, Antioquia, Occidente"/>
    <s v="15-0023/001"/>
    <s v="Realizar eficientemente el monitoreo de la actividad minera en Antioquia"/>
    <s v="Monitoreo y Segimiento"/>
    <m/>
    <m/>
    <m/>
    <m/>
    <m/>
    <x v="2"/>
    <m/>
    <m/>
    <m/>
    <s v="Paula Andrea Murillo Benjumea"/>
    <s v="Tipo C"/>
    <s v="Tecnica, Administrativa, Financiera."/>
  </r>
  <r>
    <x v="20"/>
    <s v="77111600;77111603"/>
    <s v="Recuperación areas degradadas por la minería y cero coca"/>
    <d v="2018-08-30T00:00:00"/>
    <s v="4 meses"/>
    <s v="Régimen Especial - Artículo 95 Ley 489 de 1998"/>
    <s v="Canon superficiario"/>
    <n v="300000000"/>
    <n v="300000000"/>
    <s v="NO"/>
    <s v="N/A"/>
    <s v="Juan Felipe López Londoño"/>
    <s v="P.U."/>
    <s v="9064"/>
    <s v="juanfelipe.lopez@antioquia.gov.co"/>
    <s v="Minería en armonía con el medio ambiente"/>
    <s v="Acompañamiento a estrategias dirigidas a la recuperación de áreas deterioradas por la actividad minera realizadas."/>
    <s v="Fortalecimiento MINERIA EN ARMONIA CON EL MEDIO AMBIENTE Todo El_x000a_Departamento, Antioquia, Occidente"/>
    <s v="15-0001"/>
    <s v="Apoyo a una estrategia de recuperación de áreas deterioradas por minería   - Apoyo hasta 300 Mineros de Subsistencia"/>
    <s v="Implementación de proyecto piloto de recuperación de áreas deterioradas por minería"/>
    <m/>
    <m/>
    <m/>
    <m/>
    <m/>
    <x v="2"/>
    <m/>
    <m/>
    <m/>
    <s v="Juan Felipe López Londoño"/>
    <s v="Tipo C:  Supervisión"/>
    <s v="Tecnica, Administrativa, Financiera."/>
  </r>
  <r>
    <x v="20"/>
    <n v="711000000"/>
    <s v="Cierre de minas e implementaciones de acciones priorizadas para la prevención de riesgos asocaidos a esto."/>
    <d v="2018-11-01T00:00:00"/>
    <s v="2 meses"/>
    <s v="Régimen Especial - Artículo 95 Ley 489 de 1998"/>
    <s v="Canon superficiario"/>
    <n v="189000000"/>
    <n v="189000000"/>
    <s v="NO"/>
    <s v="N/A"/>
    <s v="Paula Andrea Murillo Benjumea"/>
    <s v="P.U."/>
    <s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2"/>
    <m/>
    <m/>
    <m/>
    <s v="Paula Andrea Murillo Benjumea"/>
    <s v="Tipo B2: Supervisión colegiada"/>
    <s v="Tecnica, Administrativa, Financiera."/>
  </r>
  <r>
    <x v="20"/>
    <n v="71100000"/>
    <s v="Cierre de minas e implementaciones de acciones priorizadas para la prevención de riesgos asocaidos a esto."/>
    <d v="2018-08-30T00:00:00"/>
    <s v="4 meses"/>
    <s v="Régimen Especial - Artículo 95 Ley 489 de 1998"/>
    <s v="Canon superficiario"/>
    <n v="390000000"/>
    <n v="390000000"/>
    <s v="SI"/>
    <s v="Aprobadas"/>
    <s v="Paula Andrea Murillo Benjumea"/>
    <s v="P.U."/>
    <n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2"/>
    <m/>
    <m/>
    <m/>
    <s v="Paula Andrea Murillo Benjumea"/>
    <s v="Tipo B2: Supervisión colegiada"/>
    <s v="Tecnica, Administrativa, Financiera."/>
  </r>
  <r>
    <x v="20"/>
    <s v="80111604; 80111607"/>
    <s v="Fortalecimiento del control derivado de la Delegación Minera en cabeza de la Gobernación de Antioquia, en los aspectos técnico, jurídico y económico, a través de la fiscalización, seguimiento y control de los títulos mineros, y de actividades académicas relacionadas."/>
    <d v="2018-08-30T00:00:00"/>
    <s v="4  meses"/>
    <s v="Otrosi"/>
    <s v="%2 de regalías para el funcionamiento de fiscalización minera"/>
    <n v="6404638476"/>
    <n v="6404638476"/>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B2: Supervisión colegiada"/>
    <s v="Tecnica, Administrativa, Financiera."/>
  </r>
  <r>
    <x v="20"/>
    <n v="81111500"/>
    <s v="Tecnologías: Plan Piloto fase II"/>
    <d v="2018-08-01T00:00:00"/>
    <s v="7 meses"/>
    <s v="Convenio interadministrativo"/>
    <s v="%2 de regalías para el funcionamiento de fiscalización minera"/>
    <n v="1806449298"/>
    <n v="541934789.39999998"/>
    <s v="SI"/>
    <s v="No solicitadas"/>
    <s v="Victor maunel Aguirre del Valle-Juan Esteban Serna Giraldo"/>
    <s v="P.U."/>
    <s v="8634"/>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C:  Supervisión"/>
    <s v="Tecnica, Administrativa, Financiera."/>
  </r>
  <r>
    <x v="20"/>
    <n v="81111800"/>
    <s v="Tecnologías: Monitoreo ambiente subterraneo de carbon"/>
    <d v="2018-08-01T00:00:00"/>
    <s v="10 meses"/>
    <s v="Convenio interadministrativo"/>
    <s v="%2 de regalías para el funcionamiento de fiscalización minera"/>
    <n v="1998586496"/>
    <n v="799434598.4000001"/>
    <s v="SI"/>
    <s v="No solicitadas"/>
    <s v="Victor maunel Aguirre del Valle-Juan Esteban Serna Giraldo"/>
    <s v="P.U."/>
    <s v="8634"/>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C:  Supervisión"/>
    <s v="Tecnica, Administrativa, Financiera."/>
  </r>
  <r>
    <x v="20"/>
    <s v="80111604; 80111607"/>
    <s v="Fiscalización Trámites o comlementarios"/>
    <d v="2018-09-01T00:00:00"/>
    <s v="3 meses"/>
    <s v="Otrosi"/>
    <s v="%2 de regalías para el funcionamiento de fiscalización minera"/>
    <n v="977670000"/>
    <n v="977670000"/>
    <s v="NO"/>
    <s v="N/A"/>
    <s v="Maximiliano Sierra Gonzalez"/>
    <s v="P.U."/>
    <m/>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m/>
    <m/>
    <m/>
  </r>
  <r>
    <x v="20"/>
    <n v="77111602"/>
    <s v="Seguimiento a plantas de beneficio(Mercurio)"/>
    <d v="2018-08-01T00:00:00"/>
    <n v="4"/>
    <s v="Otro Tipo de Contrato"/>
    <s v="%2 de regalías para el funcionamiento de fiscalización minera"/>
    <n v="2400000000"/>
    <n v="1000000000"/>
    <s v="SI"/>
    <s v="No solicitadas"/>
    <s v="Natalia vargas"/>
    <s v="P.U."/>
    <m/>
    <s v="natalia.vargas@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Natalia vargas Gonzalez"/>
    <s v="Tipo C:  Supervisión"/>
    <s v="Tecnica, Administrativa, Financiera."/>
  </r>
  <r>
    <x v="20"/>
    <s v="80111604; 80111609"/>
    <s v="Archivo"/>
    <d v="2018-03-30T00:00:00"/>
    <s v="10 meses"/>
    <s v="Licitación Pública"/>
    <s v="%2 de regalías para el funcionamiento de fiscalización minera"/>
    <n v="6000000000"/>
    <n v="6000000000"/>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5"/>
    <s v="Monitoreo y seguimiento de la actividad minera en el Departamento de Antioquia"/>
    <s v="Apoyo a la fiscalización"/>
    <m/>
    <m/>
    <m/>
    <m/>
    <m/>
    <x v="2"/>
    <m/>
    <m/>
    <m/>
    <s v="Juan Carlos Buitrago Botero"/>
    <s v="Tipo B2: Supervisión colegiada"/>
    <s v="Tecnica, Administrativa, Financiera."/>
  </r>
  <r>
    <x v="20"/>
    <s v="80111604; 80111611"/>
    <s v="Fiscalizacion Diferencial"/>
    <d v="2018-05-31T00:00:00"/>
    <s v="12 meses"/>
    <s v="Otro tipo de contrato"/>
    <s v="%2 de regalías para el funcionamiento de fiscalización minera"/>
    <n v="1600000000"/>
    <n v="4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B2: Supervisión colegiada"/>
    <s v="Tecnica, Administrativa, Financiera."/>
  </r>
  <r>
    <x v="20"/>
    <n v="73152103"/>
    <s v="CONTRATAR EL  MANTENIMIENTO Y CALIBRACIÓN DE LOS EQUIPOS PARA LA DETECCIÓN DE GASES, ASÍ COMO EL SUMINISTRO DE LOS KITS DE CALIBRACIÓN, PARA EL CORRECTO DESARROLLO DE LAS ACTIVIDADES DE FISCALIZACIÓN MINERA."/>
    <d v="2018-02-28T00:00:00"/>
    <s v="1 mes"/>
    <s v="Mínima Cuantía"/>
    <s v="Fondo 4-2513 visitas de fiscalización minera"/>
    <n v="26600000"/>
    <n v="266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B2: Supervisión colegiada"/>
    <s v="Tecnica, Administrativa, Financiera."/>
  </r>
  <r>
    <x v="20"/>
    <n v="32101656"/>
    <s v="COMPRA DE EQUIPOS PARA EL APOYO A LA FISCALIZACIÓN MINERA"/>
    <d v="2018-02-28T00:00:00"/>
    <s v="1 mes"/>
    <s v="Mínima Cuantía"/>
    <s v="Fondo 4-2513 visitas de fiscalización minera"/>
    <n v="73700000"/>
    <n v="737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C:  Supervisión"/>
    <s v="Tecnica, Administrativa, Financiera."/>
  </r>
  <r>
    <x v="20"/>
    <n v="93141808"/>
    <s v="COMPRA DE ELEMENTOS DE PROTECCIÓN Y SEGURIDAD PERSONAL (EPSP) PARA MINERÍA, Y CAPACITACIÓN EN SEGURIDAD E HIGIENE MINERA, PARA SER USADOS POR EL PERSONAL DE LA SECRETARÍA DE MINAS EN LAS LABORES PROPIAS DE LA SECRETARÍA."/>
    <d v="2018-02-28T00:00:00"/>
    <s v="1 mes"/>
    <s v="Mínima Cuantía"/>
    <s v="Fondo 4-2513 visitas de fiscalización minera"/>
    <n v="53122000"/>
    <n v="53122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2"/>
    <m/>
    <m/>
    <m/>
    <s v="Maximiliano Sierra Gonzalez"/>
    <s v="Tipo C:  Supervisión"/>
    <s v="Tecnica, Administrativa, Financiera."/>
  </r>
  <r>
    <x v="21"/>
    <n v="93141500"/>
    <s v="Articular estrategias para la planeación participativa ciudadana a través del desarrollo de 1 convite ciudadano en la subregión del Bajo Cauca.*"/>
    <d v="2018-08-02T00:00:00"/>
    <s v="6 meses "/>
    <s v="Régimen Especial - Artículo 96 Ley 489 de 1999"/>
    <s v="Recursos propios"/>
    <n v="30000000"/>
    <n v="30000000"/>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tres (3) convites ciudadanos en la subregión del Norte.*"/>
    <d v="2018-08-02T00:00:00"/>
    <s v=" 6 meses "/>
    <s v="Régimen Especial - Artículo 96 Ley 489 de 1998"/>
    <s v="Recursos propios"/>
    <n v="90000000"/>
    <n v="9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dos (2) convites ciudadanos en la subregión del Valle del Aburra.* "/>
    <d v="2018-08-02T00:00:00"/>
    <s v="6 meses "/>
    <s v="Régimen Especial - Artículo 96 Ley 489 de 1998"/>
    <s v="Recursos propios"/>
    <n v="60000000"/>
    <n v="6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cuatro (4) convites ciudadanos en la subregión del Nordeste* "/>
    <d v="2018-08-02T00:00:00"/>
    <s v="6 meses "/>
    <s v="Régimen Especial - Artículo 96 Ley 489 de 1998"/>
    <s v="Recursos propios"/>
    <n v="120000000"/>
    <n v="12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Tres (3) convites ciudadanos en la subregión del Magdalena Medio.* "/>
    <d v="2018-08-02T00:00:00"/>
    <s v="6 meses "/>
    <s v="Régimen Especial - Artículo 96 Ley 489 de 1998"/>
    <s v="Recursos propios"/>
    <n v="90000000"/>
    <n v="9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dos (2) convites ciudadanos en la subregión del Occidente.* "/>
    <d v="2018-08-02T00:00:00"/>
    <s v="6 meses "/>
    <s v="Régimen Especial - Artículo 96 Ley 489 de 1998"/>
    <s v="Recursos propios"/>
    <n v="60000000"/>
    <n v="6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dos (2) convites ciudadanos en la subregión  del Oriente *"/>
    <d v="2018-08-02T00:00:00"/>
    <s v="6 meses "/>
    <s v="Régimen Especial - Artículo 96 Ley 489 de 1998"/>
    <s v="Recursos propios"/>
    <n v="60000000"/>
    <n v="6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tres (3)  convites ciudadanos en  la subregión  de Suroeste*"/>
    <d v="2018-08-02T00:00:00"/>
    <s v="6 meses "/>
    <s v="Régimen Especial - Artículo 96 Ley 489 de 1998"/>
    <s v="Recursos propios"/>
    <n v="90000000"/>
    <n v="9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Articular estrategias para la planeación participativa ciudadana a través del desarrollo de cuatro (4) convites ciudadanos en  la subregión del Uraba*"/>
    <d v="2018-08-02T00:00:00"/>
    <s v="6 meses "/>
    <s v="Régimen Especial - Artículo 96 Ley 489 de 1998"/>
    <s v="Recursos propios"/>
    <n v="120000000"/>
    <n v="120000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21"/>
    <n v="93141500"/>
    <s v="Desarrollar cada una de las etapas y actividades que se requieren para la implementación, puesta en marcha  y ejecución  de la convocatoria   &quot;IDEAS EN GRANDE&quot; año 2018."/>
    <d v="2018-03-01T00:00:00"/>
    <s v="8 meses "/>
    <s v="Selección Abreviada - Menor Cuantía"/>
    <s v="Recursos propios"/>
    <n v="560000000"/>
    <n v="522905885"/>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n v="8127"/>
    <n v="20905"/>
    <d v="2018-03-09T00:00:00"/>
    <n v="2018060223814"/>
    <n v="4600008103"/>
    <x v="0"/>
    <s v="Corporación Promotora Génesis"/>
    <s v="En ejecución"/>
    <m/>
    <s v="Isabel Cristina Cardona y Jualiana Marin "/>
    <s v="Tipo C:  Supervisión"/>
    <s v="Integral "/>
  </r>
  <r>
    <x v="21"/>
    <n v="93141500"/>
    <s v="Compra de tiquetes aéreos para el desplazamiento de los funcionarios en el territorio nacional."/>
    <d v="2018-01-01T00:00:00"/>
    <s v="11 meses "/>
    <s v="Selección Abreviada - Acuerdo Marco de Precios"/>
    <s v="Recursos propios"/>
    <n v="25000000"/>
    <n v="25000000"/>
    <s v="NO"/>
    <s v="N/A"/>
    <s v="JorgeMario Duran Franco"/>
    <s v="Secretario de Despacho"/>
    <s v="3839070"/>
    <s v="jorge.duran@antioquia.gov.co"/>
    <m/>
    <m/>
    <m/>
    <m/>
    <m/>
    <m/>
    <m/>
    <m/>
    <m/>
    <m/>
    <m/>
    <x v="2"/>
    <m/>
    <m/>
    <s v="Se realizó traslado presupuestal  CDP N° 3700010378 a la Secretaría General para tiquetes"/>
    <s v="Alexandra Marín"/>
    <s v="Tipo C:  Supervisión"/>
    <s v="Integral "/>
  </r>
  <r>
    <x v="21"/>
    <n v="93141500"/>
    <s v="Realizar gestiones y acciones que permitan promover el acceso a los bienes y servicios de apoyo institucional como estrategia de inclusión social y dignificación de las condiciones de vida de los hogares rurales."/>
    <d v="2018-03-01T00:00:00"/>
    <s v="9 meses "/>
    <s v="Selección Abreviada - Menor Cuantía"/>
    <s v="Recursos Propios "/>
    <n v="736000000"/>
    <n v="736000000"/>
    <s v="NO "/>
    <s v="NA "/>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n v="8136"/>
    <n v="21095"/>
    <d v="2018-03-15T00:00:00"/>
    <n v="2018060223713"/>
    <n v="4600008104"/>
    <x v="0"/>
    <s v="Ikala Empresa para el Desarrollo Soical"/>
    <s v="En ejecución"/>
    <m/>
    <s v="Isabel Cristina Cardona"/>
    <s v="Tipo C:  Supervisión"/>
    <s v="Integral "/>
  </r>
  <r>
    <x v="21"/>
    <n v="93141500"/>
    <s v="Realizar todas las acciones necesarias para reconocer y exaltar a los mejores líderes comunales destacados por su gestión y aporte al desarrollo de las comunidades antioqueñas, en el marco del acto de reconocimiento del GRAN COMUNAL DE ANTIOQUIA 2018 y para conmemorar los 60 años de la organización comunal de Antioquia"/>
    <d v="2018-09-01T00:00:00"/>
    <s v="3 meses "/>
    <s v="Selección Abreviada - Menor Cuantía"/>
    <s v="Recursos propios"/>
    <n v="150000000"/>
    <n v="150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2"/>
    <m/>
    <m/>
    <m/>
    <s v="Hector Albeiro Correa"/>
    <s v="Tipo C:  Supervisión"/>
    <s v="Integral "/>
  </r>
  <r>
    <x v="21"/>
    <n v="93141500"/>
    <s v="Prestacion de servicios de soporte, mejoras y nuevos desarrollos que garanticen el optimo funcionamiento del sistema unificado de registro comunal-SURCO "/>
    <d v="2018-08-02T00:00:00"/>
    <s v="6 meses "/>
    <s v="Contratación Directa - No pluralidad de oferentes"/>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2"/>
    <m/>
    <m/>
    <m/>
    <s v="Hector Albeiro Correa"/>
    <s v="Tipo C:  Supervisión"/>
    <s v="Integral "/>
  </r>
  <r>
    <x v="21"/>
    <n v="93141500"/>
    <s v="Diseño del modulo de IVC y Control Social en la plataforma de Gestión Transparente."/>
    <d v="2018-08-02T00:00:00"/>
    <s v="9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2"/>
    <m/>
    <m/>
    <m/>
    <s v="Hector Albeiro Correa"/>
    <s v="Tipo C:  Supervisión"/>
    <s v="Integral "/>
  </r>
  <r>
    <x v="21"/>
    <n v="93141500"/>
    <s v="Prestación de Servicios profesionales y de apoyo a la gestión para impulsar y desarrollar los programas estratégicos de la Secretaría de Participación Ciudadana y Desarrollo Social en el Departamento de Antioquia"/>
    <d v="2017-02-17T00:00:00"/>
    <s v="10 meses"/>
    <s v="Contratación Directa - Contratos Interadministrativos"/>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0"/>
    <s v="Universidad de Antioquia - Escuela de gobierno"/>
    <s v="En ejecución"/>
    <s v="El contrato N°4600006706 de 2017 tuvo aprobación de vigencias futuras, por lo cual se indico en la casilla de vigencia actual los recursos aprobados para ejecutar  en la vigencia 2018."/>
    <s v="Ledys Quintero , Eliana Vanegas"/>
    <s v="Tipo C:  Supervisión"/>
    <s v="Integral "/>
  </r>
  <r>
    <x v="21"/>
    <n v="93141500"/>
    <s v="Articular acciones dirigidas a implementar estrategias que permitan la consolidación del Sistema Departamental de Participación y el Fortalecimiento de los organismos comunales y sociales en Antioquia. "/>
    <d v="2017-08-01T00:00:00"/>
    <s v="4 meses"/>
    <s v="Contratación Directa - Contratos Interadministrativos"/>
    <s v="Recursos propios"/>
    <n v="2150000000"/>
    <n v="650000000"/>
    <s v="SI"/>
    <s v="Aprobadas"/>
    <s v="Jorge Mario Duran Franco"/>
    <s v="Secretario de Despacho"/>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0"/>
    <s v="Institución Universitaria Colegio Mayor "/>
    <s v="En etapa precontractual"/>
    <s v="El contrato N°4600007202  de 2017 tuvo aprobación de vigencias futuras, por lo cual se indico en la casilla de vigencia actual los recursos aprobados para ejecutar  en la vigencia 2018"/>
    <s v="Maria Dioni Medina - Eliana  - Vanegas - Juan Camilo Montoya - Ivan de Jesús Rodriguez"/>
    <s v="Tipo C:  Supervisión"/>
    <s v="Integral "/>
  </r>
  <r>
    <x v="21"/>
    <n v="93141500"/>
    <s v="Practicantes de excelencia para la Secretaría de Participación Ciudadana y Desarrollo Social "/>
    <d v="2018-01-01T00:00:00"/>
    <s v="12 meses"/>
    <s v="N/A"/>
    <s v="Recursos propios"/>
    <n v="209577945"/>
    <n v="193357395"/>
    <s v="NO"/>
    <s v="N/A"/>
    <s v="Jorge Mario Duran Franco"/>
    <s v="Secretario de Despacho"/>
    <s v="3839070"/>
    <s v="jorge.duran@antioquia.gov.co"/>
    <m/>
    <m/>
    <m/>
    <m/>
    <m/>
    <m/>
    <m/>
    <m/>
    <m/>
    <m/>
    <m/>
    <x v="2"/>
    <m/>
    <m/>
    <s v="Se realizó traslado presupuestal Certificado de Disponibilidad Presupuestal N°93.749.040 a la Secretaría de Gestión Humana para la contratación de practicantes de excelencia"/>
    <s v="Eliana Vanegas"/>
    <s v="Tipo C:  Supervisión"/>
    <s v="Integral "/>
  </r>
  <r>
    <x v="21"/>
    <n v="93141500"/>
    <s v=" CONTRATO INTERADMINISTRATIVO DE MANDATO PARA LA CONTRATACIÓN DE UN OPERADOR LOGÍSTICO QUE PRESTE LOS SERVICIOS DE DISEÑAR, PRODUCIR, ORGANIZAR Y OPERAR INTEGRALMENTE LOS EVENTOS INSTITUCIONALES DE LA GOBERNACIÓN DE ANTIOQUIA"/>
    <d v="2018-08-01T00:00:00"/>
    <s v="4 meses"/>
    <s v="Contratación Directa - Contratos Interadministrativos (Mandato)"/>
    <s v="Recursos propios"/>
    <n v="45000000"/>
    <n v="45000000"/>
    <s v="NO"/>
    <s v="N/A"/>
    <s v="Jorge 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2"/>
    <m/>
    <m/>
    <m/>
    <s v="Eliana Vanegas"/>
    <s v="Tipo C:  Supervisión"/>
    <s v="Integral "/>
  </r>
  <r>
    <x v="21"/>
    <n v="93141500"/>
    <s v="Desarrollo e implementación de acciones comunicativas y eventos para los diferentes proyectos de la secretaría "/>
    <d v="2018-01-01T00:00:00"/>
    <s v="12 meses "/>
    <s v="N/A"/>
    <s v="Recursos Propios "/>
    <n v="190000000"/>
    <n v="190000000"/>
    <s v="NO"/>
    <s v="N/A"/>
    <s v="Jorge Mario Duran Franco"/>
    <s v="Secretario de Despacho"/>
    <s v="3839070"/>
    <s v="jorge.duran@antioquia.gov.co"/>
    <m/>
    <m/>
    <m/>
    <m/>
    <m/>
    <m/>
    <m/>
    <m/>
    <m/>
    <m/>
    <m/>
    <x v="2"/>
    <m/>
    <m/>
    <s v="Se transfiere Certificado de Disponibilidad Presupuestal N°3500039023, 3500039023, 3500039024 a la Oficina de Comunicaciones para la contratación de temas comunicacionales de la Secretaría de Participación "/>
    <s v="Eliana Vanegas"/>
    <s v="Tipo C:  Supervisión"/>
    <s v="Integral "/>
  </r>
  <r>
    <x v="21"/>
    <n v="93141500"/>
    <s v="Convocatoria de estimulos IDEAS EN GRANDE "/>
    <d v="2018-02-01T00:00:00"/>
    <s v="10 meses "/>
    <s v="N/A"/>
    <s v="Recursos Propios "/>
    <n v="2400000000"/>
    <n v="2400000000"/>
    <s v="NO"/>
    <s v="N/A"/>
    <s v="Jorge 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2"/>
    <m/>
    <m/>
    <s v="Con fundamento en la Ordenanza 21 de 2015 y en el Decreto 0708 de 2013, se establecio la convocatoria Ideas en grande y para la presente vigencia se contempló un presupuesto de $2.400.000.000"/>
    <s v="Ivan Jesus Rodriguez Vargas "/>
    <s v="Tipo C:  Supervisión"/>
    <s v="Integral "/>
  </r>
  <r>
    <x v="21"/>
    <n v="93141500"/>
    <s v="Implementar diferentes acciones de trabajo articulada que permitan el fortalecimiento de los espacios e instancias de participación, las organizaciones comunales, las organizaciones sociales, población LGTBI y otros grupos de interés de la Secretaria de Participación Ciudadana del Departamento de Antioquia"/>
    <d v="2025-08-01T00:00:00"/>
    <s v="5 meses "/>
    <s v="contratación directa -contrato interadministrativo"/>
    <s v="Recursos propios"/>
    <n v="1053422055"/>
    <n v="1053422055"/>
    <s v="NO"/>
    <s v="N/A"/>
    <s v="Jorge Mario Duran Franco"/>
    <s v="Secretario de Despacho"/>
    <s v="3839070"/>
    <s v="jorge.duran@antioquia.gov.co"/>
    <s v="Fortalecimiento del Movimiento Comunal y las Organizaciones Sociales"/>
    <s v="Consejos de Participación Ciudadana y Control Social creados, fortalecidos y participando en el diseño de la política pública de participación ciudadana_x000a_Encuentros subregionales de población LGTBI; Espacios de concertación y formación que incluyen a la población LGTBI en el departamento de Antioquia; Alianzas público privadas implementadas; Campañas comunicacionales diseñadas e implementadas; Grupos de investigación creados_x000a_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_x000a_"/>
    <s v="Fortalecimiento y consolidación del Sistema de Participación y Control Social en el departamento de Antioquia_x000a_Fortalecimiento Antioquia Reconoce e Incluye la Diversidad Sexual y de Género_x000a_Fortalecimiento de la organización Comunal en el departamento de Antioquia)- Incidencia Comunal en escenarios de Participación_x000a_"/>
    <n v="70063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éplicas municipales realizadas por los formadores&quot;_x000a_Consejos de Participación Ciudadana y Control Social creados, fortalecidos y participando en el diseño de la política pública de participación ciudadana_x000a_Encuentros subregionales de población LGTBI; Espacios de concertación y formación que incluyen a la población LGTBI en el departamento de Antioquia; Alianzas público privadas implementadas; Campañas comunicacionales diseñadas e implementadas; Grupos de investigación creados_x000a_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_x000a_"/>
    <s v="Revisión, organización y actualización de los respaldos de los soportes del cumplimiento de requisitos legales de los Organismos Comunales con Auto de reconocimiento emitido._x000a_Sistematización de la caracterización de los Organismos Comunales del Oriente Antioqueño._x000a_Implementación de la ruta de creación de los consejos municipales de participación ciudadana y control social en Antioquia._x000a_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_x000a_Diseño y prueba piloto de la escuela virtual, implementación de la estrategia de fortalecimiento comunal en el Departamento de Antioquia en Asesorías para el cumplimiento de requisitos legales, formación de dignatarios, estrategia de formador de formadores, proceso de conciliación y convivencia comunal e incidencia de las organizaciones comunales en el desarrollo territorial_x000a_"/>
    <m/>
    <m/>
    <m/>
    <m/>
    <m/>
    <x v="2"/>
    <m/>
    <m/>
    <m/>
    <s v="Eliana Vanegas                                              ivan de Jesús Rodríguez"/>
    <s v="Tipo C:  Supervisión"/>
    <s v="Integral "/>
  </r>
  <r>
    <x v="21"/>
    <n v="93141500"/>
    <s v="Desarrollar el proceso de caracterización, validación, y acciones complementarias de la población LGTBI en el Departamento de Antioquia"/>
    <d v="2025-08-01T00:00:00"/>
    <s v="5 meses "/>
    <s v="contratación directa -contrato interadministrativo"/>
    <s v="Recursos propios"/>
    <n v="80000000"/>
    <n v="80000000"/>
    <s v="NO"/>
    <s v="N/A"/>
    <s v="Jorge Mario Duran Franco"/>
    <s v="Secretario de Despacho"/>
    <s v="3839070"/>
    <s v="jorge.duran@antioquia.gov.co"/>
    <s v="Antioquia Reconoce e Incluye la Diversidad Sexual y de Género"/>
    <s v="Crear un grupo de investigación"/>
    <s v="Fortalecimiento Antioquia Reconoce e Incluye la Diversidad Sexual y de Género"/>
    <n v="70066001"/>
    <s v="grupos de investigación creados"/>
    <s v="culminar proceso de caracterización de la población LGTBI en Antioquia"/>
    <m/>
    <m/>
    <m/>
    <m/>
    <m/>
    <x v="2"/>
    <m/>
    <m/>
    <m/>
    <s v="Eliana Vanegas"/>
    <s v="Tipo C:  Supervisión"/>
    <s v="Integral "/>
  </r>
  <r>
    <x v="22"/>
    <s v="80131502"/>
    <s v="SERVICIO DE ARRENDAMIENTO DEL INMUEBLE QUE SERVIRÁ COMO SEDE PRINCIPAL DEL PROGRAMA INSTITUCIONAL &quot;BANCO DE LA GENTE&quot;"/>
    <d v="2018-01-03T00:00:00"/>
    <s v="11 meses 18 días"/>
    <s v="Contratación Directa - Arrendamiento o Adquisición de Bienes Inmuebles"/>
    <s v="Porpios"/>
    <n v="82500000"/>
    <n v="825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n v="110010001"/>
    <s v="Unidades productivas de textil confección fortalecidas."/>
    <s v="Fortalecimiento empresarial de unidades productivas, asesoria y capacitación, participación en ferias y eventos."/>
    <m/>
    <m/>
    <m/>
    <m/>
    <m/>
    <x v="2"/>
    <m/>
    <m/>
    <m/>
    <s v="Luis Enrique Valderrama Rueda"/>
    <s v="Tipo C:  Supervisión"/>
    <s v="Técnica, Juridica, administrativa, contable y/o financiera"/>
  </r>
  <r>
    <x v="22"/>
    <s v="80101500"/>
    <s v="DESARROLLO Y PUESTA EN MARCHA Y ADMINISTRACIÓN DEL PORTAL WEB &quot;BANCO DE LA GENTE&quot; informatica"/>
    <d v="2018-05-01T00:00:00"/>
    <s v="7 MESES"/>
    <s v="Selección Abreviada - Menor Cuantía"/>
    <s v="Por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Dirección de Informatica adelante la respecativa contratación"/>
    <s v="Luis Enrique Valderrama Rueda"/>
    <s v="Tipo C:  Supervisión"/>
    <s v="Técnica, Juridica, administrativa, contable y/o financiera"/>
  </r>
  <r>
    <x v="22"/>
    <s v="80101500"/>
    <s v="ADQUISICION E IMPLEMENTACIÓN DEL SISTEMA DIGITURNOS (CDP PARA INFORMATICA) informatica"/>
    <d v="2018-05-01T00:00:00"/>
    <s v="7 MESES"/>
    <s v="Mínima Cuantía"/>
    <s v="Porpios"/>
    <n v="17000000"/>
    <n v="17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Dirección de Informatica adelante la respecativa contratación"/>
    <s v="Luis Enrique Valderrama Rueda"/>
    <s v="Tipo C:  Supervisión"/>
    <s v="Técnica, Juridica, administrativa, contable y/o financiera"/>
  </r>
  <r>
    <x v="22"/>
    <s v="80101502"/>
    <s v="FERIAS Y EVENTOS PROMOCIÓN BANCO DE LA GENTE EN VARIOS MUNICIPIOS CDP COMUNICACIONES"/>
    <d v="2018-05-01T00:00:00"/>
    <s v="7 MESES"/>
    <s v="Mínima Cuantía"/>
    <s v="Propios"/>
    <n v="200000000"/>
    <n v="20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2"/>
    <m/>
    <m/>
    <s v="Se hará un CDP para que la Subgerencia de comunicaciones"/>
    <s v="Luis Enrique Valderrama Rueda"/>
    <s v="Tipo C:  Supervisión"/>
    <s v="Técnica, Juridica, administrativa, contable y/o financiera"/>
  </r>
  <r>
    <x v="22"/>
    <n v="80101502"/>
    <s v="SERVICIOS DE PUBLICIDAD Y COMUNICACIONES BANCO DE LA GENTE comunicaciones"/>
    <d v="2018-05-01T00:00:00"/>
    <s v="7 MESES"/>
    <s v="Mínima Cuantía"/>
    <s v="Pro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Subgerencia de comunicaciones"/>
    <s v="Luis Enrique Valderrama Rueda"/>
    <s v="Tipo C:  Supervisión"/>
    <s v="Técnica, Juridica, administrativa, contable y/o financiera"/>
  </r>
  <r>
    <x v="22"/>
    <n v="80111713"/>
    <s v="ACOMETIDA DE LA FIBRA OPTICA LAND TO LAND DESDE EL DAD A LA SEDE DEL BANCO DE LA GENTE. Informatica"/>
    <d v="2018-05-01T00:00:00"/>
    <s v="4 MESES"/>
    <s v="Mínima Cuantía"/>
    <s v="Propios"/>
    <n v="35000000"/>
    <n v="35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2"/>
    <m/>
    <m/>
    <s v="Se hará un CDP para que la Dirección de Informatica adelante la respecativa contratación"/>
    <s v="Luis Enrique Valderrama Rueda"/>
    <s v="Tipo C:  Supervisión"/>
    <s v="Técnica, Juridica, administrativa, contable y/o financiera"/>
  </r>
  <r>
    <x v="22"/>
    <s v="93121607"/>
    <s v=" “Desarrollar el modelo de gestión y las actividades para impulsar la_x000a_cooperación internacional, la inversión extranjera y la promoción del departamento de_x000a_Antioquia. "/>
    <d v="2018-04-09T00:00:00"/>
    <s v="08 Meses"/>
    <s v="Selección Abreviada - Menor Cuantía"/>
    <s v="Recursos propios"/>
    <n v="557517903"/>
    <n v="557517903"/>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2"/>
    <m/>
    <m/>
    <m/>
    <s v="Luis Carlos Mejía Heredia"/>
    <s v="Tipo C:  Supervisión"/>
    <s v="Técnica, Juridica, administrativa, contable y/o financiera"/>
  </r>
  <r>
    <x v="22"/>
    <n v="80101502"/>
    <s v="Estrategia de fomento, visibilización y gestión a la inversión turística a nivel  nacional e internacional de las subregiones de Antioquia."/>
    <d v="2018-01-15T00:00:00"/>
    <s v="11 meses"/>
    <s v="Contratación Directa - Prestación de Servicios y de Apoyo a la Gestión Persona Natural"/>
    <s v="Recursos propios"/>
    <n v="926482097"/>
    <n v="92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s v="1300 Y 220053"/>
    <s v="Participaciones en eventos culturales y ferias estratégicas a nivel nacional e internacional. "/>
    <s v="Participación en:_x000a_*Vitrina Turística Anato 2018._x000a_*Saihc 2018"/>
    <m/>
    <m/>
    <m/>
    <m/>
    <m/>
    <x v="2"/>
    <m/>
    <m/>
    <m/>
    <s v="Cyomara Ríos"/>
    <s v="Tipo C:  Supervisión"/>
    <s v="Técnica"/>
  </r>
  <r>
    <x v="22"/>
    <n v="73131507"/>
    <s v="Fortalecimiento de la productividad y competitividad del sector cafetero en el Departamento de Antioquia."/>
    <d v="2018-07-01T00:00:00"/>
    <s v="7 meses"/>
    <s v="Contratación Directa - Contratos Interadministrativos"/>
    <s v="Recursos propios"/>
    <n v="150000000"/>
    <n v="150000000"/>
    <s v="NO"/>
    <m/>
    <s v="Piedad del Pilar Aragon Medina"/>
    <s v="Gerente "/>
    <s v="3838638"/>
    <s v="piedaddelpilar.aragon@antioquia.gov.co"/>
    <s v="Unidades Productivas intervenidas en Fortalecimiento Empresarial"/>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2"/>
    <m/>
    <m/>
    <m/>
    <s v="Mariela Ríos Osorio"/>
    <s v="Tipo C:  Supervisión"/>
    <s v="Técnica, Juridica, administrativa, contable y/o financiera"/>
  </r>
  <r>
    <x v="22"/>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d v="2018-01-01T00:00:00"/>
    <s v="5 meses"/>
    <s v="Contratación Directa "/>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2"/>
    <m/>
    <m/>
    <m/>
    <s v="Mariela Ríos Osorio"/>
    <s v="Tipo C:  Supervisión"/>
    <s v="Tecnica, Administrativa, Financiera."/>
  </r>
  <r>
    <x v="22"/>
    <n v="80101601"/>
    <s v="_x000a_REALIZAR LA RECEPCIÓN, CLASIFICACIÓN, EVALUACIÓN, SELECCIÓN DE GANADORES, SEGUIMIENTO TÉCNICO Y PROMOCIÓN A LAS MEJORES NUEVE (9) PROPUESTAS DE INNOVACIÓN EN LAS REGIONES DE ANTIOQUIA, EN DESARROLLO DEL PROGRAMA DE INNOVACIÓN “INNOVANTIOQUIA- ANTIOQUIA PIENSA EN GRANDE 2018” "/>
    <d v="2018-05-08T00:00:00"/>
    <s v="9 meses"/>
    <s v="selección abreviada"/>
    <s v="Recursos propios"/>
    <n v="560000000"/>
    <n v="560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2"/>
    <m/>
    <m/>
    <m/>
    <s v="Luis Orlando Echavarría Cuartas"/>
    <s v="Tipo C:  Supervisión"/>
    <s v="Tecnica, Administrativa, Financiera."/>
  </r>
  <r>
    <x v="22"/>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d v="2018-07-20T00:00:00"/>
    <s v="5 meses"/>
    <s v="Contrato Interadministrativo"/>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2"/>
    <m/>
    <m/>
    <m/>
    <s v="Catalina Ayala Villa"/>
    <s v="Tipo C:  Supervisión"/>
    <s v="Tecnica, Administrativa, Financiera."/>
  </r>
  <r>
    <x v="22"/>
    <n v="81112105"/>
    <s v="Fortalecer redes empresariales en uso de Tecnologías de la Información y Comunicación – TIC, como herramienta que promueve la competitividad del Departamento de Antioquia"/>
    <d v="2018-06-20T00:00:00"/>
    <s v="8 meses"/>
    <s v="Selección Abreviada - Menor Cuantía"/>
    <s v="Recursos propios"/>
    <n v="47140000"/>
    <n v="4714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2"/>
    <m/>
    <m/>
    <m/>
    <s v="LUIS AJIME OSORIO"/>
    <s v="Tipo C:  Supervisión"/>
    <s v="Tecnica, Administrativa, Financiera."/>
  </r>
  <r>
    <x v="22"/>
    <n v="80101505"/>
    <s v="Fortalecimiento del sistema moda  mediante el desarrollo de estrategias de acceso a mercados, en el marco de Colombiamoda 2018."/>
    <d v="2018-01-02T00:00:00"/>
    <s v="10 Meses"/>
    <s v="Contratación Directa - No pluralidad de oferentes"/>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2"/>
    <m/>
    <m/>
    <m/>
    <s v="Sandra Paola Gallejo Rojas"/>
    <s v="Tipo C:  Supervisión"/>
    <s v="Técnica, Juridica, administrativa, contable y o financiera"/>
  </r>
  <r>
    <x v="22"/>
    <n v="5211090004"/>
    <s v="Fortalecer la actividad artesanal en antioquia, mediente el desarrollo de estrategias de acceso a mercados."/>
    <d v="2018-07-01T00:00:00"/>
    <s v="5 Meses"/>
    <s v="Contratación Directa - Contratos Interadministrativos"/>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2"/>
    <m/>
    <m/>
    <m/>
    <s v="Fabiola Vergara Vergara"/>
    <s v="Tipo C:  Supervisión"/>
    <s v="Técnica, Juridica, administrativa, contable y o financiera"/>
  </r>
  <r>
    <x v="22"/>
    <s v="80101504_x000a_81112002"/>
    <s v=" Fortalecer el tejido empresarial, mediante la realización de la convocatoria de incentivos en especie, Antójate de Antioquia, categoría INVIMA"/>
    <d v="2018-07-01T00:00:00"/>
    <s v="5 Meses"/>
    <s v="Régimen Especial - Artículo 95 Ley 489 de 1998"/>
    <s v="Recursos propios"/>
    <n v="100000000"/>
    <n v="1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2"/>
    <m/>
    <m/>
    <m/>
    <s v="Diana Patricia Taborda Díaz"/>
    <s v="Tipo C:  Supervisión"/>
    <s v="Técnica, Juridica, administrativa, contable y o financiera"/>
  </r>
  <r>
    <x v="22"/>
    <s v="80101501_x000a_80101505"/>
    <s v="Promover la asociatividad, la creatividad, el fortalecimiento y la formalización empresarial de las unidades productivas en el Departamento, por medio de la convocatoria Antójate de Antioquia."/>
    <d v="2018-07-15T00:00:00"/>
    <s v="4 Meses"/>
    <s v="Selección Abreviada - Menor Cuantía"/>
    <s v="Recursos propios"/>
    <n v="600000000"/>
    <n v="6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Y 07-1046"/>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2"/>
    <m/>
    <m/>
    <m/>
    <s v="Juan David Garcia Marulanda "/>
    <s v="Tipo C:  Supervisión"/>
    <s v="Técnica, Juridica, administrativa, contable y o financiera"/>
  </r>
  <r>
    <x v="22"/>
    <n v="80101506"/>
    <s v="Fomento y fortalecimiento del sector social y solidario"/>
    <d v="2018-07-01T00:00:00"/>
    <s v="5 Meses"/>
    <s v="Contratación Directa - Prestación de Servicios y de Apoyo a la Gestión Persona Jurídica"/>
    <s v="Recursos propios"/>
    <n v="100000000"/>
    <n v="10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s v="Gonzalo Duque Valencia"/>
    <s v="Tipo C:  Supervisión"/>
    <s v="Técnica, Juridica, administrativa, contable y o financiera"/>
  </r>
  <r>
    <x v="22"/>
    <n v="80101508"/>
    <s v="Diseño e implementación de una metodología de medición del índice departamental de competitividad - IDC, por subregión."/>
    <d v="2018-07-01T00:00:00"/>
    <s v="5 Meses"/>
    <s v="Contratación Directa - Contratos Interadministrativos"/>
    <s v="Recursos propios"/>
    <n v="263447976"/>
    <n v="263447976"/>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2"/>
    <m/>
    <m/>
    <m/>
    <s v="Harlinton Smith Arango"/>
    <s v="Tipo C:  Supervisión"/>
    <s v="Técnica, Juridica, administrativa, contable y o financiera"/>
  </r>
  <r>
    <x v="22"/>
    <n v="80101505"/>
    <s v="Promover el acceso a nuevos mercados de los micro y pequeños empresarios de Antioquia, a través de una plataforma para la comercialización de sus productos, promoviendo su participación activa en eventos comerciales locales, regionales y nacionales."/>
    <d v="2018-06-10T00:00:00"/>
    <s v="5 MESES"/>
    <s v="Selección Abreviada - Menor Cuantía"/>
    <s v="Recursos propios"/>
    <n v="350000000"/>
    <n v="3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001 "/>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s v="Juan David Garcia Marulanda "/>
    <s v="Tipo C:  Supervisión"/>
    <s v="Técnica, Juridica, administrativa, contable y o financiera"/>
  </r>
  <r>
    <x v="22"/>
    <n v="80101505"/>
    <s v="Fortalecimiento empresarial mediante el desarrollo de proveedores por parte de empresas ancla a unidades productivas antioqueñas"/>
    <d v="2018-07-01T00:00:00"/>
    <s v="7 MESES"/>
    <s v="Contratación Directa - Prestación de Servicios y de Apoyo a la Gestión Persona Jurídica"/>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40022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s v="Juan David Garcia Marulanda "/>
    <s v="Tipo C:  Supervisión"/>
    <s v="Técnica, Juridica, administrativa, contable y o financiera"/>
  </r>
  <r>
    <x v="22"/>
    <n v="80101505"/>
    <s v="Capacitación a actores locales en metodologías de políticas de trabajo decente en el Departamento de Antioquia."/>
    <d v="2018-07-01T00:00:00"/>
    <s v="7 MESES"/>
    <s v="Contratación Directa - Contratos Interadministrativos"/>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00027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s v="Juan David Garcia Marulanda "/>
    <s v="Tipo C:  Supervisión"/>
    <s v="Técnica, Juridica, administrativa, contable y o financiera"/>
  </r>
  <r>
    <x v="22"/>
    <n v="80101502"/>
    <s v="FERIAS Y EVENTOS PROMOCIÓN BANCO DE LA GENTE EN VARIOS MUNICIPIOS CDP COMUNICACIONES"/>
    <d v="2018-04-01T00:00:00"/>
    <s v="7 MESES"/>
    <s v="Selección Abreviada - Menor Cuantía"/>
    <s v="Recursos propios"/>
    <n v="250000000"/>
    <n v="250000000"/>
    <s v="NO"/>
    <s v="N/A"/>
    <m/>
    <m/>
    <m/>
    <m/>
    <m/>
    <m/>
    <m/>
    <m/>
    <m/>
    <m/>
    <m/>
    <m/>
    <m/>
    <m/>
    <m/>
    <x v="2"/>
    <m/>
    <m/>
    <s v="Se hará un CDP para que se realice la contratación por la Susecretaría de Comunicaciones"/>
    <s v="Juan David Garcia Marulanda "/>
    <s v="Tipo C:  Supervisión"/>
    <s v="Técnica, Juridica, administrativa, contable y o financiera"/>
  </r>
  <r>
    <x v="22"/>
    <n v="80131802"/>
    <s v="REALIZAR AVALÚO COMERCIAL DE LOS INMUBLES IDENTIFICADOS CON LAS MATRÍCULAS INMOBILIARIAS No. 034-67785, 034-67786, 034-67787, 034-67788, 034-67789, 034-67790 Y 034-67791 VOLCAN DE LODO, UBICADOS EN EL MUNICIPIO DE ARBOLETES."/>
    <d v="2018-03-21T00:00:00"/>
    <s v="3 MESES"/>
    <s v="Mínima Cuantía"/>
    <s v="Recursos propios"/>
    <n v="15000000"/>
    <n v="15000000"/>
    <s v="NO"/>
    <s v="N/A"/>
    <s v="Cyomara  Rios Flores"/>
    <s v="Profesional Universitaria"/>
    <s v="3838637"/>
    <s v="cyomara.rios@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2"/>
    <m/>
    <m/>
    <m/>
    <s v="Cyomara Ríos Florez"/>
    <s v="Tipo C:  Supervisión"/>
    <s v="Técnica, Juridica, administrativa, contable y o financiera"/>
  </r>
  <r>
    <x v="22"/>
    <n v="80141902"/>
    <s v="PARTICIPACIÓN INSTITUCIONAL EN LA 9° VERSIÓN DE LA FERIA &quot;EXPOARTESANO &quot;LA MEMORIA  2018&quot;"/>
    <d v="2018-06-21T00:00:00"/>
    <s v="2 MESES"/>
    <s v="Contratación Directa - No pluralidad de oferentes"/>
    <s v="Recursos propios"/>
    <n v="30000000"/>
    <n v="30000000"/>
    <s v="NO"/>
    <s v="N/A"/>
    <s v="Vergara Cardona , Fabiola De Jesus"/>
    <s v="Profesional Universitaria"/>
    <s v="3838695"/>
    <s v="fabiola.vergar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40022001"/>
    <s v="Empresarios capacitados en economía solidaria y formas organizativas, empresarios asociados en alguna de las modalidades de economía solidaria"/>
    <s v="*Ferias, misiones y participación en eventos internacionales. *Prompción del portafolio de Proyectos Detonantes de Antioquia. * Observatorio de oportunidades internacionales. *Plan de promoción internacional &quot;El Mundo pasa por Antioquia&quot;."/>
    <m/>
    <n v="21961"/>
    <m/>
    <m/>
    <m/>
    <x v="1"/>
    <m/>
    <m/>
    <m/>
    <s v="Fabiola Vergara Vergara"/>
    <s v="Tipo C:  Supervisión"/>
    <s v="Técnica, Juridica, administrativa, contable y o financiera"/>
  </r>
  <r>
    <x v="22"/>
    <n v="78111502"/>
    <s v="Suministro de tiquetes aéreos para el desplazamiento de recurso humano, equipo de trabajo y beneficiarios relacionados con la acción “generación de capacidades para acceder al empleo y el emprendimiento con el fin de reducir la pobreza, la exclusión social y los riesgos de la economía informal” contrato de subvención DCI/HUM/2014/339-766"/>
    <d v="2018-06-21T00:00:00"/>
    <s v="2 MESES"/>
    <s v="Contratación Directa - Contratos Interadministrativos"/>
    <s v="CONV.2014-AS-350001"/>
    <n v="40000000"/>
    <n v="40000000"/>
    <s v="NO"/>
    <s v="N/A"/>
    <s v="Gutierrez Moreno , Jaime Luis"/>
    <s v="Profesional Universitaria"/>
    <s v="3838695"/>
    <s v="jaime.gutierrez@antioquia.gov.co"/>
    <s v="Formación trabajo Empleo Emprendimiento"/>
    <s v="Fomento de sinergias para la promoción y mejoramiento de_x000a_la empleabilidad en las regiones del Departamento"/>
    <s v="Desarrollo de oportunidades de formación para el trabajo, el emprendimiento y el empleo en ocho municipios de la región de Urabá"/>
    <s v="070004001"/>
    <s v="Formación para el trabajo"/>
    <s v="Formación para el trabajo"/>
    <m/>
    <m/>
    <m/>
    <m/>
    <m/>
    <x v="2"/>
    <m/>
    <m/>
    <m/>
    <m/>
    <m/>
    <m/>
  </r>
  <r>
    <x v="22"/>
    <n v="72102900"/>
    <s v="Realizar obras civiles, mantenimiento y adecuación de la sede principal del Banco de la Gente"/>
    <d v="2018-06-21T00:00:00"/>
    <s v="5 meses"/>
    <s v="Régimen Especial - Artículo 96 Ley 489 de 1998"/>
    <s v="Propios"/>
    <n v="72000000"/>
    <n v="72000000"/>
    <s v="NO"/>
    <s v="N/A"/>
    <s v="Valderrama Rueda , Luis Enrique"/>
    <s v="Profesional Universitaria"/>
    <s v="3837335"/>
    <s v="Luis.Valderrama@fla.com.co"/>
    <s v="Fomento y Apoyo para el Emprendimiento y Fortalecimiento Empresarial"/>
    <m/>
    <m/>
    <m/>
    <m/>
    <m/>
    <m/>
    <m/>
    <m/>
    <m/>
    <m/>
    <x v="2"/>
    <m/>
    <m/>
    <m/>
    <m/>
    <m/>
    <m/>
  </r>
  <r>
    <x v="23"/>
    <n v="82121500"/>
    <s v="Servicio de impresión, fotocopiado, fax y scanner bajo la modalidad de outsourcing in house incluyendo hardware, software, administración, papel, insumos y talento humano, para atender la demanda de las distintas Dependencias de la Gobernación de Antioquia"/>
    <d v="2017-08-01T00:00:00"/>
    <s v="26.5 meses"/>
    <s v="Selección Abreviada - Subasta Inversa"/>
    <s v="Recursos propios"/>
    <n v="2365125000"/>
    <n v="1071000000"/>
    <s v="SI"/>
    <s v="Aprobadas"/>
    <s v="Juan Carlos Arango Ramírez"/>
    <s v="Profesional Universitario (Logístico)"/>
    <s v="3839370"/>
    <s v="juan.arango@antioquia.gov.co"/>
    <m/>
    <m/>
    <m/>
    <m/>
    <m/>
    <m/>
    <n v="7481"/>
    <n v="19926"/>
    <d v="2017-10-17T00:00:00"/>
    <n v="2017060103039"/>
    <n v="4600007552"/>
    <x v="0"/>
    <s v="SUMIMAS S.A.S."/>
    <s v="En ejecución"/>
    <s v="Aportes de la FLA, SSSA y Sría General"/>
    <s v="Ruth Natalia Castro Restrepo y Rodolfo Marquez Ealo"/>
    <s v="Tipo C: Supervisión"/>
    <s v="Supervisión técnica, jurídica, administrativa y financiera."/>
  </r>
  <r>
    <x v="23"/>
    <s v="80101500;83121600;801215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d v="2017-08-27T00:00:00"/>
    <s v="16 meses"/>
    <s v="Contratación Directa - Prestación de Servicios y de Apoyo a la Gestión Persona Natural"/>
    <s v="Recursos propios"/>
    <n v="142800000"/>
    <n v="47600000"/>
    <s v="SI"/>
    <s v="Aprobadas"/>
    <s v="Juan Carlos Arango Ramírez"/>
    <s v="Profesional Universitario (Logístico)"/>
    <s v="3839370"/>
    <s v="juan.arango@antioquia.gov.co"/>
    <m/>
    <m/>
    <m/>
    <m/>
    <m/>
    <m/>
    <n v="7493"/>
    <n v="18157"/>
    <d v="2017-09-06T00:00:00"/>
    <s v="N/A"/>
    <n v="4600007251"/>
    <x v="0"/>
    <s v="RICARDO HOYOS DUQUE"/>
    <s v="En ejecución"/>
    <s v="Aporte de la Sría General"/>
    <s v="Carlos Arturo Piedrahita"/>
    <s v="Tipo C: Supervisión"/>
    <s v="Supervisión técnica, jurídica, administrativa y financiera."/>
  </r>
  <r>
    <x v="23"/>
    <s v="81111500;81112100"/>
    <s v="Servicio de conectividad de internet para la Gobernacion de Antioquia y sus Sedes Externas"/>
    <d v="2017-07-25T00:00:00"/>
    <s v="16 meses"/>
    <s v="Contratación Directa - Contratos Interadministrativos"/>
    <s v="Recursos propios"/>
    <n v="269423616"/>
    <n v="202067712"/>
    <s v="SI"/>
    <s v="Aprobadas"/>
    <s v="Juan Carlos Arango Ramírez"/>
    <s v="Profesional Universitario (Logístico)"/>
    <s v="3839372"/>
    <s v="juan.arango@antioquia.gov.co"/>
    <m/>
    <m/>
    <m/>
    <m/>
    <m/>
    <m/>
    <n v="7392"/>
    <n v="17413"/>
    <d v="2017-08-29T00:00:00"/>
    <n v="2017060098962"/>
    <n v="4600007217"/>
    <x v="0"/>
    <s v="VALOR + S.A.S"/>
    <s v="En ejecución"/>
    <s v="Aportes de la FLA y Hacienda"/>
    <s v="Alexander Arias Ocampo"/>
    <s v="Tipo C: Supervisión"/>
    <s v="Supervisión técnica, jurídica, administrativa y financiera."/>
  </r>
  <r>
    <x v="23"/>
    <n v="83111600"/>
    <s v="Prestacion de servicios de operador de telefonia celular para la Gobernación de Antioquia"/>
    <d v="2017-08-01T00:00:00"/>
    <s v="28 meses"/>
    <s v="Contratación Directa - No pluralidad de oferentes"/>
    <s v="Recursos propios"/>
    <n v="850071952"/>
    <n v="334353600"/>
    <s v="SI"/>
    <s v="Aprobadas"/>
    <s v="Diana David"/>
    <s v="Profesional Universitario (Logístico)"/>
    <s v="3839016"/>
    <s v="diana.david@antioquia.gov.co"/>
    <m/>
    <m/>
    <m/>
    <m/>
    <m/>
    <m/>
    <n v="7394"/>
    <n v="5149"/>
    <d v="2017-09-01T00:00:00"/>
    <n v="2017060098928"/>
    <n v="4600007212"/>
    <x v="0"/>
    <s v="COMUNICACIÓN CELULAR S.A - COMCEL S.A."/>
    <s v="En ejecución"/>
    <s v="Aportes de la FLA, Hacienda, SSSA, "/>
    <s v="Diana David Hincapie"/>
    <s v="Tipo C: Supervisión"/>
    <s v="Supervisión técnica, jurídica, administrativa y financiera."/>
  </r>
  <r>
    <x v="23"/>
    <n v="90121500"/>
    <s v="Adquisición de tiquetes aéreos para la Gobernación de Antioquia"/>
    <d v="2017-09-05T00:00:00"/>
    <s v="15 meses"/>
    <s v="Contratación Directa - Contratos Interadministrativos"/>
    <s v="Recursos propios"/>
    <n v="2307728260"/>
    <n v="1646130260"/>
    <s v="SI"/>
    <s v="Aprobadas"/>
    <s v="Maria Victoria Hoyos "/>
    <s v="Profesional Universitario (Logístico)"/>
    <s v="3839345"/>
    <s v="victoria.hoyos@antioquia.gov.co"/>
    <m/>
    <m/>
    <m/>
    <m/>
    <m/>
    <m/>
    <n v="7571"/>
    <n v="15618"/>
    <d v="2017-10-05T00:00:00"/>
    <n v="2017060102139"/>
    <n v="4600007506"/>
    <x v="0"/>
    <s v="SERVICIO AEREO A TERRITORIOS NACIONALES S.A - SATENA S.A"/>
    <s v="En ejecución"/>
    <s v="Aporte de las 23 Dependencias de la Gobernacion de Antioquia"/>
    <s v="Maria Victoria Hoyos Velasquez"/>
    <s v="Tipo C: Supervisión"/>
    <s v="Supervisión técnica, jurídica, administrativa y financiera."/>
  </r>
  <r>
    <x v="23"/>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d v="2017-09-25T00:00:00"/>
    <s v="15 meses"/>
    <s v="Contratación Directa - Contratos Interadministrativos"/>
    <s v="Recursos propios"/>
    <n v="578562317"/>
    <n v="452162317"/>
    <s v="SI"/>
    <s v="Aprobadas"/>
    <s v="Juan Carlos Arango Ramírez"/>
    <s v="Profesional Universitario (Logístico)"/>
    <s v="3839370"/>
    <s v="juan.arango@antioquia.gov.co"/>
    <m/>
    <m/>
    <m/>
    <m/>
    <m/>
    <m/>
    <n v="7561"/>
    <n v="19911"/>
    <d v="2017-10-05T00:00:00"/>
    <n v="2017060102512"/>
    <n v="4600007517"/>
    <x v="0"/>
    <s v="SERVICIOS POSTALES NACIONALES S.A"/>
    <s v="En ejecución"/>
    <s v="Aportes de la FLA, SSSA y Sría General"/>
    <s v="Marino Gutierrez Marquez "/>
    <s v="Tipo C: Supervisión"/>
    <s v="Supervisión técnica, jurídica, administrativa y financiera."/>
  </r>
  <r>
    <x v="23"/>
    <n v="83101804"/>
    <s v="Suministro de energia y potencia electrica para el edificio del Centro Administrativo Departamental y la Fabrica de Licores y Alcoholes de Antioquia como usuario no regulado."/>
    <d v="2017-10-01T00:00:00"/>
    <s v="15 meses"/>
    <s v="Contratación Directa - Contratos Interadministrativos"/>
    <s v="Recursos propios"/>
    <n v="2781833847"/>
    <n v="4032642007"/>
    <s v="SI"/>
    <s v="Aprobadas"/>
    <s v="Juan Guillermo Cañas R"/>
    <s v="Profesional Universitario (técnico)"/>
    <s v="3838489"/>
    <s v="juan.canas@antioquia.gov.co"/>
    <m/>
    <m/>
    <m/>
    <m/>
    <m/>
    <m/>
    <s v="2017-SS-22-0003"/>
    <n v="0"/>
    <d v="2017-10-02T00:00:00"/>
    <n v="2017060102511"/>
    <s v="2017-SS-22-0003"/>
    <x v="0"/>
    <s v="EMPRESAS PUBLICAS DE MEDELLIN E.S.P."/>
    <s v="En ejecución"/>
    <s v="Aporte de Hacienda"/>
    <s v="Juan Guillermo Cañas"/>
    <s v="Tipo C: Supervisión"/>
    <s v="Supervisión técnica, jurídica, administrativa y financiera."/>
  </r>
  <r>
    <x v="23"/>
    <n v="78181701"/>
    <s v="Suminitro de combustible gasolina corriente, gasolina extra, acpm "/>
    <d v="2017-10-01T00:00:00"/>
    <s v="15 meses"/>
    <s v="Selección Abreviada - Subasta Inversa"/>
    <s v="Recursos propios"/>
    <n v="972967280"/>
    <n v="778373824"/>
    <s v="SI"/>
    <s v="Aprobadas"/>
    <s v="Javier Alonso Londoño Hurtado"/>
    <s v="Profesional Universitario (técnico)"/>
    <s v="3838870"/>
    <s v="javier.londono@antioquia.gov.co"/>
    <m/>
    <m/>
    <m/>
    <m/>
    <m/>
    <m/>
    <n v="7373"/>
    <n v="16756"/>
    <d v="2017-08-17T00:00:00"/>
    <n v="2017060102135"/>
    <n v="4600007507"/>
    <x v="0"/>
    <s v="DISTRACOM S.A "/>
    <s v="En ejecución"/>
    <s v="Aportes de la FLA, SSSA y Sría General"/>
    <s v="Javier Alonso Londoño"/>
    <s v="Tipo C: Supervisión"/>
    <s v="Supervisión técnica, jurídica, administrativa y financiera."/>
  </r>
  <r>
    <x v="23"/>
    <s v="72154100;72151200"/>
    <s v="Mantenimiento preventivo y correctivo, con suministro e instalacion de repuestos, equipos y trabajos varios, para el sistema de aire acondicionado y ventilacion mecanica del Centro Administrastivo Departamental y Sedes Externas."/>
    <d v="2017-10-01T00:00:00"/>
    <s v="15 meses (en ejecución)"/>
    <s v="Selección Abreviada - Subasta Inversa"/>
    <s v="Recursos propios"/>
    <n v="239999909"/>
    <n v="168189452"/>
    <s v="SI"/>
    <s v="Aprobadas"/>
    <s v="Santiago Marín Restrepo"/>
    <s v="Profesional Universitario (técnico)"/>
    <s v="3838951"/>
    <s v="santiago.marin@antioquia.gov.co"/>
    <m/>
    <m/>
    <m/>
    <m/>
    <m/>
    <m/>
    <n v="7027"/>
    <n v="18269"/>
    <d v="2017-08-11T00:00:00"/>
    <n v="2017060103137"/>
    <n v="4600007553"/>
    <x v="0"/>
    <s v="COOL AIR MULTIAIRES S.A.S."/>
    <s v="En ejecución"/>
    <s v="Aporte de la Sría General"/>
    <s v="Santiago Marín Restrepo"/>
    <s v="Tipo C: Supervisión"/>
    <s v="Supervisión técnica, jurídica, administrativa y financiera."/>
  </r>
  <r>
    <x v="23"/>
    <n v="72101500"/>
    <s v="Prestación del servicio de mantenimiento preventivo y correctivo con suministro de repuestos de los ascensores y garaventa marca Mitsubishi instalados en el Centro Administrativo Departamental"/>
    <d v="2017-10-01T00:00:00"/>
    <s v="15 meses"/>
    <s v="Contratación Directa - No pluralidad de oferentes"/>
    <s v="Recursos propios"/>
    <n v="334029055"/>
    <n v="234249589"/>
    <s v="SI"/>
    <s v="Aprobadas"/>
    <s v="Santiago Marín Restrepo"/>
    <s v="Profesional Universitario (técnico)"/>
    <s v="3838951"/>
    <s v="santiago.marin@antioquia.gov.co"/>
    <m/>
    <m/>
    <m/>
    <m/>
    <m/>
    <m/>
    <n v="7381"/>
    <n v="18268"/>
    <d v="2017-10-05T00:00:00"/>
    <n v="2017060102513"/>
    <n v="4600007210"/>
    <x v="0"/>
    <s v="MITSUBISHI ELECTRIC DE COLOMBIA LTDA"/>
    <s v="En ejecución"/>
    <s v="Aporte de la Sría General"/>
    <s v="Santiago Marín Restrepo"/>
    <s v="Tipo C: Supervisión"/>
    <s v="Supervisión técnica, jurídica, administrativa y financiera."/>
  </r>
  <r>
    <x v="23"/>
    <n v="41103007"/>
    <s v="Suministro de energía térmica mediante agua helada desde la central de generación del distrito térmico hasta las instalaciones del Centro Administrativo Departamental-cad- para ser usada en su sistema de aire acondicionado"/>
    <d v="2017-07-01T00:00:00"/>
    <s v="15 meses"/>
    <s v="Contratación Directa - Contratos Interadministrativos"/>
    <s v="Recursos propios"/>
    <n v="2089305153"/>
    <n v="2089305153"/>
    <s v="SI"/>
    <s v="Aprobadas"/>
    <s v="Juan Carlos Arango Ramírez"/>
    <s v="Profesional Universitario (Logístico)"/>
    <s v="3839370"/>
    <s v="juan.arango@antioquia.gov.co"/>
    <m/>
    <m/>
    <m/>
    <m/>
    <m/>
    <m/>
    <s v="2017-SS-22-0004 "/>
    <n v="0"/>
    <d v="2017-10-04T00:00:00"/>
    <n v="2017060092935"/>
    <s v="2017-SS-22-0004 "/>
    <x v="0"/>
    <s v="EMPRESAS PUBLICAS DE MEDELLIN E.S.P."/>
    <s v="En ejecución"/>
    <s v="Aporte de Hacienda"/>
    <s v="Santiago Marín Restrepo"/>
    <s v="Tipo C: Supervisión"/>
    <s v="Supervisión técnica, jurídica, administrativa y financiera."/>
  </r>
  <r>
    <x v="23"/>
    <n v="76111500"/>
    <s v="Prestación de servicios de aseo, cafeteria y mantenimiento gemeral, con suministro de insumos necesarios para la realización de esta labor, en las instalaciones del Centro Administrativo Departamental y Sedes externas"/>
    <d v="2017-08-01T00:00:00"/>
    <s v="14 meses"/>
    <s v="Selección Abreviada - Subasta Inversa"/>
    <s v="Recursos propios"/>
    <n v="2203503881"/>
    <n v="1844990939"/>
    <s v="SI"/>
    <s v="Aprobadas"/>
    <s v="Juan Guillermo Cañas "/>
    <s v="Profesional Universitario (técnico)"/>
    <s v="3838489"/>
    <s v="juan.canas@antioquia.gov.co"/>
    <m/>
    <m/>
    <m/>
    <m/>
    <m/>
    <m/>
    <n v="7365"/>
    <n v="18264"/>
    <d v="2017-09-01T00:00:00"/>
    <n v="2017060105691"/>
    <n v="4600007614"/>
    <x v="0"/>
    <s v="CENTRO ASEO MANTENIMIENTO PROFESIONAL S.A.S"/>
    <s v="En ejecución"/>
    <s v="Aporte de la Sría General"/>
    <s v="Juan Guillermo cañas"/>
    <s v="Tipo C: Supervisión"/>
    <s v="Supervisión técnica, jurídica, administrativa y financiera."/>
  </r>
  <r>
    <x v="23"/>
    <s v="80101500;80101600;80111700"/>
    <s v="Elaborar estrategia tecnológica y de contenidos multimedia, para la operación integral de la herramienta Feria Virtual Antioquia Honesta"/>
    <d v="2017-11-10T00:00:00"/>
    <s v="15 meses"/>
    <s v="Contratación Directa - Contratos Interadministrativos"/>
    <s v="Recursos propios"/>
    <n v="491525698"/>
    <n v="421307741"/>
    <s v="SI"/>
    <s v="N/A"/>
    <s v="Juan Carlos Arango Ramírez"/>
    <s v="Profesional Universitario (Logístico)"/>
    <s v="3839370"/>
    <s v="juan.arango@antioquia.gov.co"/>
    <m/>
    <m/>
    <m/>
    <m/>
    <m/>
    <m/>
    <n v="7963"/>
    <n v="19122"/>
    <d v="2017-11-10T00:00:00"/>
    <n v="2017060109240"/>
    <n v="4600007860"/>
    <x v="0"/>
    <s v="VALOR + S.A.S"/>
    <s v="En ejecución"/>
    <s v="Aporte de Gestion Humana"/>
    <s v="Ahysen Arboleda Montañez - Maria Helena Zapata Gómez -Eliana Patricia Gallego Ospina - Juan Carlos Arango Ramirez"/>
    <s v="Tipo C: Supervisión"/>
    <s v="Supervisión Colegiada B2"/>
  </r>
  <r>
    <x v="23"/>
    <n v="78111800"/>
    <s v="Prestación del servicio de mantenimiento integral para el parque automotor de propiedad y al servicio del Departamento de Antioquia."/>
    <d v="2017-08-14T00:00:00"/>
    <s v="15 meses"/>
    <s v="Selección Abreviada - Subasta Inversa"/>
    <s v="Recursos propios"/>
    <n v="2268463600"/>
    <n v="1781544000"/>
    <s v="SI"/>
    <s v="Aprobadas"/>
    <s v="Juan Carlos Arango Ramírez"/>
    <s v="Profesional Universitario (Logístico)"/>
    <s v="3839370"/>
    <s v="juan.arango@antioquia.gov.co"/>
    <m/>
    <m/>
    <m/>
    <m/>
    <m/>
    <m/>
    <n v="7380"/>
    <n v="19922"/>
    <d v="2017-08-31T00:00:00"/>
    <n v="2017060106522"/>
    <n v="4600007665"/>
    <x v="0"/>
    <s v="UNION TEMPORAL SERVICIO AUTOMOTRIZ ABURRA MOTORS"/>
    <s v="En ejecución"/>
    <s v="Aportes de la FLA, SSSA y Sría General"/>
    <s v="Rodolfo Marquez Ealo"/>
    <s v="Tipo C: Supervisión"/>
    <s v="Supervisión técnica, jurídica, administrativa y financiera."/>
  </r>
  <r>
    <x v="23"/>
    <n v="92121500"/>
    <s v="Prestar el servicio de vigilancia privada fija armada, canina y sin arma para el Departamento de Antioquia, Asamblea Departamental, Fábrica de Licores y Alcoholes de Antioquia, Bienes Muebles e Inmuebles y Sedes Externas."/>
    <d v="2017-08-20T00:00:00"/>
    <s v="14 meses"/>
    <s v="Licitación Pública"/>
    <s v="Recursos propios"/>
    <n v="5339057688"/>
    <n v="4660941066"/>
    <s v="SI"/>
    <s v="Aprobadas"/>
    <s v="Juan Carlos Arango Ramírez"/>
    <s v="Profesional Universitario (Logístico)"/>
    <s v="3839370"/>
    <s v="juan.arango@antioquia.gov.co"/>
    <m/>
    <m/>
    <m/>
    <m/>
    <m/>
    <m/>
    <n v="7347"/>
    <n v="19910"/>
    <d v="2017-08-15T00:00:00"/>
    <n v="2017060110237"/>
    <n v="4600007928"/>
    <x v="0"/>
    <s v="SERACIS LTDA"/>
    <s v="En ejecución"/>
    <s v="Aportes de la FLA, SSSA y Sría General"/>
    <s v="Sergio Alexander Contreras Romero"/>
    <s v="Tipo C: Supervisión"/>
    <s v="Supervisión técnica, jurídica, administrativa y financiera."/>
  </r>
  <r>
    <x v="23"/>
    <n v="77101703"/>
    <s v="Aunar esfuerzos para el manejo integral de los residuos sólidos reciclables en las instalaciones del Centro Administrativo Departamental y Sedes Externas del Departamento de Antioquia."/>
    <d v="2016-12-01T00:00:00"/>
    <s v="38 meses"/>
    <s v="Contratación Directa - No pluralidad de oferentes"/>
    <s v="Recursos propios"/>
    <n v="0"/>
    <n v="0"/>
    <s v="NO"/>
    <s v="N/A"/>
    <s v="Juan Carlos Arango Ramírez"/>
    <s v="Profesional Universitario (Logístico)"/>
    <n v="3839370"/>
    <s v="juan.arango@antioquia.gov.co"/>
    <m/>
    <m/>
    <m/>
    <m/>
    <m/>
    <m/>
    <s v="2016-CA-22-0005"/>
    <n v="0"/>
    <d v="2016-12-07T00:00:00"/>
    <n v="20166060097540"/>
    <s v="2016-CA-22-0005"/>
    <x v="0"/>
    <s v="RECIMED (COOPERATIVA MULTIACTIVA DE RECICLADORES DE MEDELLÍN)"/>
    <s v="En ejecución"/>
    <s v="Proceso sin recursos"/>
    <s v="Luz Marina Martínez Alzate"/>
    <s v="Tipo C: Supervisión"/>
    <s v="Supervisión técnica, jurídica, administrativa y financiera."/>
  </r>
  <r>
    <x v="23"/>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d v="2018-01-01T00:00:00"/>
    <s v="18 meses"/>
    <s v="Contratación Directa - No pluralidad de oferentes"/>
    <s v="Recursos propios"/>
    <n v="38000000"/>
    <n v="38000000"/>
    <s v="NO"/>
    <s v="N/A"/>
    <s v="Juan Carlos Arango Ramírez"/>
    <s v="Profesional Universitario (Logístico)"/>
    <s v="3839370"/>
    <s v="juan.arango@antioquia.gov.co"/>
    <m/>
    <m/>
    <m/>
    <m/>
    <m/>
    <m/>
    <n v="8023"/>
    <n v="19932"/>
    <d v="2018-01-17T00:00:00"/>
    <n v="2018060003513"/>
    <n v="4600007996"/>
    <x v="0"/>
    <s v="LEGIS EDITORES S.A"/>
    <s v="En ejecución"/>
    <s v="Aporte de la Sría General"/>
    <s v="Luis Fernando Úsuga"/>
    <s v="Tipo C: Supervisión"/>
    <s v="Supervisión técnica, jurídica, administrativa y financiera."/>
  </r>
  <r>
    <x v="23"/>
    <n v="80121600"/>
    <s v="Prestación de servicios de apoyo en la revisión permanente de los procesos judiciales en los que tiene interés el Departamento de Antioquia, con jurisdicción en la ciudad de Barranquilla."/>
    <d v="2018-01-01T00:00:00"/>
    <s v="10 meses"/>
    <s v="Contratación Directa - Prestación de Servicios y de Apoyo a la Gestión Persona Natural"/>
    <s v="Recursos propios"/>
    <n v="12374879"/>
    <n v="12374879"/>
    <s v="NO"/>
    <s v="N/A"/>
    <s v="Juan Carlos Arango Ramírez"/>
    <s v="Profesional Universitario (Logístico)"/>
    <s v="3839370"/>
    <s v="juan.arango@antioquia.gov.co"/>
    <m/>
    <m/>
    <m/>
    <m/>
    <m/>
    <m/>
    <n v="8010"/>
    <n v="19908"/>
    <d v="2018-01-16T00:00:00"/>
    <n v="4600007995"/>
    <n v="4600007995"/>
    <x v="0"/>
    <s v="BARRERO PINZON ZAIRA YANUBY"/>
    <s v="En ejecución"/>
    <s v="Aporte de la Sría General"/>
    <s v="Diana Marcela Raigoza Duque"/>
    <s v="Tipo C: Supervisión"/>
    <s v="Administrativa, financiera, contratable"/>
  </r>
  <r>
    <x v="23"/>
    <n v="78111800"/>
    <s v="Prestación de servicio de transporte terrestre automotor para apoyar la gestión de la Gobernación de Antioquia."/>
    <d v="2018-01-01T00:00:00"/>
    <s v="11 meses"/>
    <s v="Selección Abreviada - Subasta Inversa"/>
    <s v="Recursos propios"/>
    <n v="2213053920"/>
    <n v="2213053920"/>
    <s v="NO"/>
    <s v="N/A"/>
    <s v="Juan Guillermo Cañas "/>
    <s v="Profesional Universitario (técnico)"/>
    <s v="3838489"/>
    <s v="juan.canas@antioquia.gov.co"/>
    <m/>
    <m/>
    <m/>
    <m/>
    <m/>
    <m/>
    <s v="SA-22-01-2018"/>
    <n v="19913"/>
    <d v="2018-01-02T00:00:00"/>
    <n v="2018060026180"/>
    <n v="4600008068"/>
    <x v="0"/>
    <s v="U.T GOBERNACION AÑO 2018"/>
    <s v="En ejecución"/>
    <s v="Aporte de la Sría General"/>
    <s v="Javier Gelvez Albarracin"/>
    <s v="Tipo C: Supervisión"/>
    <s v="Supervisión técnica, jurídica, administrativa y financiera."/>
  </r>
  <r>
    <x v="23"/>
    <n v="32101656"/>
    <s v="Prestación del servicio de monitoreo para la administracion integral del parque automotor del Departamento de Antioquia - AVL"/>
    <d v="2018-01-01T00:00:00"/>
    <s v="10 meses"/>
    <s v="Selección Abreviada - Subasta Inversa"/>
    <s v="Recursos propios"/>
    <n v="54740000"/>
    <n v="54740000"/>
    <s v="NO"/>
    <s v="N/A"/>
    <s v="Javier Alonso Londoño H"/>
    <s v="Profesional Universitario (técnico)"/>
    <s v="3838870"/>
    <s v="javier.londono@antioquia.gov.co"/>
    <m/>
    <m/>
    <m/>
    <m/>
    <m/>
    <m/>
    <n v="8052"/>
    <n v="20073"/>
    <d v="2018-02-09T00:00:00"/>
    <n v="2018060027560"/>
    <n v="4600008074"/>
    <x v="0"/>
    <s v="ELEINCO S.A.S"/>
    <s v="En ejecución"/>
    <s v="Aporte de la Sría General"/>
    <s v="Javier Alonso Londoño Hurtado"/>
    <s v="Tipo C: Supervisión"/>
    <s v="Supervisión técnica, jurídica, administrativa y financiera."/>
  </r>
  <r>
    <x v="23"/>
    <n v="39121000"/>
    <s v="Mantenimiento preventivo y correctivo, con suministro de repuestos, de las unidades del sistema ininterrumpido de potencia (UPS) instalado en el CAD."/>
    <d v="2018-01-01T00:00:00"/>
    <s v="11 meses"/>
    <s v="Contratación Directa - No pluralidad de oferentes"/>
    <s v="Recursos propios"/>
    <n v="35244431"/>
    <n v="35244431"/>
    <s v="NO"/>
    <s v="N/A"/>
    <s v="Juan Carlos Gallego O"/>
    <s v="Profesional Universitario (técnico)"/>
    <s v="3839394"/>
    <s v="juan.gallegoosorio@antioquia.gov.co"/>
    <m/>
    <m/>
    <m/>
    <m/>
    <m/>
    <m/>
    <n v="8019"/>
    <n v="20063"/>
    <d v="2018-01-24T00:00:00"/>
    <n v="201860003668"/>
    <n v="4600007997"/>
    <x v="0"/>
    <s v="UPSISTEMAS S.A"/>
    <s v="En ejecución"/>
    <s v="Aporte de la Sría General"/>
    <s v="Juan Carlos Gallego Osorio"/>
    <s v="Tipo C: Supervisión"/>
    <s v="Supervisión técnica, jurídica, administrativa y financiera."/>
  </r>
  <r>
    <x v="23"/>
    <s v="72151500 39121000"/>
    <s v="Prestar los servicios de mantenimiento preventivo, predictivo y correctivo de cada uno de los equipos y elementos que componen la subestación de energía eléctrica, plantas de emergencia, plantas contraincendios para garantizar la disponibilidad y confiabilidad de los mismos."/>
    <d v="2018-01-01T00:00:00"/>
    <s v="11 meses"/>
    <s v="Mínima Cuantía"/>
    <s v="Recursos propios"/>
    <n v="39490000"/>
    <n v="39490000"/>
    <s v="NO"/>
    <s v="N/A"/>
    <s v="Javier Gelvez Albarracin"/>
    <s v="Profesional Universitario (técnico)"/>
    <s v="3839339"/>
    <s v="javier.gelvez@antioquia.gov.co"/>
    <m/>
    <m/>
    <m/>
    <m/>
    <m/>
    <m/>
    <n v="8080"/>
    <n v="20922"/>
    <d v="2018-02-10T00:00:00"/>
    <n v="4600008062"/>
    <n v="4600008062"/>
    <x v="0"/>
    <s v="COINSI S.A.S"/>
    <s v="En ejecución"/>
    <s v="Aporte de la Sría General"/>
    <s v="Javier Gelvez Albarracin"/>
    <s v="Tipo C: Supervisión"/>
    <s v="Supervisión técnica, jurídica, administrativa y financiera."/>
  </r>
  <r>
    <x v="23"/>
    <n v="80111701"/>
    <s v="Prestar servicios profesionales para la asesoría jurídica, asistencia y acompañamiento en proyectos especiales que fueron materia del Plan de Gobierno &quot;Pensando en Grande&quot;."/>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9"/>
    <n v="20179"/>
    <d v="2018-01-16T00:00:00"/>
    <n v="4600008011"/>
    <n v="4600008011"/>
    <x v="0"/>
    <s v="FRANCISCO GUILLERMO MEJIA MEJIA"/>
    <s v="En ejecución"/>
    <s v="Aporte de la Sría General"/>
    <s v="Carlos Arturo Piedrahita"/>
    <s v="Tipo C: Supervisión"/>
    <s v="Supervisión técnica, jurídica, administrativa y financiera."/>
  </r>
  <r>
    <x v="23"/>
    <n v="80111701"/>
    <s v="Prestar servicios profesionales para la asesoria juridica especializada. asistencia y acompañamiento en temas inherentes a proyectos especiales trascendentales y estrategicos para el Departamento de Antioquia."/>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3"/>
    <n v="20178"/>
    <d v="2018-01-16T00:00:00"/>
    <n v="4600008012"/>
    <n v="460008012"/>
    <x v="0"/>
    <s v="ALVARO DE JESÚS LÓPEZ ARISTIZÁBAL"/>
    <s v="En ejecución"/>
    <s v="Aporte de la Sría General"/>
    <s v="Carlos Arturo Piedrahita"/>
    <s v="Tipo C: Supervisión"/>
    <s v="Supervisión técnica, jurídica, administrativa y financiera."/>
  </r>
  <r>
    <x v="23"/>
    <n v="81111703"/>
    <s v="Servicio de plataforma web para la realización de subastas inversas electrónicas de la Gobernación de Antioquia"/>
    <d v="2018-02-01T00:00:00"/>
    <s v="10 meses"/>
    <s v="Mínima Cuantía"/>
    <s v="Recursos propios"/>
    <n v="50000000"/>
    <n v="50000000"/>
    <s v="NO"/>
    <s v="N/A"/>
    <s v="Juan Carlos Arango Ramírez"/>
    <s v="Profesional Universitario (Logístico)"/>
    <n v="3839370"/>
    <s v="juan.arango@antioquia.gov.co"/>
    <m/>
    <m/>
    <m/>
    <m/>
    <m/>
    <m/>
    <n v="8089"/>
    <n v="21054"/>
    <d v="2018-02-10T00:00:00"/>
    <n v="4600008061"/>
    <n v="4600008061"/>
    <x v="0"/>
    <s v="SERVICIO EN WEB S.A.S"/>
    <s v="En ejecución"/>
    <s v="Aporte de la Sría General"/>
    <s v="María Victoria Hoyos Velásquez"/>
    <s v="Tipo C: Supervisión"/>
    <s v="Supervisión técnica, jurídica, administrativa y financiera."/>
  </r>
  <r>
    <x v="23"/>
    <n v="56112102"/>
    <s v="Adquisición de sillas para los asistentes a los eventos institucionales de la Gobernación Antioquia. "/>
    <d v="2018-02-01T00:00:00"/>
    <s v="1 mes "/>
    <s v="Mínima Cuantía"/>
    <s v="Recursos propios"/>
    <n v="9787750"/>
    <n v="9787750"/>
    <s v="NO"/>
    <s v="N/A"/>
    <s v="Juan Carlos Arango Ramírez"/>
    <s v="Profesional Universitario "/>
    <s v="3839370"/>
    <s v="juan.arango@antioquia.gov.co"/>
    <m/>
    <m/>
    <m/>
    <m/>
    <m/>
    <m/>
    <n v="8085"/>
    <n v="20290"/>
    <d v="2018-02-14T00:00:00"/>
    <n v="4600008064"/>
    <n v="4600008064"/>
    <x v="0"/>
    <s v="RIVEROS BOTERO COMPAÑÍA LIMITADA"/>
    <s v="Terminado"/>
    <s v="Aporte de la Sría General"/>
    <s v="Maria  Lorena Martinez Restrepo"/>
    <s v="Tipo C: Supervisión"/>
    <s v="Supervisión técnica, jurídica, administrativa y financiera."/>
  </r>
  <r>
    <x v="23"/>
    <s v="80101500;83121600;80121500"/>
    <s v="Servicio de agenda virtual de audiencias y acceso virtual a todas las notificaciones de sentencias y autos proferidos dentro de los procesos judiciales y prejudiciales en los que tiene interés el Departamento de Antioquia."/>
    <d v="2017-12-07T00:00:00"/>
    <s v="11 meses 15 dias calendario"/>
    <s v="Contratación Directa - Prestación de Servicios y de Apoyo a la Gestión Persona Jurídica"/>
    <s v="Recursos propios"/>
    <n v="321264872"/>
    <n v="321264872"/>
    <s v="NO"/>
    <s v="N/A"/>
    <s v="Juan Carlos Arango Ramírez"/>
    <s v="Profesional Universitario (Logístico)"/>
    <s v="3839370"/>
    <s v="juan.arango@antioquia.gov.co"/>
    <m/>
    <m/>
    <m/>
    <m/>
    <m/>
    <m/>
    <n v="8030"/>
    <n v="19927"/>
    <d v="2018-01-22T00:00:00"/>
    <n v="4600007994"/>
    <n v="4600007994"/>
    <x v="0"/>
    <s v="LITIGIOVIRTUAL.COM S.A.S."/>
    <s v="En ejecución"/>
    <s v="Aporte de la Sría General"/>
    <s v="Abel de Jesús Ojeda Villadiego"/>
    <s v="Tipo C: Supervisión"/>
    <s v="Supervisión técnica, jurídica, administrativa y financiera."/>
  </r>
  <r>
    <x v="23"/>
    <n v="78181500"/>
    <s v="Prestación de servicios de mantenimiento integral, para las motos al servicio del Departamento de Antioquia."/>
    <d v="2018-01-24T00:00:00"/>
    <s v="10 meses"/>
    <s v="Mínima Cuantía"/>
    <s v="Recursos propios"/>
    <n v="58732589"/>
    <n v="58732589"/>
    <s v="NO"/>
    <s v="N/A"/>
    <s v="Juan Carlos Arango Ramírez"/>
    <s v="Profesional Universitario (Logístico)"/>
    <s v="3839370"/>
    <s v="juan.arango@antioquia.gov.co"/>
    <m/>
    <m/>
    <m/>
    <m/>
    <m/>
    <m/>
    <n v="8089"/>
    <n v="20197"/>
    <d v="2018-03-12T00:00:00"/>
    <n v="4600008082"/>
    <n v="4600008082"/>
    <x v="0"/>
    <s v="INVERSIONES XOS LTDA"/>
    <s v="En ejecución"/>
    <s v="Aporte de la Sría General"/>
    <s v="Javier Alonso Londoño Hurtado"/>
    <s v="Tipo C: Supervisión"/>
    <s v="Supervisión técnica, jurídica, administrativa y financiera."/>
  </r>
  <r>
    <x v="23"/>
    <n v="72102900"/>
    <s v="Obras civiles para la remodelación total del salón Pedro Justo Berrio en el piso 12 de la Gobernación de Antioquia, "/>
    <d v="2018-01-01T00:00:00"/>
    <s v="4 meses"/>
    <s v="Selección Abreviada - Menor Cuantía"/>
    <s v="Recursos propios"/>
    <n v="125859421"/>
    <n v="125859421"/>
    <s v="NO"/>
    <s v="N/A"/>
    <s v="Juan Carlos Gallego O"/>
    <s v="Profesional Universitario (técnico)"/>
    <s v="3839394"/>
    <s v="juan.gallegoosorio@antioquia.gov.co"/>
    <m/>
    <m/>
    <m/>
    <m/>
    <m/>
    <m/>
    <n v="8051"/>
    <n v="20391"/>
    <d v="2018-02-02T00:00:00"/>
    <n v="2018060030244"/>
    <n v="4600008081"/>
    <x v="0"/>
    <s v="UNION TEMPORAL REMODELACIONES 2018"/>
    <s v="En ejecución"/>
    <s v="Aporte de la Sría General"/>
    <s v="Juan Carlos Gallego Osorio"/>
    <s v="Tipo C: Supervisión"/>
    <s v="Supervisión técnica, jurídica, administrativa y financiera."/>
  </r>
  <r>
    <x v="23"/>
    <s v="47121800;47121900;47132100"/>
    <s v="Suministro de café especial para el consumo de servidores publicos que laboran en el CAD y sus Sedes Externas."/>
    <d v="2018-02-01T00:00:00"/>
    <s v="10 meses"/>
    <s v="Mínima Cuantía"/>
    <s v="Recursos propios"/>
    <n v="78124000"/>
    <n v="78124000"/>
    <s v="NO"/>
    <s v="N/A"/>
    <s v="Luz Marina Martinez A"/>
    <s v="profesional Especializado (técnico)"/>
    <s v="3838956"/>
    <s v="luz.martinez@antioquia.gov.co"/>
    <m/>
    <m/>
    <m/>
    <m/>
    <m/>
    <m/>
    <n v="8133"/>
    <n v="21146"/>
    <d v="2018-03-13T00:00:00"/>
    <n v="4600008083"/>
    <n v="4600008083"/>
    <x v="0"/>
    <s v="INVERPROYECTO S MAGNA S.A.S"/>
    <s v="En ejecución"/>
    <s v="Aporte de la Sría General"/>
    <s v="Maria Inés Ochoa Garcia"/>
    <s v="Tipo C: Supervisión"/>
    <s v="Supervisión técnica, jurídica, administrativa y financiera."/>
  </r>
  <r>
    <x v="23"/>
    <n v="76111500"/>
    <s v="Mantenimiento y alistamiento de fachada y ventaneria del edificio Gobernacion de Antioquia y edificio Asamblea Departamental (incluye empaques para ventanería) Reposición."/>
    <d v="2018-01-01T00:00:00"/>
    <s v="2,5 meses"/>
    <s v="Selección Abreviada - Menor Cuantía"/>
    <s v="Recursos propios"/>
    <n v="196103586"/>
    <n v="196103586"/>
    <s v="NO"/>
    <s v="N/A"/>
    <s v="Juan Carlos Gallego O"/>
    <s v="Profesional Universitario (técnico)"/>
    <s v="3839394"/>
    <s v="juan.gallegoosorio@antioquia.gov.co"/>
    <m/>
    <m/>
    <m/>
    <m/>
    <m/>
    <m/>
    <n v="8082"/>
    <n v="20970"/>
    <d v="2018-03-08T00:00:00"/>
    <n v="2018060224886"/>
    <n v="4600008118"/>
    <x v="0"/>
    <s v="DIARQCO CONSTRUCTORES S.A.S"/>
    <s v="En ejecución"/>
    <s v="Aporte de la Sría General"/>
    <s v="José Mauricio Mesa Restrepo"/>
    <s v="Tipo C: Supervisión"/>
    <s v="Supervisión técnica, jurídica, administrativa y financiera."/>
  </r>
  <r>
    <x v="23"/>
    <n v="70111700"/>
    <s v="Mantenimiento general y de jardinería para la Casa Fiscal de Antioquia &quot;Sede Bogotá&quot;"/>
    <d v="2018-01-26T00:00:00"/>
    <s v="06 meses"/>
    <s v="Mínima Cuantía"/>
    <s v="Recursos propios"/>
    <n v="56476632"/>
    <n v="56476632"/>
    <s v="NO"/>
    <s v="N/A"/>
    <s v="Juan Carlos Gallego O"/>
    <s v="Profesional Universitario (técnico)"/>
    <s v="3839394"/>
    <s v="juan.gallegoosorio@antioquia.gov.co"/>
    <m/>
    <m/>
    <m/>
    <m/>
    <m/>
    <m/>
    <n v="8162"/>
    <n v="21211"/>
    <d v="2018-04-06T00:00:00"/>
    <n v="4600008099"/>
    <n v="4600008099"/>
    <x v="0"/>
    <s v="CONSTRUCTORRES E INGENIERIA S.A.S"/>
    <s v="En ejecución"/>
    <s v="Aporte de la Sría General"/>
    <s v="Juan Carlos Gallego Osorio"/>
    <s v="Tipo C: Supervisión"/>
    <s v="Supervisión técnica, jurídica, administrativa y financiera."/>
  </r>
  <r>
    <x v="23"/>
    <s v="47121800;47121900;47131530"/>
    <s v="Suministro de Insumos de cafeteria para el funcionamiento  del  Centro  Administrativo Departamental  (CAD) y sus  Sedes Externas"/>
    <d v="2018-03-01T00:00:00"/>
    <s v="6,5 meses"/>
    <s v="Selección Abreviada - Subasta Inversa"/>
    <s v="Recursos propios"/>
    <n v="332039494"/>
    <n v="332039494"/>
    <s v="NO"/>
    <s v="N/A"/>
    <s v="Juan Carlos Arango Ramírez"/>
    <s v="Profesional Universitario (Logístico)"/>
    <n v="3839370"/>
    <s v="juan.arango@antioquia.gov.co"/>
    <m/>
    <m/>
    <m/>
    <m/>
    <m/>
    <m/>
    <n v="8167"/>
    <n v="21210"/>
    <d v="2018-04-11T00:00:00"/>
    <n v="2018060225709"/>
    <n v="4600008133"/>
    <x v="0"/>
    <s v="CONSTRUCCIONES, TRANSPORTES Y SUMINISTROS J.F.A S.A.S"/>
    <s v="En ejecución"/>
    <s v="Aporte de la Sría General y SSSA"/>
    <s v="Maria Inés Ochoa Garcia"/>
    <s v="Tipo C: Supervisión"/>
    <s v="Supervisión técnica, jurídica, administrativa y financiera."/>
  </r>
  <r>
    <x v="23"/>
    <n v="46191600"/>
    <s v="Suministro y mantenimiento de los extintores instalados en el CAD y Sedes Externas."/>
    <d v="2018-02-26T00:00:00"/>
    <s v="7 meses"/>
    <s v="Mínima Cuantía"/>
    <s v="Recursos propios"/>
    <n v="16809239"/>
    <n v="16809239"/>
    <s v="NO"/>
    <s v="N/A"/>
    <s v="Luz Marina Martinez A"/>
    <s v="profesional Especializado (técnico)"/>
    <s v="3838956"/>
    <s v="luz.martinez@antioquia.gov.co"/>
    <m/>
    <m/>
    <m/>
    <m/>
    <m/>
    <m/>
    <n v="8179"/>
    <n v="21183"/>
    <d v="2018-05-23T00:00:00"/>
    <n v="4600008121"/>
    <n v="4600008121"/>
    <x v="0"/>
    <s v="IMPLESEG S.A.S"/>
    <s v="En ejecución"/>
    <s v="Aporte de la Sría General y SSSA"/>
    <s v="Luz Marina Martínez Arango"/>
    <s v="Tipo C: Supervisión"/>
    <s v="Supervisión técnica, jurídica, administrativa y financiera."/>
  </r>
  <r>
    <x v="23"/>
    <n v="72102900"/>
    <s v="Mantenimiento preventivo y correctivo de salvaescaleras del costado oriental piso 12 - 13 marca VIMEC"/>
    <d v="2018-01-01T00:00:00"/>
    <s v="6 meses"/>
    <s v="Mínima Cuantía"/>
    <s v="Recursos propios"/>
    <n v="9713200"/>
    <n v="9713200"/>
    <s v="NO"/>
    <s v="N/A"/>
    <s v="Donaldy Giraldo Garcia"/>
    <s v="Profesional Universitario (técnico)"/>
    <s v="3839690"/>
    <s v="donaldy.giraldo@antioquia.gov.co"/>
    <m/>
    <m/>
    <m/>
    <m/>
    <m/>
    <m/>
    <n v="8202"/>
    <n v="21426"/>
    <d v="2018-06-01T00:00:00"/>
    <n v="4600008138"/>
    <n v="4600008138"/>
    <x v="0"/>
    <s v="ASCENSORES MITCHELL S.A.S"/>
    <s v="En ejecución"/>
    <s v="Aporte de la Sría General"/>
    <s v="Donaldy Giraldo García"/>
    <s v="Tipo C: Supervisión"/>
    <s v="Supervisión técnica, jurídica, administrativa y financiera."/>
  </r>
  <r>
    <x v="23"/>
    <n v="39111700"/>
    <s v="Suministro y puesta en funcionamiento del sistema de iluminación de emergencia para el Centro Administrativo Departamental y Asamblea"/>
    <d v="2018-07-13T00:00:00"/>
    <s v="5 meses"/>
    <s v="Mínima Cuantía"/>
    <s v="Recursos propios"/>
    <n v="41870250"/>
    <n v="41870250"/>
    <s v="NO"/>
    <s v="N/A"/>
    <s v="Juan Carlos Arango Ramírez"/>
    <s v="Profesional Universitario (Logístico)"/>
    <n v="3839370"/>
    <s v="juan.arango@antioquia.gov.co"/>
    <m/>
    <m/>
    <m/>
    <m/>
    <m/>
    <m/>
    <n v="8252"/>
    <n v="21650"/>
    <d v="2018-06-29T00:00:00"/>
    <n v="4600008187"/>
    <n v="4600008187"/>
    <x v="0"/>
    <s v="INVERSIONES FERNANDO IRAL S.A.S"/>
    <s v="Celebrado sin iniciar"/>
    <s v="Aporte de la Sría General"/>
    <s v="Jose Mauricio Mesa Restrepo"/>
    <s v="Tipo C: Supervisión"/>
    <s v="Supervisión técnica, jurídica, administrativa y financiera."/>
  </r>
  <r>
    <x v="23"/>
    <n v="72102100"/>
    <s v="Prestación del servicio de fumigación integral contra plagas en las instalaciones del Centro Administrativo Departamental y sus Sedes Externas"/>
    <d v="2018-02-02T00:00:00"/>
    <s v="10 meses"/>
    <s v="Mínima Cuantía"/>
    <s v="Recursos propios"/>
    <n v="27727000"/>
    <n v="27727000"/>
    <s v="NO"/>
    <s v="N/A"/>
    <s v="Luz Marina Martinez A"/>
    <s v="profesional Especializado (técnico)"/>
    <s v="3838956"/>
    <s v="luz.martinez@antioquia.gov.co"/>
    <m/>
    <m/>
    <m/>
    <m/>
    <m/>
    <m/>
    <n v="8132"/>
    <n v="21161"/>
    <d v="2018-03-07T00:00:00"/>
    <n v="4600008195"/>
    <n v="4600008195"/>
    <x v="0"/>
    <s v="FUMIGAX S.A.S"/>
    <s v="Celebrado sin iniciar"/>
    <s v="Aporte de la Sría General y SSSA"/>
    <s v="Luz Marina Martínez Arango"/>
    <s v="Tipo C: Supervisión"/>
    <s v="Supervisión técnica, jurídica, administrativa y financiera."/>
  </r>
  <r>
    <x v="23"/>
    <n v="72102900"/>
    <s v="Obras civiles para la remodelación y adecuación total del audiotorio Gobernadores del piso cuarto de la Gobernación de Antioquia"/>
    <d v="2018-04-12T00:00:00"/>
    <s v="4 meses"/>
    <s v="Selección Abreviada - Menor Cuantía"/>
    <s v="Recursos propios"/>
    <n v="367659357"/>
    <n v="367659357"/>
    <s v="NO"/>
    <s v="N/A"/>
    <s v="Juan Carlos Gallego O"/>
    <s v="Profesional Universitario (técnico)"/>
    <s v="3839394"/>
    <s v="juan.gallegoosorio@antioquia.gov.co"/>
    <m/>
    <m/>
    <m/>
    <m/>
    <m/>
    <m/>
    <n v="8183"/>
    <n v="21387"/>
    <d v="2018-05-07T00:00:00"/>
    <n v="2018060230185"/>
    <m/>
    <x v="4"/>
    <s v="JORGE HERNANDO CASTRILLON BUSTAMANTE"/>
    <s v="Celebrado sin iniciar"/>
    <s v="Aporte de la Sría General"/>
    <s v="Juan Carlos Gallego Osorio"/>
    <s v="Tipo C: Supervisión"/>
    <s v="Supervisión técnica, jurídica, administrativa y financiera."/>
  </r>
  <r>
    <x v="23"/>
    <s v="47121800;47121900;47132100"/>
    <s v="Suministro y distribución de insumos de aseo para el funcionamiento del centro administrativo departamental (CAD) y sus Sedes Externas.”"/>
    <d v="2018-03-01T00:00:00"/>
    <s v="9 meses"/>
    <s v="Mínima Cuantía"/>
    <s v="Recursos propios"/>
    <n v="100790630"/>
    <n v="100790630"/>
    <s v="NO"/>
    <s v="N/A"/>
    <s v="Juan Carlos Arango Ramírez"/>
    <s v="Profesional Universitario (Logístico)"/>
    <s v="3838956"/>
    <s v="luz.martinez@antioquia.gov.co"/>
    <m/>
    <m/>
    <m/>
    <m/>
    <m/>
    <m/>
    <n v="8180"/>
    <n v="21384"/>
    <d v="2018-07-09T00:00:00"/>
    <n v="2018060228698"/>
    <n v="4600008180"/>
    <x v="0"/>
    <s v="PAPELERIA EL PUNTO S.A.S"/>
    <s v="Celebrado sin iniciar"/>
    <s v="Aporte de la Sría General y SSSA"/>
    <s v="Luz Marina Martínez Arango"/>
    <s v="Tipo C: Supervisión"/>
    <s v="Supervisión técnica, jurídica, administrativa y financiera."/>
  </r>
  <r>
    <x v="23"/>
    <n v="92121700"/>
    <s v="Mantenimiento preventivo y correctivo del sistema integrado de seguridad. (Se trasladó recursos a Gestión humana - Informática)"/>
    <d v="2018-01-01T00:00:00"/>
    <s v="12 meses"/>
    <s v="Selección Abreviada - Subasta Inversa"/>
    <s v="Recursos propios"/>
    <n v="180000000"/>
    <n v="180000000"/>
    <s v="NO"/>
    <s v="N/A"/>
    <s v="Sergio Alexander Contreras Romero"/>
    <s v="Director de Seguridad"/>
    <s v="3839370"/>
    <s v="juan.arango@antioquia.gov.co"/>
    <m/>
    <m/>
    <m/>
    <m/>
    <m/>
    <m/>
    <m/>
    <m/>
    <m/>
    <m/>
    <m/>
    <x v="2"/>
    <m/>
    <m/>
    <s v="Se trasladará CDP a la Secretaria de Informatica cuando lo soliciten"/>
    <s v="Iván Yesid Espinoza Guzmán"/>
    <s v="Tipo C: Supervisión"/>
    <s v="Supervisión técnica, jurídica, administrativa y financiera."/>
  </r>
  <r>
    <x v="23"/>
    <s v="92121504;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
    <d v="2018-06-13T00:00:00"/>
    <s v="6 meses"/>
    <s v="Contratación Directa - No pluralidad de oferentes"/>
    <s v="Recursos propios"/>
    <n v="500000000"/>
    <n v="500000000"/>
    <s v="NO"/>
    <s v="N/A"/>
    <s v="Sergio Alexander Contreras Romero"/>
    <s v="Directror de Seguridad "/>
    <s v="3838307"/>
    <s v="sergio.contreras@antioquia.gov.co"/>
    <m/>
    <m/>
    <m/>
    <m/>
    <m/>
    <m/>
    <m/>
    <m/>
    <m/>
    <m/>
    <m/>
    <x v="2"/>
    <m/>
    <m/>
    <s v="Se trasladó recursos a la Secretaría de Gobierno_x000a_Decreto 1460 de Mayo 31 de 2018"/>
    <m/>
    <m/>
    <m/>
  </r>
  <r>
    <x v="23"/>
    <s v="44111500;44121900;14111500"/>
    <s v="Suministro de insumos de papelería para el funcionamiento del Centro Administrativo Departamental (CAD) y sus Sedes Externas"/>
    <d v="2018-04-04T00:00:00"/>
    <s v="6 meses"/>
    <s v="Selección Abreviada - Subasta Inversa"/>
    <s v="Recursos propios"/>
    <n v="468000000"/>
    <n v="468000000"/>
    <s v="NO"/>
    <s v="N/A"/>
    <s v="Juan Carlos Arango Ramírez"/>
    <s v="Profesional Universitario (Logístico)"/>
    <s v="3839370"/>
    <s v="juan.arango@antioquia.gov.co"/>
    <m/>
    <m/>
    <m/>
    <m/>
    <m/>
    <s v=""/>
    <m/>
    <n v="21388"/>
    <m/>
    <m/>
    <m/>
    <x v="1"/>
    <m/>
    <m/>
    <s v="Aportes de la FLA, SSSA y Sría General"/>
    <m/>
    <m/>
    <m/>
  </r>
  <r>
    <x v="23"/>
    <s v="53102710;49000000"/>
    <s v="Suministro de dotación, uniformes e implementos deportivos para los trabajadores oficiales del Departamento de Antioquia "/>
    <d v="2018-01-01T00:00:00"/>
    <s v="12 meses"/>
    <s v="Mínima Cuantía"/>
    <s v="Recursos propios"/>
    <n v="64935000"/>
    <n v="64935000"/>
    <s v="NO"/>
    <s v="N/A"/>
    <s v="Rodolfo Marquez Ealo"/>
    <s v="Profesional Universitario (Logístico)"/>
    <s v="3835149"/>
    <s v="rodolfo.marquez@antioquia.gov.co"/>
    <m/>
    <m/>
    <m/>
    <m/>
    <m/>
    <m/>
    <m/>
    <n v="20077"/>
    <m/>
    <m/>
    <m/>
    <x v="1"/>
    <m/>
    <m/>
    <s v="Aporte de la Sría General"/>
    <m/>
    <m/>
    <m/>
  </r>
  <r>
    <x v="23"/>
    <n v="72121301"/>
    <s v="Suministro e instalación de cubierta tipo pérgola en el acceso vehicular al CAD"/>
    <d v="2018-05-01T00:00:00"/>
    <s v="2 meses"/>
    <s v="Mínima Cuantía"/>
    <s v="Recursos propios"/>
    <n v="60000000"/>
    <n v="60000000"/>
    <s v="NO"/>
    <s v="N/A"/>
    <s v="José Mauricio Mesa R"/>
    <s v="Profesional Universitario (técnico)"/>
    <s v="3839339"/>
    <s v="jose.mesa@antioquia.gov.co"/>
    <m/>
    <m/>
    <m/>
    <m/>
    <m/>
    <m/>
    <m/>
    <n v="21427"/>
    <m/>
    <m/>
    <m/>
    <x v="1"/>
    <m/>
    <m/>
    <s v="Aporte de la Sría General"/>
    <m/>
    <m/>
    <m/>
  </r>
  <r>
    <x v="23"/>
    <n v="72102900"/>
    <s v="Mantenimiento y reparación de losas de cubierta del edificio del Centro Administrativo Departamental “José María Cordova” y edificio de la Asamblea Departamental de Antioquia"/>
    <d v="2018-07-13T00:00:00"/>
    <s v="6 meses"/>
    <s v="Selección Abreviada - Menor Cuantía"/>
    <s v="Recursos propios"/>
    <n v="95700000"/>
    <n v="95700000"/>
    <s v="NO"/>
    <s v="N/A"/>
    <s v="William Vega Arango"/>
    <s v="Profesional Universitario (técnico)"/>
    <s v="3838999"/>
    <s v="william.vegaa@antioquia.gov.co"/>
    <m/>
    <m/>
    <m/>
    <m/>
    <m/>
    <m/>
    <m/>
    <n v="21453"/>
    <m/>
    <m/>
    <m/>
    <x v="1"/>
    <m/>
    <m/>
    <s v="Aporte de la Sría General"/>
    <m/>
    <m/>
    <m/>
  </r>
  <r>
    <x v="23"/>
    <s v="40161502;24101618"/>
    <s v="Suministro e instalación de filtros de agua potable, reposición de tuberías y mantenimiento de bombas del sistema de acueducto del Edificio de la Gobernación de Antioquia"/>
    <d v="2018-07-13T00:00:00"/>
    <s v="6 meses"/>
    <s v="Selección Abreviada - Subasta Inversa"/>
    <s v="Recursos propios"/>
    <n v="80000000"/>
    <n v="80000000"/>
    <s v="NO"/>
    <s v="N/A"/>
    <s v="Santiago Marín Restrepo"/>
    <s v="Profesional Universitario"/>
    <s v="3835128"/>
    <s v="santiago.marin@antioquia.gov.co"/>
    <m/>
    <m/>
    <m/>
    <m/>
    <m/>
    <m/>
    <m/>
    <n v="21869"/>
    <m/>
    <m/>
    <m/>
    <x v="1"/>
    <m/>
    <m/>
    <s v="Aporte de la Sría General"/>
    <m/>
    <m/>
    <m/>
  </r>
  <r>
    <x v="23"/>
    <s v="39121700;31162800"/>
    <s v="Suministro de insumos y herramientas para el mantenimiento del Centro Adminitrativo Departamental y Sedes Externas."/>
    <d v="2018-07-13T00:00:00"/>
    <s v="5 meses"/>
    <s v="Selección Abreviada - Subasta Inversa"/>
    <s v="Recursos propios"/>
    <n v="247052635"/>
    <n v="247052635"/>
    <s v="NO"/>
    <s v="N/A"/>
    <s v="William Vega Arango"/>
    <s v="Profesional Universitario (técnico)"/>
    <s v="3838955"/>
    <s v="william.vegaa@antioquia.gov.co"/>
    <m/>
    <m/>
    <m/>
    <m/>
    <m/>
    <m/>
    <m/>
    <n v="21889"/>
    <m/>
    <m/>
    <m/>
    <x v="1"/>
    <m/>
    <m/>
    <s v="Aporte de la Sría General y FLA"/>
    <m/>
    <m/>
    <m/>
  </r>
  <r>
    <x v="23"/>
    <n v="82121903"/>
    <s v="Impresión de cartillas y manuales de contratación para la Dir Adfministrativa y Contractual y cartillas Entidades Sin Animo de Lucro para la Dir Procesos y Reclamaciones"/>
    <d v="2018-07-13T00:00:00"/>
    <s v="5 meses"/>
    <s v="Mínima Cuantía"/>
    <s v="Recursos propios"/>
    <n v="30000000"/>
    <n v="30000000"/>
    <s v="NO"/>
    <s v="N/A"/>
    <s v="Catalina Jímenez Henao "/>
    <s v="Profesional Universitaria "/>
    <s v="3835254"/>
    <s v="catalina.jimenez@antioquia.gov.co"/>
    <m/>
    <m/>
    <m/>
    <m/>
    <m/>
    <m/>
    <m/>
    <n v="22257"/>
    <m/>
    <m/>
    <m/>
    <x v="1"/>
    <m/>
    <m/>
    <s v="Aporte de la Sría General"/>
    <m/>
    <m/>
    <m/>
  </r>
  <r>
    <x v="23"/>
    <s v="72154022;73152108"/>
    <s v="Mantenimiento y reparación del sistema de bombas de nivel freático, bombas del sistema de agua potable, sistemas de hidrófilo y motores de puertas garajes del CAD y Sedes Externas&quot;"/>
    <d v="2018-01-01T00:00:00"/>
    <s v="10 meses"/>
    <s v="Mínima Cuantía"/>
    <s v="Recursos propios"/>
    <n v="59745617"/>
    <n v="59745617"/>
    <s v="NO"/>
    <s v="N/A"/>
    <s v="William Vega Arango"/>
    <s v="Profesional Universitario (técnico)"/>
    <s v="3838999"/>
    <s v="william.vegaa@antioquia.gov.co"/>
    <m/>
    <m/>
    <m/>
    <m/>
    <m/>
    <m/>
    <m/>
    <m/>
    <m/>
    <m/>
    <m/>
    <x v="2"/>
    <m/>
    <m/>
    <s v="Aporte de la Sría General"/>
    <m/>
    <m/>
    <m/>
  </r>
  <r>
    <x v="23"/>
    <s v="81000000;81110000"/>
    <s v="Mantenimiento licencias SAP de la Secretaría General"/>
    <d v="2018-08-01T00:00:00"/>
    <s v="12 meses"/>
    <s v="Contratación Directa"/>
    <s v="Recursos propios"/>
    <n v="150000000"/>
    <n v="150000000"/>
    <s v="NO"/>
    <s v="N/A"/>
    <s v="Ludwyg Londoño Serna"/>
    <s v="Profesional Especializado -SAP"/>
    <s v="3838906"/>
    <s v="ludwyg.londono@antioquia.gov.co"/>
    <m/>
    <m/>
    <m/>
    <m/>
    <m/>
    <m/>
    <m/>
    <m/>
    <m/>
    <m/>
    <m/>
    <x v="2"/>
    <m/>
    <m/>
    <s v="Se trasladará CDP a la Secretaria de Informatica cuando lo soliciten"/>
    <m/>
    <m/>
    <m/>
  </r>
  <r>
    <x v="23"/>
    <n v="82121500"/>
    <s v="Mantenimiento integral, suministro de consumibles y repuestos para plotter, escaner, impresoras, equipos audiovisuales y multifuncional propiedad del Departamento de Antioquia y sus Sedes Externas. "/>
    <d v="2018-05-01T00:00:00"/>
    <s v="8 meses"/>
    <s v="Mínima Cuantía"/>
    <s v="Recursos propios"/>
    <n v="50000000"/>
    <n v="50000000"/>
    <s v="NO"/>
    <s v="N/A"/>
    <s v="Juan Carlos Arango Ramírez"/>
    <s v="Profesional Universitario (Logístico)"/>
    <s v="3839370"/>
    <s v="juan.arango@antioquia.gov.co"/>
    <m/>
    <m/>
    <m/>
    <m/>
    <m/>
    <s v=""/>
    <m/>
    <m/>
    <m/>
    <m/>
    <m/>
    <x v="2"/>
    <m/>
    <m/>
    <s v="Pendiente de definir estudios previos con la Dirección de Informática- Se envío oficio solicitando las necesidades.- Dependencias que participan: Agricultura, Infraestructura, Gestión Humana Pasaportes, FLA, Salud, Planeación."/>
    <m/>
    <m/>
    <m/>
  </r>
  <r>
    <x v="23"/>
    <n v="12171700"/>
    <s v="Suministro de insumos de tintas para ploters e impresoras para el funcionamiento del Centro Administrativo Departamental (CAD) y sus Sedes Externas"/>
    <d v="2018-05-01T00:00:00"/>
    <s v="3 meses"/>
    <s v="Selección Abreviada - Acuerdo Marco de Precios"/>
    <s v="Recursos propios"/>
    <n v="200000000"/>
    <n v="200000000"/>
    <s v="NO"/>
    <s v="N/A"/>
    <s v="María Inés Ochoa "/>
    <s v="Profesional Universitaria "/>
    <s v="388251"/>
    <s v="maria.ochoa@antioquia.gov.co"/>
    <m/>
    <m/>
    <m/>
    <m/>
    <m/>
    <s v=""/>
    <m/>
    <m/>
    <m/>
    <m/>
    <m/>
    <x v="2"/>
    <m/>
    <m/>
    <s v="REVISAR ACUERDO MARCO COLOMBIA COMPRA EFICIENTE, intervienen el proceso Infraestructura, Planeación, Salud, Agricultura, FLA."/>
    <m/>
    <m/>
    <m/>
  </r>
  <r>
    <x v="23"/>
    <n v="93141707"/>
    <s v="Contrato de prestación de servicios para la conservación, restauración y preservación de documentos en el archivo histórico de Antioquia."/>
    <d v="2018-06-01T00:00:00"/>
    <s v="6 meses"/>
    <s v="Contratación Directa - Prestación de Servicios y de Apoyo a la Gestión Persona Natural"/>
    <s v="Recursos propios"/>
    <n v="63000000"/>
    <n v="63000000"/>
    <s v="NO"/>
    <s v="N/A"/>
    <s v="Marino Gutierrez Marquez"/>
    <s v="Profesional Universitario "/>
    <s v="3839365"/>
    <s v="marino.gutierrez@antioquia.gov.co"/>
    <m/>
    <m/>
    <m/>
    <m/>
    <m/>
    <m/>
    <m/>
    <m/>
    <m/>
    <m/>
    <m/>
    <x v="2"/>
    <m/>
    <m/>
    <m/>
    <m/>
    <m/>
    <m/>
  </r>
  <r>
    <x v="23"/>
    <n v="80141607"/>
    <s v="Feria de proveedores y talleres de contratación."/>
    <d v="2018-01-01T00:00:00"/>
    <s v="12 meses"/>
    <s v="Mínima Cuantía"/>
    <s v="Recursos propios"/>
    <n v="30000000"/>
    <n v="30000000"/>
    <s v="NO"/>
    <s v="N/A"/>
    <s v="Catalina Jímenez Henao "/>
    <s v="Profesional Universitario"/>
    <s v="3835254"/>
    <s v="catalina.jimenez@antioquia.gov.co"/>
    <m/>
    <m/>
    <m/>
    <m/>
    <m/>
    <m/>
    <m/>
    <m/>
    <m/>
    <m/>
    <m/>
    <x v="2"/>
    <m/>
    <m/>
    <m/>
    <m/>
    <m/>
    <m/>
  </r>
  <r>
    <x v="23"/>
    <n v="93141707"/>
    <s v="Conservación patrimonio documental del Departamento (Arrendamiento)"/>
    <d v="2018-01-01T00:00:00"/>
    <s v="12 meses"/>
    <s v="Otro Tipo de Contrato"/>
    <s v="Recursos propios"/>
    <n v="264000000"/>
    <n v="264000000"/>
    <s v="NO"/>
    <s v="N/A"/>
    <s v="Marino Gutierrez Marquez"/>
    <s v="Profesional Universitario "/>
    <s v="3839365"/>
    <s v="marino.gutierrez@antioquia.gov.co"/>
    <m/>
    <m/>
    <m/>
    <m/>
    <m/>
    <m/>
    <m/>
    <m/>
    <m/>
    <m/>
    <m/>
    <x v="2"/>
    <m/>
    <m/>
    <m/>
    <m/>
    <m/>
    <m/>
  </r>
  <r>
    <x v="23"/>
    <n v="43231500"/>
    <s v="Actualización licenciamiento para software documental Mercurio."/>
    <d v="2018-03-01T00:00:00"/>
    <s v="8 meses"/>
    <s v="Selección Abreviada - Subasta Inversa"/>
    <s v="Recursos propios"/>
    <n v="200000000"/>
    <n v="200000000"/>
    <s v="NO"/>
    <s v="N/A"/>
    <s v="Matilde Luz Urrego."/>
    <s v="Profesional Especializado"/>
    <s v="3838949"/>
    <s v="Matilde.urrego@antioquia.gov.co"/>
    <m/>
    <m/>
    <m/>
    <m/>
    <m/>
    <m/>
    <m/>
    <m/>
    <m/>
    <m/>
    <m/>
    <x v="2"/>
    <m/>
    <m/>
    <m/>
    <m/>
    <m/>
    <m/>
  </r>
  <r>
    <x v="23"/>
    <n v="80101600"/>
    <s v="Contrato de prestación de servicio (Ingeniera de sistemas encargada de Mercurio)."/>
    <d v="2017-11-03T00:00:00"/>
    <s v="14 meses"/>
    <s v="Contratación Directa - Prestación de Servicios y de Apoyo a la Gestión Persona Natural"/>
    <s v="Recursos propios"/>
    <n v="60000000"/>
    <n v="60000000"/>
    <s v="NO"/>
    <s v="N/A"/>
    <s v="Marino Gutierrez Marquez"/>
    <s v="Profesional Universitario "/>
    <s v="3839365"/>
    <s v="marino.gutierrez@antioquia.gov.co"/>
    <m/>
    <m/>
    <m/>
    <m/>
    <m/>
    <m/>
    <m/>
    <m/>
    <m/>
    <m/>
    <m/>
    <x v="2"/>
    <m/>
    <m/>
    <m/>
    <m/>
    <m/>
    <m/>
  </r>
  <r>
    <x v="23"/>
    <n v="80111504"/>
    <s v="Practicantes por excelencia"/>
    <d v="2018-02-01T00:00:00"/>
    <s v="12 meses"/>
    <s v="Regimen Especial "/>
    <s v="Recursos propios"/>
    <n v="99608355"/>
    <n v="99608355"/>
    <s v="NO"/>
    <s v="N/A"/>
    <s v="Alvaro Uribe Moreno"/>
    <s v="Subsecretyario Logístico"/>
    <s v="3839345"/>
    <s v="alvaro.uribe@antioquia.gov.co"/>
    <m/>
    <m/>
    <m/>
    <m/>
    <m/>
    <m/>
    <m/>
    <m/>
    <m/>
    <m/>
    <m/>
    <x v="2"/>
    <m/>
    <m/>
    <m/>
    <m/>
    <m/>
    <m/>
  </r>
  <r>
    <x v="23"/>
    <s v="78131600;78131800"/>
    <s v="Prestar el servicio de almacenamiento, custodia y consulta de la información fisica de la Gobernación de Antioquia"/>
    <d v="2017-07-17T00:00:00"/>
    <s v="27 meses"/>
    <s v="Contratación Directa - Contratos Interadministrativos"/>
    <s v="Recursos propios"/>
    <n v="781199952"/>
    <n v="390000000"/>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0"/>
    <s v="SERVICIOS POSTALES NACIONALES S.A "/>
    <s v="En ejecución"/>
    <s v="Aportes de Mana, SSSA y Sría General"/>
    <s v="Marino Gutierrez Marquez "/>
    <s v="Tipo C: Supervisión"/>
    <s v="Supervisión técnica, jurídica, administrativa y financiera."/>
  </r>
  <r>
    <x v="23"/>
    <s v=" 24101600"/>
    <s v="Modernización del ascensor de carga del Centro Administrativo Departamental CAD."/>
    <d v="2017-09-19T00:00:00"/>
    <s v="10 meses"/>
    <s v="Contratación Directa - No pluralidad de oferentes"/>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s adecuaciones de seguridad "/>
    <s v="Modernización ascensor de carga ascensor"/>
    <n v="7969"/>
    <s v="19645-19906"/>
    <d v="2017-12-06T00:00:00"/>
    <n v="2017060112898"/>
    <n v="4600007957"/>
    <x v="0"/>
    <s v="MITSUBISHI ELECTRIC DE COLOMBIA LIMITADA"/>
    <s v="En ejecución"/>
    <s v="Aporte de la Sría General"/>
    <s v="Santiago Marín Restrepo"/>
    <s v="Tipo C: Supervisión"/>
    <s v="Supervisión técnica, jurídica, administrativa y financiera."/>
  </r>
  <r>
    <x v="23"/>
    <n v="72102900"/>
    <s v="Obras civiles de adecuación para la modernización del ascensor de carga del Centro Administrativo Departamental &quot;José María Cordova&quot;, de la Gobernación de Antioquia."/>
    <d v="2017-12-01T00:00:00"/>
    <s v="10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s adecuaciones de seguridad "/>
    <s v="Modernización ascensor de carga ascensor"/>
    <n v="7996"/>
    <s v="19851-19907"/>
    <d v="2017-12-12T00:00:00"/>
    <n v="4600007987"/>
    <n v="4600007987"/>
    <x v="0"/>
    <s v="CONHIME S.A.S"/>
    <s v="En ejecución"/>
    <s v="Aporte de la Sría General"/>
    <s v="William Vega Arango"/>
    <s v="Tipo C: Supervisión"/>
    <s v="Supervisión técnica, jurídica, administrativa y financiera."/>
  </r>
  <r>
    <x v="23"/>
    <n v="78111800"/>
    <s v="Adquision de vehiculos  para la Gobernacion de Antioquia"/>
    <d v="2018-07-13T00:00:00"/>
    <s v="5 meses"/>
    <s v="Selección Abreviada - Subasta Inversa"/>
    <s v="Recursos propios"/>
    <n v="900000000"/>
    <n v="900000000"/>
    <s v="NO"/>
    <s v="N/A"/>
    <s v="Javier Alonso Londoño Hurtado"/>
    <s v="Profesional Universitario (técnico)"/>
    <s v="3838870"/>
    <s v="javier.london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s adecuaciones de seguridad "/>
    <s v="Adquisición de vehículos"/>
    <m/>
    <n v="21796"/>
    <m/>
    <m/>
    <m/>
    <x v="1"/>
    <m/>
    <m/>
    <s v="Aporte de la Sría General"/>
    <m/>
    <m/>
    <m/>
  </r>
  <r>
    <x v="23"/>
    <n v="72100000"/>
    <s v="Cofinanciación para la modernización de la infraestructura física y plataforma tecnológica de la Asamblea Departamental de Antioquia como  autoridad política y administrativa del Área Metropolitana y el Departamento"/>
    <d v="2018-07-01T00:00:00"/>
    <s v="5 meses"/>
    <s v="Régimen Especial - Artículo 95 Ley 489 de 1998"/>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quisición de bienes e infraestructura física"/>
    <m/>
    <n v="22222"/>
    <m/>
    <m/>
    <m/>
    <x v="1"/>
    <m/>
    <m/>
    <s v="Aporte de la Sría General"/>
    <m/>
    <m/>
    <m/>
  </r>
  <r>
    <x v="23"/>
    <n v="39111600"/>
    <s v="Servicio, suministro y puesta en funcionamiento de luminarias LED para el sistema de iluminación exterior dinámica DMX en el Centro Administrativo Departamental &quot;José María Cordova&quot;"/>
    <d v="2018-07-13T00:00:00"/>
    <s v="5 meses"/>
    <s v="Selección Abreviada - Subasta Inversa"/>
    <s v="Recursos propios"/>
    <n v="428361016"/>
    <n v="428361016"/>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Suministro luminarias"/>
    <m/>
    <n v="21820"/>
    <m/>
    <m/>
    <m/>
    <x v="1"/>
    <m/>
    <m/>
    <s v="Aporte de la Sría General"/>
    <m/>
    <m/>
    <m/>
  </r>
  <r>
    <x v="23"/>
    <n v="72102900"/>
    <s v="Acondicionamiento y remodelación de espacios en el edificio del Centro Administrativo Departamental “José María Cordova” y edificio de la Asamblea Departamental de Antioquia"/>
    <d v="2018-07-13T00:00:00"/>
    <s v="5 meses"/>
    <s v="Selección Abreviada - Menor Cuantía"/>
    <s v="Recursos propios"/>
    <n v="429823511"/>
    <n v="429823511"/>
    <s v="NO"/>
    <s v="N/A"/>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condicinamiento de espacios"/>
    <m/>
    <n v="21879"/>
    <m/>
    <m/>
    <m/>
    <x v="1"/>
    <m/>
    <m/>
    <s v="Aporte de la Sría General"/>
    <m/>
    <m/>
    <m/>
  </r>
  <r>
    <x v="23"/>
    <n v="81112200"/>
    <s v="Mantenimiento, soporte reparación y actualización del software de la plataforma de voz IP del CAD y Sedes Externas. "/>
    <d v="2018-07-01T00:00:00"/>
    <s v="5 meses"/>
    <s v="Contratación Directa - No pluralidad de oferentes"/>
    <s v="Recursos propios"/>
    <n v="264987359"/>
    <n v="264987359"/>
    <s v="NO"/>
    <s v="N/A"/>
    <s v="José Mauricio Mesa R"/>
    <s v="Profesional Universitario (técnico)"/>
    <s v="3839339"/>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ctualización sistema IP"/>
    <m/>
    <n v="22004"/>
    <m/>
    <m/>
    <m/>
    <x v="1"/>
    <m/>
    <m/>
    <s v="Aporte de la Sría General"/>
    <m/>
    <m/>
    <m/>
  </r>
  <r>
    <x v="23"/>
    <n v="80101500"/>
    <s v="Elaboración de la tabla de valoración en la Gobernación de Antioquía"/>
    <d v="2018-06-01T00:00:00"/>
    <s v="9 meses"/>
    <s v="Selección Abreviada - Subasta Inversa"/>
    <s v="Recursos propios"/>
    <n v="350000000"/>
    <n v="54000000"/>
    <s v="NO"/>
    <s v="N/A"/>
    <s v="Marino Gutierrez Marquez"/>
    <s v="Profesional Universitario "/>
    <s v="3839365"/>
    <s v="marino.gutierrez@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Tablas de Valoración"/>
    <m/>
    <m/>
    <m/>
    <m/>
    <m/>
    <x v="2"/>
    <m/>
    <m/>
    <s v="Aporte de la Sría General"/>
    <m/>
    <m/>
    <m/>
  </r>
  <r>
    <x v="23"/>
    <n v="43222814"/>
    <s v="Modernización del sistema de comunicaciones para el Salon Consejo de Gobierno."/>
    <d v="2018-05-01T00:00:00"/>
    <s v="4 meses"/>
    <s v="Selección Abreviada - Subasta Inversa"/>
    <s v="Recursos propios"/>
    <n v="400000000"/>
    <n v="400000000"/>
    <s v="NO"/>
    <s v="N/A"/>
    <s v="Juan Carlos Arango Ramírez"/>
    <s v="Profesional Universitario (Logístico)"/>
    <s v="3839370"/>
    <s v="juan.arang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quisición de equipos"/>
    <m/>
    <m/>
    <m/>
    <m/>
    <m/>
    <x v="2"/>
    <m/>
    <m/>
    <s v="Aporte de la Sría General"/>
    <m/>
    <m/>
    <m/>
  </r>
  <r>
    <x v="23"/>
    <n v="72102900"/>
    <s v="Adecuación total de la zona de bienestar en la terraza del piso 5 del Centro Administrativo Departamental Gobernación de Antioquia."/>
    <d v="2018-05-01T00:00:00"/>
    <s v="6 meses"/>
    <s v="Licitación Pública"/>
    <s v="Recursos propios"/>
    <n v="950000000"/>
    <n v="950000000"/>
    <s v="NO"/>
    <s v="N/A"/>
    <s v="Juan Carlos Gallego O"/>
    <s v="Profesional Universitario (técnico)"/>
    <s v="3839394"/>
    <s v="juan.gallegoosori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ecuación terraza piso 5° CAD"/>
    <m/>
    <m/>
    <m/>
    <m/>
    <m/>
    <x v="2"/>
    <m/>
    <m/>
    <s v="Aporte de la Sría General"/>
    <m/>
    <m/>
    <m/>
  </r>
  <r>
    <x v="23"/>
    <n v="39111600"/>
    <s v="Adquisición de luminarias para el sistema de iluminación exterior dinámica DMX en el Centro Administrativo Departamental “José María Cordova”"/>
    <d v="2018-05-01T00:00:00"/>
    <s v="6 meses"/>
    <s v="Selección Abreviada - Subasta Inversa"/>
    <s v="Recursos propios"/>
    <n v="420000000"/>
    <n v="420000000"/>
    <s v="NO"/>
    <s v="N/A"/>
    <s v="José Mauricio Mesa R"/>
    <s v="Profesional Universitario (técnico)"/>
    <s v="3839339"/>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quisición luminarias "/>
    <m/>
    <m/>
    <m/>
    <m/>
    <m/>
    <x v="2"/>
    <m/>
    <m/>
    <s v="Aporte de la Sría General"/>
    <m/>
    <m/>
    <m/>
  </r>
  <r>
    <x v="23"/>
    <n v="81112005"/>
    <s v="Digitalización de documentos de la Gobernación de Antioquia. (Hacienda - Salud - General)."/>
    <d v="2018-05-15T00:00:00"/>
    <s v="7 meses"/>
    <s v="Selección Abreviada - Subasta Inversa"/>
    <s v="Recursos propios"/>
    <n v="350000000"/>
    <n v="350000000"/>
    <s v="NO"/>
    <s v="N/A"/>
    <s v="Marino Gutierrez Marquez"/>
    <s v="Profesional Universitario "/>
    <s v="3839365"/>
    <s v="marino.gutierrez@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Digitalización de documentos"/>
    <m/>
    <m/>
    <m/>
    <m/>
    <m/>
    <x v="2"/>
    <m/>
    <s v="Sin iniciar etapa precontractual"/>
    <s v="Presupuesto de Hacienda $200.000.000 - Salud $150.000.000 -"/>
    <m/>
    <m/>
    <m/>
  </r>
  <r>
    <x v="23"/>
    <s v="52141500;52141800;52161500"/>
    <s v="Adquisicion de electrodomésticos para las diferentes Dependencias de la Gobernación de Antioquia y Sedes Externas"/>
    <d v="2018-05-01T00:00:00"/>
    <s v="3 meses"/>
    <s v="Mínima Cuantía"/>
    <s v="Recursos propios"/>
    <n v="30000000"/>
    <n v="30000000"/>
    <s v="NO"/>
    <s v="N/A"/>
    <s v="Juan Carlos Arango Ramírez"/>
    <s v="Profesional Universitario (Logístico)"/>
    <s v="3839370"/>
    <s v="juan.arang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quisición electrodomesticos"/>
    <m/>
    <m/>
    <m/>
    <m/>
    <m/>
    <x v="2"/>
    <m/>
    <s v="Sin iniciar etapa precontractual"/>
    <s v="Proceso que se adelanta con presupuesto de otras dependencias"/>
    <m/>
    <m/>
    <m/>
  </r>
  <r>
    <x v="23"/>
    <s v="86141700;45111600;45111700"/>
    <s v="Adquisición de equipos y accesorios para la producción y reproducción de medios audiovisuales para las diferentes Dependencias de la Gobernación de Antioquia y Sedes Externas”"/>
    <d v="2018-05-01T00:00:00"/>
    <s v="3 meses"/>
    <s v="Mínima Cuantía"/>
    <s v="Recursos propios"/>
    <n v="50000000"/>
    <n v="50000000"/>
    <s v="NO"/>
    <s v="N/A"/>
    <s v="Juan Carlos Arango Ramírez"/>
    <s v="Profesional Universitario (Logístico)"/>
    <s v="3839370"/>
    <s v="juan.arango@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a adecuaciones de seguridad "/>
    <s v="Adquisición de audiovisuales"/>
    <m/>
    <m/>
    <m/>
    <m/>
    <m/>
    <x v="2"/>
    <m/>
    <s v="Sin iniciar etapa precontractual"/>
    <s v="PROFESIONAL DE COMUNICACIONES, INTERVIENEN EL PROCESO TAMBIEN INFRAESTRUCTURA, FLA Y SALUD."/>
    <m/>
    <m/>
    <m/>
  </r>
  <r>
    <x v="23"/>
    <n v="80111600"/>
    <s v="Temporales - Subsecretaría Jurídica"/>
    <d v="2017-01-01T00:00:00"/>
    <s v="12 meses"/>
    <s v="Directa"/>
    <s v="Recursos propios"/>
    <n v="1017211099"/>
    <n v="1017211099"/>
    <s v="NO"/>
    <s v="N/A"/>
    <s v="Carlos Arturo Piedrahita Cardenas"/>
    <s v="Subsecretario Jurídico"/>
    <s v="3839008"/>
    <s v="carlos.piedrahita@antioquia.gov.co"/>
    <s v="Fortalecimiento de las entidades sin ánimo de lucro y entes territoriales"/>
    <s v="Entidades sin ánimo de lucro Inspeccionadas y vigiladas que dan cumplimiento a la competencia legal delegada al Gobernador del Departamento "/>
    <s v="Fortalecimiento de la gestion de la entidades sin ánimo de lucro y entes territoriales Medellín"/>
    <n v="220098001"/>
    <s v="Cumplimiento del Plan de modernización de la infraestructura física, incluida la adecuaciones de seguridad "/>
    <s v="Prestación de Servicios"/>
    <s v="NA"/>
    <s v="NA"/>
    <s v="NA"/>
    <s v="NA"/>
    <s v="NA"/>
    <x v="0"/>
    <m/>
    <m/>
    <s v="Nombrado por la Secretaría de Gestión Humana"/>
    <m/>
    <m/>
    <m/>
  </r>
  <r>
    <x v="23"/>
    <n v="80111600"/>
    <s v="Temporales - Subsecretaría Logística"/>
    <d v="2017-01-01T00:00:00"/>
    <s v="12 meses"/>
    <s v="Directa"/>
    <s v="Recursos propios"/>
    <n v="805019540"/>
    <n v="805019540"/>
    <s v="NO"/>
    <s v="N/A"/>
    <s v="Alvaro Uribe Moreno"/>
    <s v="Subsecretyario Logístico"/>
    <s v="3839345"/>
    <s v="alvaro.uribe@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001"/>
    <s v="Cumplimiento del Plan de modernización de la infraestructura física, incluida ls adecuaciones de seguridad "/>
    <s v="Prestación de Servicios"/>
    <s v="NA"/>
    <s v="NA"/>
    <s v="NA"/>
    <s v="NA"/>
    <s v="NA"/>
    <x v="0"/>
    <m/>
    <m/>
    <s v="Nombrado por la Secretaría de Gestión Humana"/>
    <m/>
    <m/>
    <m/>
  </r>
  <r>
    <x v="24"/>
    <n v="71161202"/>
    <s v="Arrendar inmueble que servirá como sede de trabajo para los funcionarios de la Dirección de Factores de Riesgo de la Secretaria Seccional de Salud y Protección Social de Antioquia en el municipio Turbo"/>
    <s v="Contrato inicio marzo 2017 y continua con vigencia futura hasta el 2018"/>
    <s v="15 meses"/>
    <s v="Contratación Directa - Arrendamiento o Adquisición de Bienes Inmuebles"/>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0"/>
    <s v="AMIRA MENA BLANQUICET"/>
    <s v="Vigente y en ejecución"/>
    <s v=""/>
    <s v="Yuliana Andrea Barrientos "/>
    <s v="Tipo C:  Supervisión"/>
    <s v="Tecnica, Administrativa, Financiera."/>
  </r>
  <r>
    <x v="24"/>
    <n v="71161202"/>
    <s v="Arrendar inmuebles que servirá como sede de trabajo para los funcionarios de la Dirección de Factores de Riesgo de la Secretaria Seccional de Salud y Protección Social de Antioquia en diferentes municipios categorias 4, 5 y 6 "/>
    <d v="2018-03-23T00:00:00"/>
    <s v="10 meses"/>
    <s v="Contratación Directa - Arrendamiento o Adquisición de Bienes Inmuebles"/>
    <s v="Recursos propios"/>
    <n v="150000000"/>
    <n v="150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53102700 - 53102710"/>
    <s v="Uniformes - Uniformes corporativos (compentencia oficina de comunicaciones)"/>
    <d v="2018-04-30T00:00:00"/>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Se traslada CDP para Comunicaciones"/>
    <s v="Yuliana Andrea Barrientos "/>
    <s v="Tipo C:  Supervisión"/>
    <s v="Tecnica, Administrativa, Financiera."/>
  </r>
  <r>
    <x v="24"/>
    <n v="8511703"/>
    <s v="Toma y análisis de muestras de aguas de lastre de los municipios de Turbo, Caucasia y Puerto Berrio"/>
    <d v="2018-03-23T00:00:00"/>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n v="77121501"/>
    <s v="Contratar estudio o adquirir equipo para  análisis de calidad de aire y ruido, para evaluar los efectos en salud."/>
    <d v="2018-03-23T00:00:00"/>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n v="80101708"/>
    <s v="Actividades de vigilancia por sustancias químicas - mercurio"/>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s v="Rosendo Eliecer Orozco C."/>
    <s v="Tipo C:  Supervisión"/>
    <s v="Tecnica, Administrativa, Financiera."/>
  </r>
  <r>
    <x v="24"/>
    <n v="80101708"/>
    <s v="Actividades de vigilancia por sustancias químicas - plaguicidas"/>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s v="Rosendo Eliecer Orozco C."/>
    <s v="Tipo C:  Supervisión"/>
    <s v="Tecnica, Administrativa, Financiera."/>
  </r>
  <r>
    <x v="24"/>
    <s v="85161503 - 81101706"/>
    <s v="Realizar el mantenimiento preventivo y reparación de los microscopios de la Red de Microscopia de Antioquia y estereoscopios de entomología"/>
    <d v="2018-06-07T00:00:00"/>
    <s v="8 meses "/>
    <s v="Selección Abreviada - Menor Cuantí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8131"/>
    <n v="21082"/>
    <m/>
    <m/>
    <m/>
    <x v="1"/>
    <m/>
    <m/>
    <m/>
    <s v="Luis Armando Galeano M."/>
    <s v="Tipo C:  Supervisión"/>
    <s v="Tecnica, Administrativa, Financiera."/>
  </r>
  <r>
    <x v="24"/>
    <s v="85161503 - 81101706"/>
    <s v="Realizar la investigacion cientifica del riesgo de las enfermedades transmitidas por vectores y ejecutar las medidas de intervencion para la prevención y control de los mismos en el departamento de Antioquia"/>
    <d v="2018-03-23T00:00:00"/>
    <s v="9 meses "/>
    <s v="Selección Abreviada - Subasta Inversa"/>
    <s v="SGP"/>
    <n v="5350711060"/>
    <n v="5350711060"/>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0"/>
    <s v="CORPORACION DE PARTICIPACION MIXTA INSTITUTO COLOMBIANO DE MEDICINA TROPICAL"/>
    <s v="Vigente y en ejecución"/>
    <m/>
    <s v="Luis Armando Galeano M."/>
    <s v="Tipo C:  Supervisión"/>
    <s v="Tecnica, Administrativa, Financiera."/>
  </r>
  <r>
    <x v="24"/>
    <n v="93131703"/>
    <s v="Realizar la investigacion cientifica del riesgo de las enfermedades transmitidas por vectores y ejecutar las medidas de intervencion para la prevención y control de los mismos en el departamento de Antioquia"/>
    <s v="Noviembre 2017 vigencia Futura año 2018"/>
    <s v="10 meses"/>
    <s v="Contratación Directa - Contratos para el Desarrollo de Actividades Científicas y Tecnológicas"/>
    <s v="Recursos propios"/>
    <n v="6499343679"/>
    <n v="10000202"/>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0"/>
    <s v="CORPORACION DE PARTICIPACION MIXTA INSTITUTO COLOMBIANO DE MEDICINA TROPICAL"/>
    <s v="Vigente y en ejecución"/>
    <m/>
    <s v="Luis Armando Galeano M."/>
    <s v="Tipo C:  Supervisión"/>
    <s v="Tecnica, Administrativa, Financiera."/>
  </r>
  <r>
    <x v="24"/>
    <s v="85131700 - 85131708"/>
    <s v="investigacion efectividad metodos de control aedes aegypti"/>
    <d v="2018-06-29T00:00:00"/>
    <s v="2 meses"/>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2"/>
    <m/>
    <m/>
    <m/>
    <s v="Luis Armando Galeano M."/>
    <s v="Tipo C:  Supervisión"/>
    <s v="Tecnica, Administrativa, Financiera."/>
  </r>
  <r>
    <x v="24"/>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d v="2018-06-29T00:00:00"/>
    <s v="6 meses "/>
    <s v="Contratación Directa - Contratos Interadministrativos"/>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s v="Carlos Samuel Osorio Céspedes"/>
    <s v="Tipo C:  Supervisión"/>
    <s v="Tecnica, Administrativa, Financiera."/>
  </r>
  <r>
    <x v="24"/>
    <n v="76121901"/>
    <s v="Recolectar, transportar y tratar por incineración, estabilización y/o desnaturalización residuos peligrosos producto de actividades de la SSSA"/>
    <d v="2018-02-28T00:00:00"/>
    <s v="10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s v="Carlos Samuel Osorio Céspedes"/>
    <s v="Tipo C:  Supervisión"/>
    <s v="Tecnica, Administrativa, Financiera."/>
  </r>
  <r>
    <x v="24"/>
    <s v="85111509 - 70122006"/>
    <s v="Suministrar los insumos necesarios para realizar jornadas de vacunación antirrábica de caninos y felinos en el departamento de Antioquia"/>
    <d v="2018-03-23T00:00:00"/>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2"/>
    <m/>
    <m/>
    <m/>
    <s v="Iván de Jesús Ruiz Monsalve"/>
    <s v="Tipo C:  Supervisión"/>
    <s v="Tecnica, Administrativa, Financiera."/>
  </r>
  <r>
    <x v="24"/>
    <n v="85111509"/>
    <s v="Contratar un Operador de la Unidad Móvil Quirúrgica Veterinaria (Animóvil), para ejecutar  el programa de control natal en la población canina y felina de los municipios del Departamento de Antioquia"/>
    <d v="2018-03-23T00:00:00"/>
    <s v="7 meses"/>
    <s v="Selección Abreviada - Menor Cuantía"/>
    <s v="Recursos propios"/>
    <n v="5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2"/>
    <m/>
    <m/>
    <m/>
    <s v="Iván de Jesús Ruiz Monsalve"/>
    <s v="Tipo C:  Supervisión"/>
    <s v="Tecnica, Administrativa, Financiera."/>
  </r>
  <r>
    <x v="24"/>
    <n v="85111509"/>
    <s v="Realizar los análisis de laboratorio para el diagnóstico de la rabia en cerebros caninos, felinos y quirópteros tomados en el Departamento de Antioquia, y realizar pruebas especiales de laboratorio para otros eventos zoonóticos"/>
    <d v="2018-06-29T00:00:00"/>
    <s v="6 meses"/>
    <s v="Contratación Directa - No pluralidad de oferentes"/>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2"/>
    <m/>
    <m/>
    <m/>
    <s v="Iván de Jesús Ruiz Monsalve"/>
    <s v="Tipo C:  Supervisión"/>
    <s v="Tecnica, Administrativa, Financiera."/>
  </r>
  <r>
    <x v="24"/>
    <s v="51140000 - 51212209"/>
    <s v="Adquisición de Medicamentos Monopolio del Estado "/>
    <s v="Contrato inicio en 2017 y continua con vigencia futura hasta el 2018"/>
    <s v="7 meses"/>
    <s v="Contratación Directa - No pluralidad de oferentes"/>
    <s v="Recursos propios"/>
    <n v="5500000000"/>
    <n v="3500000000"/>
    <s v="SI"/>
    <s v="Aprobadas"/>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0"/>
    <s v="FONDO NACIONAL DE ESTUPEFACIENTES"/>
    <s v="Vigente y en ejecución"/>
    <m/>
    <s v="Paola Andrea Gómez"/>
    <s v="Tipo C:  Supervisión"/>
    <s v="Tecnica, Administrativa, Financiera."/>
  </r>
  <r>
    <x v="24"/>
    <s v="51140000 - 51212209"/>
    <s v="Adquisición de Medicamentos Monopolio del Estado "/>
    <d v="2018-04-30T00:00:00"/>
    <s v="12 meses"/>
    <s v="Contratación Directa - No pluralidad de oferentes"/>
    <s v="Recursos propios"/>
    <n v="5337942000"/>
    <n v="337942000"/>
    <s v="SI"/>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m/>
    <s v="Paola Andrea Gómez"/>
    <s v="Tipo C:  Supervisión"/>
    <s v="Tecnica, Administrativa, Financiera."/>
  </r>
  <r>
    <x v="24"/>
    <s v="78101801 - 78101501"/>
    <s v="Prestar servicios de transporte de Medicamentos Monopolio del Estado desde el Fondo Nacional de Estupefacientes Ubicado en Bogotá hasta el Fondo Rotatorio de Estupefacientes del departamento de Antioquia ubicado en Medellín."/>
    <d v="2018-03-23T00:00:00"/>
    <s v="9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s v="Paola Andrea Gómez"/>
    <s v="Tipo C:  Supervisión"/>
    <s v="Tecnica, Administrativa, Financiera."/>
  </r>
  <r>
    <x v="24"/>
    <s v="85131604  - 73101701 - 85121803 - 85151508"/>
    <s v="Prestar el servicio de análisis de laboratorio por medio de ensayos fisicoquímicos, microbiológicos a diferentes productos farmacéuticos para acciones de inspección, vigilancia y control."/>
    <d v="2018-02-28T00:00:00"/>
    <s v="10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m/>
    <s v="Luis Carlos Gaviria G."/>
    <s v="Tipo C:  Supervisión"/>
    <s v="Tecnica, Administrativa, Financiera."/>
  </r>
  <r>
    <x v="24"/>
    <n v="55121802"/>
    <s v="Elaborar y entregar carnets para los operadores de equipos de rayos X inscritos en la Secretaría Seccional de Salud y Protección Social de Antioquia"/>
    <d v="2018-03-23T00:00:00"/>
    <s v="9 meses "/>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s v="María Piedad Martinez Galeano"/>
    <s v="Tipo C:  Supervisión"/>
    <s v="Tecnica, Administrativa, Financiera."/>
  </r>
  <r>
    <x v="24"/>
    <s v="77101804 - 77101505 - 20121921"/>
    <s v="Contratar la realización del control de calidad de equipos de rayos x y los niveles orientativos en las practicas radiologicas"/>
    <d v="2018-06-29T00:00:00"/>
    <s v="6 meses"/>
    <s v="Contratación Directa - No pluralidad de oferentes"/>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2"/>
    <m/>
    <m/>
    <m/>
    <s v="María Piedad Martinez Galeano"/>
    <s v="Tipo C:  Supervisión"/>
    <s v="Tecnica, Administrativa, Financiera."/>
  </r>
  <r>
    <x v="2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Contrato inicio en 2017 y continua con vigencia futura hasta el 2018"/>
    <s v="11 meses "/>
    <s v="Contratación Directa - Contratos Interadministrativos"/>
    <s v="SGP"/>
    <n v="1076266647"/>
    <n v="876271135"/>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0"/>
    <s v="UNIVERSIDAD DE ANTIOQUIA"/>
    <s v="Vigente y en ejecución"/>
    <n v="1"/>
    <s v="John William Tabares Morales"/>
    <s v="Tipo C:  Supervisión"/>
    <s v="Tecnica, Administrativa, Financiera."/>
  </r>
  <r>
    <x v="2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d v="2018-06-29T00:00:00"/>
    <s v="11 meses "/>
    <s v="Contratación Directa - Contratos Interadministrativos"/>
    <s v="SGP"/>
    <n v="293000000"/>
    <n v="60000000"/>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n v="86111604"/>
    <s v="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d v="2018-03-23T00:00:00"/>
    <s v="9 meses "/>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s v="41121807 - 41122409 - 41113319"/>
    <s v="adquirir reactivos y accesorios para la determinacion de caracteristicas fisico quimicas en aguas de consumo humano y uso recreativo"/>
    <d v="2018-05-31T00:00:00"/>
    <s v="4 meses"/>
    <s v="Selección Abreviada - Subasta Inversa"/>
    <s v="SGP"/>
    <n v="415000000"/>
    <n v="0"/>
    <s v="NO"/>
    <s v="N/A"/>
    <s v="John William Tabares Morales"/>
    <s v="Profesional universitario"/>
    <s v="3839885"/>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0"/>
    <s v="Mejorar lacondiciones ambientales de salud de la población Antioqueña"/>
    <s v="Análisis de calidad del agua"/>
    <m/>
    <m/>
    <m/>
    <m/>
    <m/>
    <x v="2"/>
    <m/>
    <m/>
    <m/>
    <s v="John William Tabares Morales"/>
    <s v="Tipo C:  Supervisión"/>
    <s v="Tecnica, Administrativa, Financiera."/>
  </r>
  <r>
    <x v="24"/>
    <n v="41121807"/>
    <s v="adquirir reactivos colilert, pseudolert insumos, y mantenimiento del equipo del Laboratorio departamental de Salud Publica"/>
    <d v="2018-06-18T00:00:00"/>
    <s v="6 meses"/>
    <s v="contratacion directa - no pluralidad de oferentes"/>
    <s v="SGP"/>
    <n v="135000000"/>
    <n v="0"/>
    <s v="NO"/>
    <s v="N/A"/>
    <s v="John William Tabares Morales"/>
    <s v="Profesional universitario"/>
    <s v="3839886"/>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1"/>
    <s v="Mejorar lacondiciones ambientales de salud de la población Antioqueña"/>
    <s v="Análisis de calidad del agua"/>
    <m/>
    <m/>
    <m/>
    <m/>
    <m/>
    <x v="2"/>
    <m/>
    <m/>
    <m/>
    <s v="John William Tabares Morales"/>
    <s v="Tipo C:  Supervisión"/>
    <s v="Tecnica, Administrativa, Financiera."/>
  </r>
  <r>
    <x v="24"/>
    <n v="41116118"/>
    <s v="Compra de insumos para el programa de muestreo de alimentos y luminometros."/>
    <d v="2018-08-31T00:00:00"/>
    <s v="3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s v="Ivan D Zea Carrasquilla"/>
    <s v="Tipo C:  Supervisión"/>
    <s v="Tecnica, Administrativa, Financiera."/>
  </r>
  <r>
    <x v="24"/>
    <s v="85161503 - 81101706"/>
    <s v="Calibracion de equipos luminometros"/>
    <d v="2018-09-28T00:00:00"/>
    <s v="2 m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s v="Ivan D Zea Carrasquill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s v="Se traslada CDP para Comunicaciones"/>
    <s v="Rosendo Orozco Cardon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s v="Se traslada CDP para Comunicaciones"/>
    <s v="Carlos Samuel Osorio"/>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s v="Se traslada CDP para Comunicaciones"/>
    <s v="Luis Carlos Gaviria G."/>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s v="Se traslada CDP para Comunicaciones"/>
    <s v="Piedad Martinez Galeano"/>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e Jesus Ruiz Monsalve"/>
    <s v="Profesional universitaria"/>
    <s v="3839436"/>
    <s v="ivan.ruiz@antioquia.gov.co"/>
    <s v="Salud Ambiental"/>
    <s v="Muestras analizadas para evaluar el Índice de Riesgo de la Calidad del Agua para Consumo Humano (IRCA)"/>
    <s v="Fortaleciomiento de la gestion integral de las zoonosis todo el departamento, Antioquia, occidente"/>
    <s v="01-0023"/>
    <s v="Mejorar lacondiciones ambientales de salud de la población Antioqueña"/>
    <s v="vacunacion caninos y felinos"/>
    <m/>
    <m/>
    <m/>
    <m/>
    <m/>
    <x v="2"/>
    <m/>
    <m/>
    <s v="Se traslada CDP para Comunicaciones"/>
    <s v="Ivan de Jesus Ruiz Monsalve"/>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ario Sea Carrasquilla"/>
    <s v="Tecnico área de la salud"/>
    <s v="3839946"/>
    <s v="ivan.sea@antioquia.gov.co"/>
    <s v="Salud Ambiental"/>
    <s v="Muestras analizadas para evaluar el Índice de Riesgo de la Calidad del Agua para Consumo Humano (IRCA)"/>
    <s v="fortalecim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s v="Se traslada CDP para Comunicaciones"/>
    <s v="Ivan Dario Sea Carrasquill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Yuliana Andrea Barrientos "/>
    <s v="Tecnico área de la salud"/>
    <s v="3835609"/>
    <s v="yuliana.barrientos@antioquia.gov.co"/>
    <s v="Salud Ambiental"/>
    <s v="Muestras analizadas para evaluar el Índice de Riesgo de la Calidad del Agua para Consumo Humano (IRCA)"/>
    <s v="fortalecimiento de la prevencion, vigilancia y control de los factores de riesgo sanitarios, ambientales y del consumo todo el departamento, antioquia, occidente"/>
    <s v="01-0030"/>
    <s v="Mejorar lacondiciones ambientales de salud de la población Antioqueña"/>
    <s v="Planes Salud Ambiental-Gestión Proy"/>
    <m/>
    <m/>
    <m/>
    <m/>
    <m/>
    <x v="2"/>
    <m/>
    <m/>
    <s v="Se traslada CDP para Comunicaciones"/>
    <s v="Yuliana Andrea Barrientos "/>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John William Tabares Morales"/>
    <s v="Profesional universitaria"/>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alisis de calidad del agua"/>
    <m/>
    <m/>
    <m/>
    <m/>
    <m/>
    <x v="2"/>
    <m/>
    <m/>
    <s v="Se traslada CDP para Comunicaciones"/>
    <s v="John William Tabares Morales"/>
    <s v="Tipo C:  Supervisión"/>
    <s v="Tecnica, Administrativa, Financiera."/>
  </r>
  <r>
    <x v="24"/>
    <n v="78111800"/>
    <s v="Prestación de servicios de transporte terrestre automotor para apoyar la gestión de las dependencias  de la Gobernación - Secretaría Seccional de Salud y Protección Social"/>
    <d v="2018-01-31T00:00:00"/>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s v="traslada CDP  a la subsecretaria logistica"/>
    <s v="Subsecretaria Logistica"/>
    <s v="Tipo B2: Supervisión colegiada"/>
    <s v="Tecnica, Administrativa, Financiera."/>
  </r>
  <r>
    <x v="24"/>
    <n v="78111800"/>
    <s v="Prestación de servicios de transporte terrestre automotor para apoyar la gestión de las dependencias  de la Gobernación - Secretaría Seccional de Salud y Protección Social"/>
    <d v="2018-01-31T00:00:00"/>
    <s v="12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s v="traslada CDP a la subsecretaria logistica"/>
    <s v="Subsecretaria Logistica"/>
    <s v="Tipo B2: Supervisión colegiada"/>
    <s v="Tecnica, Administrativa, Financiera."/>
  </r>
  <r>
    <x v="24"/>
    <n v="81111800"/>
    <s v="Servicios de sistemas y administración de componentes de sistemas"/>
    <d v="2018-03-23T00:00:00"/>
    <s v="9 meses "/>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Responsabilidad de la direccion de Informatica - Subsecretaria Logistica"/>
    <n v="1"/>
    <s v="Tipo C:  Supervisión"/>
    <s v="Tecnica, Administrativa, Financiera."/>
  </r>
  <r>
    <x v="24"/>
    <n v="81111800"/>
    <s v="Servicios de sistemas y administración de componentes de sistemas"/>
    <d v="2018-03-23T00:00:00"/>
    <s v="9 meses "/>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m/>
    <s v="Tipo C:  Supervisión"/>
    <s v="Tecnica, Administrativa, Financiera."/>
  </r>
  <r>
    <x v="24"/>
    <n v="81111800"/>
    <s v="Servicios de sistemas y administración de componentes de sistemas"/>
    <d v="2018-03-23T00:00:00"/>
    <s v="9 meses "/>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m/>
    <s v="Tipo C:  Supervisión"/>
    <s v="Tecnica, Administrativa, Financiera."/>
  </r>
  <r>
    <x v="24"/>
    <n v="81111800"/>
    <s v="Servicios de sistemas y administración de componentes de sistemas"/>
    <d v="2018-03-23T00:00:00"/>
    <s v="9 meses "/>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2"/>
    <m/>
    <m/>
    <m/>
    <m/>
    <s v="Tipo C:  Supervisión"/>
    <s v="Tecnica, Administrativa, Financiera."/>
  </r>
  <r>
    <x v="24"/>
    <n v="81111800"/>
    <s v="Servicios de sistemas y administración de componentes de sistemas"/>
    <d v="2018-03-23T00:00:00"/>
    <s v="9 meses "/>
    <s v="Licitación Pública"/>
    <s v="SGP"/>
    <n v="275000000"/>
    <n v="2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m/>
    <s v="Tipo C:  Supervisión"/>
    <s v="Tecnica, Administrativa, Financiera."/>
  </r>
  <r>
    <x v="24"/>
    <n v="81111800"/>
    <s v="Servicios de sistemas y administración de componentes de sistemas"/>
    <d v="2018-03-23T00:00:00"/>
    <s v="9 meses "/>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s v="CDP traslado a la Secretaría General"/>
    <m/>
    <s v="Tipo C:  Supervisión"/>
    <s v="Tecnica, Administrativa, Financiera."/>
  </r>
  <r>
    <x v="24"/>
    <n v="81111800"/>
    <s v="Servicios de sistemas y administración de componentes de sistemas"/>
    <d v="2018-03-23T00:00:00"/>
    <s v="9 meses "/>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s v="CDP traslado a la Secretaría General"/>
    <m/>
    <s v="Tipo C:  Supervisión"/>
    <s v="Tecnica, Administrativa, Financiera."/>
  </r>
  <r>
    <x v="24"/>
    <n v="81111800"/>
    <s v="Servicios de sistemas y administración de componentes de sistemas"/>
    <d v="2018-03-23T00:00:00"/>
    <s v="9 meses "/>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s v="CDP traslado a la Secretaría General"/>
    <m/>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s v="Se traslada CDP para Comunicaciones"/>
    <s v="Luis Carlos Gaviria G."/>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s v="Se traslada CDP para Comunicaciones"/>
    <s v="Luis Carlos Gaviria G."/>
    <s v="Tipo C:  Supervisión"/>
    <s v="Tecnica, Administrativa, Financiera."/>
  </r>
  <r>
    <x v="24"/>
    <n v="80141607"/>
    <s v="Disponer de espacios y de la operación logística para la realización de eventos académicos (responsabilidad de la oficina de comunicaciones)"/>
    <d v="2018-02-28T00:00:00"/>
    <s v="10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s v="Se traslada CDP para Comunicaciones"/>
    <s v="Ivan D Zea Carrasquilla"/>
    <s v="Tipo C:  Supervisión"/>
    <s v="Tecnica, Administrativa, Financiera."/>
  </r>
  <r>
    <x v="24"/>
    <s v="81112105_x000a_81112210_x000a_81112403_x000a_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d v="2017-11-10T00:00:00"/>
    <s v="12 MESES "/>
    <s v="Contratación Directa - Contratos Interadministrativos"/>
    <s v="Recursos propios"/>
    <n v="394417262"/>
    <n v="313377076"/>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0"/>
    <s v="VALOR+ S.A.S"/>
    <s v="En ejecución"/>
    <m/>
    <s v="Jaime Alberto Jimenez _x000a_Angela Jaramillo Blandón "/>
    <s v="Tipo B2: Supervisión colegiada"/>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Recursos propios"/>
    <n v="47419307"/>
    <n v="39802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0"/>
    <s v="XENCO S.A"/>
    <s v="En ejecución"/>
    <m/>
    <s v="Angela Jaramillo Blandon "/>
    <s v="Tipo C:  Supervisión"/>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SGP"/>
    <n v="57692978"/>
    <n v="41766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0"/>
    <s v="XENCO S.A"/>
    <s v="En ejecución"/>
    <m/>
    <s v="Angela Jaramillo Blandon "/>
    <s v="Tipo C:  Supervisión"/>
    <s v="Tecnica, Administrativa, Financiera"/>
  </r>
  <r>
    <x v="24"/>
    <n v="81112101"/>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d v="2017-11-10T00:00:00"/>
    <s v="14 MESES"/>
    <s v="Contratación Directa - Contratos Interadministrativos"/>
    <s v="Recursos propios"/>
    <n v="252845821"/>
    <n v="21491894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0"/>
    <s v="VALOR+ S.A.S"/>
    <s v="En ejecución"/>
    <m/>
    <s v="Angela Jaramillo Blandon "/>
    <s v="Tipo C:  Supervisión"/>
    <s v="Tecnica, Administrativa, Financiera"/>
  </r>
  <r>
    <x v="24"/>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d v="2018-01-29T00:00:00"/>
    <s v="12 MESES "/>
    <s v="Mínima Cuantía"/>
    <s v="Recursos propios"/>
    <n v="40000000"/>
    <n v="40000000"/>
    <s v="NO"/>
    <s v="N/A"/>
    <s v="MARIA CLAUDIA NOREÑA HENAO"/>
    <s v="P.U"/>
    <n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2"/>
    <m/>
    <m/>
    <m/>
    <s v="MARIA CLAUDIA NOREÑA HENAO"/>
    <s v="Tipo C:  Supervisión"/>
    <s v="Vigilancia técnica, juridica, administrativa, contable y finaciera"/>
  </r>
  <r>
    <x v="24"/>
    <n v="45111616"/>
    <s v="Adquisición de medios audiovisuales (proyector) para la secretaria seccional de salud de Antioquia "/>
    <d v="2018-01-29T00:00:00"/>
    <s v="2 MESES"/>
    <s v="Selección Abreviada - Acuerdo Marco de Precios"/>
    <s v="Recursos propios"/>
    <n v="2600000"/>
    <n v="2600000"/>
    <s v="NO"/>
    <s v="N/A"/>
    <s v="JORGE ENRIQUE MEJIA ARENAS"/>
    <s v="P.U."/>
    <n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2"/>
    <m/>
    <m/>
    <s v="CDP trasladado a la Secretaría General"/>
    <s v="SUBSECRETARIA LOGISTICA"/>
    <s v="Tipo C:  Supervisión"/>
    <s v="Vigilancia técnica, juridica, administrativa, contable y finaciera"/>
  </r>
  <r>
    <x v="24"/>
    <n v="85101701"/>
    <s v="Apoyar la gestión territorial  en lo referente al fortalecimiento y sostenibilidad de la Política Pública de Envejecimiento y Vejez,  de los 125 municipios del Departamento de Antioquia en el año 2018"/>
    <d v="2018-03-06T00:00:00"/>
    <s v="9 MESES"/>
    <s v="Selección Abreviada - Menor Cuantía"/>
    <s v="SGP"/>
    <n v="280000000"/>
    <n v="280000000"/>
    <s v="NO"/>
    <s v="N/A"/>
    <s v="Mónica María Vanegas Giraldo"/>
    <s v="Profesional Universitario"/>
    <n v="3839868"/>
    <s v="personasmayores@antioquia.gov.co"/>
    <s v="Envejecimiento y Vejez"/>
    <s v="Municipios con politica publica de Envejecimiento y Vejez fortalecida."/>
    <s v="Envejecimiento y Vejez"/>
    <s v="07-0077"/>
    <s v="Municipios con politica publica de Envejecimiento y Vejez fortalecida."/>
    <s v="Actualización de la Política Pública de Envejecimiento y vejez de los municipios del departamento."/>
    <m/>
    <m/>
    <m/>
    <m/>
    <m/>
    <x v="2"/>
    <m/>
    <m/>
    <m/>
    <s v="MONICA VANEGAS                    "/>
    <s v="Tipo C:  Supervisión"/>
    <s v="Vigilancia técnica, juridica, administrativa, contable y finacier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7400"/>
    <n v="3338369000"/>
    <s v="SI"/>
    <s v="Aprobadas"/>
    <s v="Luis Fernando Palacio"/>
    <s v="Profesional Especializado"/>
    <n v="3839830"/>
    <s v="luisfernando.palacio@antioquia.gov.co"/>
    <s v="Fortalecimiento Autoridad Sanitaria"/>
    <m/>
    <m/>
    <s v="01-0027"/>
    <m/>
    <m/>
    <n v="7966"/>
    <n v="17329"/>
    <d v="2017-11-10T00:00:00"/>
    <s v="N/A"/>
    <n v="4600007919"/>
    <x v="0"/>
    <s v="UNIVERSIDAD CES"/>
    <s v="En ejecución"/>
    <s v="El aporte es del rubro de talento humano"/>
    <s v="Carlos Mario Tamayo"/>
    <s v="Tipo C:  Supervisión"/>
    <s v="Tecnica, Administrativa, Financiera"/>
  </r>
  <r>
    <x v="24"/>
    <n v="81112200"/>
    <s v="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
    <d v="2018-01-18T00:00:00"/>
    <s v="11 MESES"/>
    <s v="Contratación Directa - prestacino de servicios"/>
    <s v="SGP"/>
    <n v="893312835"/>
    <n v="893312835"/>
    <s v="NO"/>
    <s v="N/A"/>
    <s v="PAULA ANDREA GIRALDO PEREZ "/>
    <s v="Profesional Especializado"/>
    <n v="3839394"/>
    <s v="paola.giraldo@antioquia.gov.co"/>
    <s v="salud pública"/>
    <s v="fortalecimienot de la estrategia de atencion primaria renovada con enfoque integral"/>
    <s v="salud pública"/>
    <s v="01-0046"/>
    <s v="fortalecimiento de la estrategia de atencion primaria renovada con enfoque integral"/>
    <m/>
    <n v="8056"/>
    <n v="20714"/>
    <s v="26-01-2018"/>
    <s v="N/A"/>
    <n v="4600008042"/>
    <x v="0"/>
    <s v="FI 2 NET sucursal Colombia"/>
    <s v="En ejecución"/>
    <m/>
    <s v="PAULA ANDREA GIRALDO PEREZ - MARIA PATRICIA CASTAÑO JIMENEZ - LUZ ESTELLA BUILES BEDOYA"/>
    <s v="Tipo B2: Supervisión colegiada"/>
    <s v="Tecnica, Administrativa, Financiera"/>
  </r>
  <r>
    <x v="24"/>
    <n v="15101500"/>
    <s v="SUMINISTRAR COMBUSTIBLE DE AVIACIÓN PARA LAS AERONAVES PROPIEDAD DEL DEPARTAMENTO DE ANTIOQUIA."/>
    <d v="2018-01-02T00:00:00"/>
    <s v="12 MESES"/>
    <s v="Contratación Directa - No pluralidad de oferentes"/>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0"/>
    <s v="ORGANIZACIÓN TERPEL S.A "/>
    <s v="En ejecución"/>
    <s v="La Secretaría Privada aporta CDP"/>
    <s v="CARLOS EDUARDO GUERRA SUA"/>
    <s v="Tipo C:  Supervisión"/>
    <s v="Supervisor"/>
  </r>
  <r>
    <x v="24"/>
    <n v="15101500"/>
    <s v="SUMINISTRAR COMBUSTIBLE DE AVIACIÓN PARA LAS AERONAVES PROPIEDAD DEL DEPARTAMENTO DE ANTIOQUIA."/>
    <d v="2018-01-31T00:00:00"/>
    <s v="12 MESES"/>
    <s v="Contratación Directa - No pluralidad de oferentes"/>
    <s v="Recursos propios"/>
    <n v="260458062"/>
    <n v="260458062"/>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0"/>
    <s v="ORGANIZACIÓN TERPEL S.A "/>
    <s v="En ejecución"/>
    <m/>
    <s v="CARLOS EDUARDO GUERRA SUA"/>
    <s v="Tipo C:  Supervisión"/>
    <s v="Supervisor"/>
  </r>
  <r>
    <x v="24"/>
    <n v="78181800"/>
    <s v="REALIZAR EL MANTENIMIENTO GENERAL DEL AVION CESSNA C208B HK 5116G"/>
    <d v="2018-01-02T00:00:00"/>
    <s v="5 MESES"/>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C:  Supervisión"/>
    <s v="Supervisor"/>
  </r>
  <r>
    <x v="24"/>
    <n v="78181800"/>
    <s v="REALIZAR EL MANTENIMIENTO GENERAL DEL HELICÓPTERO BELL 407 - MATRICULA HK 4213G - SERIE NUMERO DE LA AERONAVE 53405, PROPIEDAD DEL DEPARTAMENTO DE ANTIOQUIA"/>
    <d v="2018-01-02T00:00:00"/>
    <s v="4 MESES"/>
    <s v="Contratación Directa - No pluralidad de oferentes"/>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8"/>
    <n v="20508"/>
    <d v="2018-01-26T00:00:00"/>
    <s v="N/A"/>
    <n v="4600008055"/>
    <x v="0"/>
    <s v="HELICENTRO S.A.S"/>
    <s v="En ejecución"/>
    <m/>
    <s v="LUIS ALEJANDRO ARANGO RIVERA"/>
    <s v="Tipo C:  Supervisión"/>
    <s v="Supervisor"/>
  </r>
  <r>
    <x v="24"/>
    <n v="80111700"/>
    <s v="PRESTACIÓN DE SERVICIOS PROFESIONALES PARA EL SOPORTE DE LA OPERACIÓN AEREA DEL DEPARTAMENTO DE ANTIOQUIA: COMO TRIPULANTE Y APOYO EN LAS ACTIVIDADES REQUERIDAS POR EL PERMISO DE OPERACION DEL DEPARTAMENTO DE ANTIOQUIA – PILOTO 2 / BELL 407 "/>
    <d v="2018-01-02T00:00:00"/>
    <s v="5 MESES"/>
    <s v="Contratación Directa - Prestación de Servicios y de Apoyo a la Gestión Persona Natural"/>
    <s v="Recursos propios"/>
    <n v="67224112"/>
    <n v="6722411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6"/>
    <n v="20506"/>
    <d v="2018-01-26T00:00:00"/>
    <s v="N/A"/>
    <n v="4600008053"/>
    <x v="0"/>
    <s v="GABRIEL ANGEL MOLINA BALBIN"/>
    <s v="En ejecución"/>
    <m/>
    <s v="LUIS ALEJANDRO ARANGO RIVERA"/>
    <s v="Tipo C:  Supervisión"/>
    <s v="Supervisor"/>
  </r>
  <r>
    <x v="24"/>
    <n v="80131502"/>
    <s v="PERMITIR EL USO Y GOCE EN CALIDAD DE ARRENDAMIENTO DEL HANGAR 71 DEL AEROPUERTO OLAYA HERRERA DEL MUNICIPIO DE MEDELLÍN UBICADO EN LA CARRERA 67 #1B-15."/>
    <d v="2018-01-02T00:00:00"/>
    <s v="12 MESES"/>
    <s v="Contratación Directa - Arrendamiento o Adquisición de Bienes Inmuebles"/>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s v="2018CA160001"/>
    <n v="20081"/>
    <d v="2017-12-20T00:00:00"/>
    <s v="N/A"/>
    <s v="2018CA160001"/>
    <x v="0"/>
    <s v="AIRPLAN S.A"/>
    <s v="En ejecución"/>
    <m/>
    <s v="CARLOS EDUARDO GUERRA SUA"/>
    <s v="Tipo C:  Supervisión"/>
    <s v="Supervisor"/>
  </r>
  <r>
    <x v="2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7"/>
    <n v="20019"/>
    <d v="2018-01-26T00:00:00"/>
    <s v="N/A"/>
    <n v="4600008046"/>
    <x v="0"/>
    <s v="HENRY CHAPARRO CHAPARRO"/>
    <s v="En ejecución"/>
    <m/>
    <s v="LORENZO ALEJANDRO MELO ESTRADA"/>
    <s v="Tipo C:  Supervisión"/>
    <s v="Supervisor"/>
  </r>
  <r>
    <x v="2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13660973"/>
    <n v="13660973"/>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6"/>
    <s v="Población  de dificil acceso atendida a través de brigadas  de salud del programa aéreo de salud"/>
    <s v="Operaciones aéreas, Mantenimiento Aeronáutico, Combustibles, espacio físico. "/>
    <n v="8027"/>
    <n v="20019"/>
    <d v="2018-01-26T00:00:00"/>
    <s v="N/A"/>
    <n v="4600008046"/>
    <x v="0"/>
    <s v="HENRY CHAPARRO CHAPARRO"/>
    <s v="En ejecución"/>
    <m/>
    <s v="JORGE ELIECER VARGAS GARAY"/>
    <s v="Tipo C:  Supervisión"/>
    <s v="Supervisor"/>
  </r>
  <r>
    <x v="24"/>
    <n v="80111700"/>
    <s v="PRESTACIÓN DE SERVICIOS PROFESIONALES PARA EL SOPORTE DE LA OPERACIÓN AÉREA DEL DEPARTAMENTO DE ANTIOQUIA: COMO TRIPULANTE Y APOYO EN LAS ACTIVIDADES REQUERIDAS POR EL PERMISO DE OPERACIÓN DEL DEPARTAMENTO DE ANTIOQUIA: PILOTO 2 / CESSNA 208B."/>
    <d v="2018-01-01T00:00:00"/>
    <s v="6 MESES"/>
    <s v="Contratación Directa - Prestación de Servicios y de Apoyo a la Gestión Persona Natural"/>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44"/>
    <s v="20743 - 20794"/>
    <d v="2018-01-26T00:00:00"/>
    <s v="N/A"/>
    <n v="460008041"/>
    <x v="0"/>
    <s v="NUKAK S.A.S"/>
    <s v="En ejecución"/>
    <m/>
    <s v="CARLOS EDUARDO GUERRA SUA"/>
    <s v="Tipo C:  Supervisión"/>
    <s v="Supervisor"/>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2"/>
    <m/>
    <m/>
    <m/>
    <s v="Alexandra Leonor Alvarez Avila"/>
    <s v="Tipo C:  Supervisión"/>
    <s v="Tecnica, Administrativa, Financiera."/>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2"/>
    <m/>
    <m/>
    <m/>
    <s v="Alexandra Leonor Alvarez Avila"/>
    <s v="Tipo C:  Supervisión"/>
    <s v="Tecnica, Administrativa, Financiera."/>
  </r>
  <r>
    <x v="24"/>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d v="2017-11-10T00:00:00"/>
    <s v="22 meses"/>
    <s v="Contratación Directa - Contratos Interadministrativos"/>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d v="2017-10-24T00:00:00"/>
    <n v="4600007700"/>
    <n v="4600007700"/>
    <x v="0"/>
    <s v="ESE Hospital La María"/>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d v="2017-11-08T00:00:00"/>
    <s v="22 meses"/>
    <s v="Contratación Directa - Contratos Interadministrativos"/>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d v="2017-10-24T00:00:00"/>
    <n v="4600007650"/>
    <n v="4600007650"/>
    <x v="0"/>
    <s v=" ESE Hospital Manuel Uribe Angel de Envigado"/>
    <s v="En ejecución"/>
    <s v="Inició en 2017, con vigencia futura aprobada 2018 y se solicitará vigencia futura para darle continuidad en 2019"/>
    <s v="Fernando Arturo Berrio"/>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d v="2017-11-07T00:00:00"/>
    <s v="22 meses"/>
    <s v="Contratación Directa - Contratos Interadministrativos"/>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d v="2017-10-24T00:00:00"/>
    <n v="46000007651"/>
    <n v="46000007651"/>
    <x v="0"/>
    <s v="ESE Hospital San Vicente de Paul de Caldas"/>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d v="2017-11-07T00:00:00"/>
    <s v="20 meses"/>
    <s v="Contratación Directa - Contratos Interadministrativos"/>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d v="2017-10-24T00:00:00"/>
    <n v="46000007633"/>
    <n v="46000007633"/>
    <x v="0"/>
    <s v="ESE METROSALUD"/>
    <m/>
    <s v="Inició en 2017, con vigencia futura aprobada 2018 y se solicitará vigencia futura para darle continuidad en 2019"/>
    <s v="Daniel Arbeláez Botero"/>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d v="2018-06-01T00:00:00"/>
    <s v="17 meses"/>
    <s v="Contratación Directa - Contratos Interadministrativos"/>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8193"/>
    <n v="21418"/>
    <d v="2018-06-07T00:00:00"/>
    <s v="S 2018060228883"/>
    <n v="4600008155"/>
    <x v="0"/>
    <s v="ESE HOSPITAL GENERAL DE MEDELLIN"/>
    <s v="En ejecución"/>
    <m/>
    <s v="Oswaldo Paniagua"/>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d v="2018-06-01T00:00:00"/>
    <s v="17 meses"/>
    <s v="Contratación Directa - Contratos Interadministrativos"/>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8194"/>
    <n v="21419"/>
    <d v="2018-06-07T00:00:00"/>
    <s v="S 2018060228320"/>
    <n v="4600008156"/>
    <x v="0"/>
    <s v="ESE HOSPITAL SAN RAFAEL DE ITAGUI"/>
    <s v="En ejecución"/>
    <m/>
    <s v="Carlos Arturo Cano Rios"/>
    <s v="Tipo C:  Supervisión"/>
    <s v="Supervisión técnica, administrativa y financiera"/>
  </r>
  <r>
    <x v="24"/>
    <s v="85101604  Y 85101501"/>
    <s v="Prestación de servicios de salud de baja y mediana  complejidad para la  población pobre no cubierta con subsidios a la demanda residente en el municipio de Puerto Berrío."/>
    <d v="2018-06-01T00:00:00"/>
    <s v="11Meses"/>
    <s v="Contratación Directa - Contratos Interadministrativos"/>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1"/>
    <m/>
    <m/>
    <m/>
    <s v="Fernando Arturo Berrio"/>
    <s v="Tipo C:  Supervisión"/>
    <s v="Supervisión técnica, administrativa y financiera"/>
  </r>
  <r>
    <x v="24"/>
    <n v="85101604"/>
    <s v="Prestación de servicios de salud de baja complejidad o de primer nivel de atención para la  población pobre no cubierta con subsidios a la demanda residente en el municipio de Zaragoza"/>
    <d v="2018-06-01T00:00:00"/>
    <s v="17 meses"/>
    <s v="Contratación Directa - Contratos Interadministrativos"/>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1"/>
    <m/>
    <m/>
    <m/>
    <s v="Manuel Enrique daza"/>
    <s v="Tipo C:  Supervisión"/>
    <s v="Supervisión técnica, administrativa y financiera"/>
  </r>
  <r>
    <x v="24"/>
    <n v="85101504"/>
    <s v="Garantizar la prestación de los servicios de atención psiquiátrica integral y asistencia social a las personas que sean declaradas jurídicamente inimputables por trastorno mental o inmadurez psicológica. "/>
    <d v="2018-02-01T00:00:00"/>
    <s v="21 meses"/>
    <s v="Selección Abreviada - Menor Cuantía"/>
    <s v="Presupuesto de entidad nacional"/>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1"/>
    <m/>
    <m/>
    <m/>
    <s v="Angela Patricia Palacio Molina"/>
    <s v="Tipo C:  Supervisión"/>
    <s v="Supervisión técnica, administrativa y financiera"/>
  </r>
  <r>
    <x v="24"/>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d v="2018-02-01T00:00:00"/>
    <s v="21 meses"/>
    <s v="Contratación Directa - Contratos Interadministrativos"/>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1"/>
    <m/>
    <m/>
    <m/>
    <s v="Celmira Duque Cardona"/>
    <s v="Tipo C:  Supervisión"/>
    <s v="Supervisión técnica, administrativa y financiera"/>
  </r>
  <r>
    <x v="24"/>
    <n v="85101501"/>
    <s v="Prestar servicios de salud de mediana  alta complejidad  para la población pobre  de Antioquia no cubierta con subsidios a la demanda y  dar soporte a la red pública de hospitales de Antioquia y apoyar la referencia y contra referencia de pacientes. "/>
    <d v="2018-02-01T00:00:00"/>
    <s v="21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1"/>
    <m/>
    <m/>
    <m/>
    <s v="Diana Ceballos "/>
    <s v="Tipo C:  Supervisión"/>
    <s v="Supervisión técnica, administrativa y financiera"/>
  </r>
  <r>
    <x v="24"/>
    <n v="80101500"/>
    <s v="Realizar la auditoría  de cobros y recobros a la facturación radicada en la SSSA por servicios y tecnologías no cubiertos por el plan de beneficios, para los afiliados al Régimen Subsidiado del Departamento de Antioquia "/>
    <d v="2018-02-01T00:00:00"/>
    <s v="9 meses"/>
    <s v="Contratación Directa - Contratos Interadministrativ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m/>
    <m/>
    <m/>
    <m/>
    <m/>
    <x v="2"/>
    <m/>
    <m/>
    <m/>
    <s v="Jorge Balbín Quiros"/>
    <s v="Tipo C:  Supervisión"/>
    <s v="Supervisión técnica, administrativa y financiera"/>
  </r>
  <r>
    <x v="24"/>
    <n v="78111800"/>
    <s v="Prestar el servicio de transporte terrestre automotor para apoyar la gestión de la Direccion de atención a las personas- . Secretaría Seccional de Salud y Protección Social "/>
    <d v="2018-02-01T00:00:00"/>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m/>
    <m/>
    <m/>
    <m/>
    <m/>
    <x v="2"/>
    <m/>
    <m/>
    <s v="Se traslada CDP para Subsecretaría Logistica"/>
    <s v="Beatriz Lopera"/>
    <s v="Tipo C:  Supervisión"/>
    <s v="Supervisión técnica, administrativa y financiera"/>
  </r>
  <r>
    <x v="24"/>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d v="2018-02-01T00:00:00"/>
    <s v="9 meses"/>
    <s v="Selección Abreviada - Menor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1"/>
    <m/>
    <m/>
    <s v="Se hace en conjunto con el Proyecto fortalecimiento del Aseguramiento"/>
    <s v="SOCORRO SALAZAR SANTAMARIA"/>
    <s v="Tipo C:  Supervisión"/>
    <s v="Supervisión técnica, administrativa y financiera"/>
  </r>
  <r>
    <x v="24"/>
    <n v="39121000"/>
    <s v="Suministro de planta eléctrica de  emergencia y conexiones para las dependencias del Hangar 71."/>
    <d v="2018-01-01T00:00:00"/>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s v="CDP se traslada a la Secretaría General"/>
    <s v="Nicolás Antonio Montoya Calle"/>
    <s v="Tipo C:  Supervisión"/>
    <s v="Tecnica, Administrativa, Financiera."/>
  </r>
  <r>
    <x v="24"/>
    <n v="72101517"/>
    <s v="Mantenimiento preventivo y correctivo con suministro de repuestos de las unidades del sistema ininterrumpido de potencia (UPS) instalados en el Centro Administrativo Departamental CAD y sedes externas."/>
    <d v="2018-01-01T00:00:00"/>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s v="CDP se traslada a la Secretaría General"/>
    <s v="Nicolás Antonio Montoya Calle"/>
    <s v="Tipo C:  Supervisión"/>
    <s v="Tecnica, Administrativa, Financiera."/>
  </r>
  <r>
    <x v="24"/>
    <n v="72101511"/>
    <s v="Modernización del sistema de aire acondicionado del CRUE Departamental y mantenimiento a otros equipos de aire acondicionado del hangar 71"/>
    <d v="2018-01-01T00:00:00"/>
    <s v="9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s v="CDP se traslada a la Secretaría General"/>
    <s v="Santiago Marin"/>
    <s v="Tipo C:  Supervisión"/>
    <s v="Tecnica, Administrativa, Financiera."/>
  </r>
  <r>
    <x v="24"/>
    <n v="83111603"/>
    <s v="Prestación de servicios de operador de telefonía celular para la Gobernación de Antioquia"/>
    <d v="2018-01-01T00:00:00"/>
    <s v="12 meses"/>
    <s v="Contratación Directa - No pluralidad de oferentes"/>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2"/>
    <m/>
    <m/>
    <s v="CDP se traslada a la Direccion de Bienes"/>
    <s v="Diana David"/>
    <s v="Tipo C:  Supervisión"/>
    <s v="Tecnica, Administrativa, Financiera."/>
  </r>
  <r>
    <x v="24"/>
    <n v="51151903"/>
    <s v="Suministro de dantrolene para la atención de hipertermia maligna en el Departamento de Antioquia"/>
    <d v="2018-01-01T00:00:00"/>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2"/>
    <m/>
    <m/>
    <m/>
    <s v="Luis Fernando Gallego Arango"/>
    <s v="Tipo C:  Supervisión"/>
    <s v="Tecnica, Administrativa, Financiera."/>
  </r>
  <r>
    <x v="24"/>
    <n v="80141607"/>
    <s v="Prestar el servicio de apoyo logístico para realizar asesorías y actividades orientadas a mejorar la capacidad de respuesta institucional en salud ante emergencias y desastres."/>
    <d v="2018-01-01T00:00:00"/>
    <s v="9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2"/>
    <m/>
    <m/>
    <m/>
    <s v="Socorro Stella Salazar Santamaría"/>
    <s v="Tipo C:  Supervisión"/>
    <s v="Tecnica, Administrativa, Financiera."/>
  </r>
  <r>
    <x v="24"/>
    <n v="43191609"/>
    <s v="Adquisición e instalación de diademas telefónicas con sus respectivos adaptadores modular y de corriente, para el Centro Regulador de Urgencias, Emergencias y Desastres -CRUE- del Departamento de Antioquia-Secretaría Seccional de Salud y Protección Social."/>
    <d v="2018-01-01T00:00:00"/>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m/>
    <s v="Janeth Fernanda Llano Saavedra"/>
    <s v="Tipo C:  Supervisión"/>
    <s v="Tecnica, Administrativa, Financiera."/>
  </r>
  <r>
    <x v="24"/>
    <n v="60104104"/>
    <s v="Adquisición de kits educativos para la promoción de la donación de sangre"/>
    <d v="2018-01-01T00:00:00"/>
    <s v="5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m/>
    <s v="Victoria Eugenia Villegas Cardenas"/>
    <s v="Tipo C:  Supervisión"/>
    <s v="Tecnica, Administrativa, Financiera."/>
  </r>
  <r>
    <x v="24"/>
    <n v="45111616"/>
    <s v="Adquisición de equipos audiovisuales y accesorios para la sala de crisis del Centro Regulador de Urgencias, Emergencias -CRUE- "/>
    <d v="2018-01-01T00:00:00"/>
    <s v="9 meses"/>
    <s v="Mínima Cuantía"/>
    <s v="Recursos propios"/>
    <n v="26000000"/>
    <n v="26000000"/>
    <s v="NO"/>
    <s v="N/A"/>
    <s v="Servidor de la Subsecretaria Logística"/>
    <s v="Profesional Universitario"/>
    <m/>
    <m/>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s v="CDP se traslada a la Subsecretaría Logistica"/>
    <s v="Servidor de la subsecretaria logistica"/>
    <s v="Tipo C:  Supervisión"/>
    <s v="Tecnica, Administrativa, Financiera."/>
  </r>
  <r>
    <x v="24"/>
    <n v="83112206"/>
    <s v="Alquiler de infraestructura para el sistema de radiocomunicaciones de la Gobernación de Antioquia"/>
    <d v="2018-09-01T00:00:00"/>
    <s v="6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n v="4600007989"/>
    <n v="4600007989"/>
    <x v="0"/>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ecnica, Administrativa, Financiera."/>
  </r>
  <r>
    <x v="24"/>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d v="2018-06-01T00:00:00"/>
    <s v="1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2"/>
    <m/>
    <m/>
    <m/>
    <s v="Luis Fernando Gallego Arango"/>
    <s v="Tipo B2: Supervisión colegiada"/>
    <s v="Tecnica, Administrativa, Financiera."/>
  </r>
  <r>
    <x v="24"/>
    <n v="80101600"/>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d v="2017-11-10T00:00:00"/>
    <s v="10  meses"/>
    <s v="Contratación Directa - Prestación de Servicios y de Apoyo a la Gestión Persona Jurídica"/>
    <s v="Recursos propios"/>
    <n v="11446716292"/>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n v="7966"/>
    <n v="19223"/>
    <d v="2017-11-17T00:00:00"/>
    <n v="4600007919"/>
    <n v="4600007919"/>
    <x v="0"/>
    <s v="CES"/>
    <s v="En ejecución"/>
    <m/>
    <s v="Carlos Mario Tamayo"/>
    <s v="Tipo C:  Supervisión"/>
    <s v="Tecnica, Administrativa, Financiera."/>
  </r>
  <r>
    <x v="24"/>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d v="2018-06-01T00:00:00"/>
    <s v="7 meses"/>
    <s v="Selección Abreviada - Menor Cuantía"/>
    <s v="SGP"/>
    <n v="602134083"/>
    <n v="602134083"/>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2"/>
    <m/>
    <m/>
    <m/>
    <s v="Mary Ruth Brome Bohóquez"/>
    <s v="Tipo C:  Supervisión"/>
    <s v="Tecnica, Administrativa, Financiera"/>
  </r>
  <r>
    <x v="24"/>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d v="2018-07-01T00:00:00"/>
    <s v="5 meses"/>
    <s v="Contratación Directa - Contratos Interadministrativos"/>
    <s v="SGP"/>
    <n v="300000000"/>
    <n v="300000000"/>
    <s v="NO"/>
    <s v="N/A"/>
    <s v="Dora Marí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2"/>
    <m/>
    <m/>
    <m/>
    <s v="Dora María Gómez"/>
    <s v="Tipo C:  Supervisión"/>
    <s v="Tecnica, Administrativa, Financiera"/>
  </r>
  <r>
    <x v="24"/>
    <n v="851011705"/>
    <s v="Apoyar la Asesoria y Asistencia Tecnica en lo previsto en la dimensión Convivencia y Salud Mental: diferentes violencias, Trastornos Mentales."/>
    <d v="2018-07-01T00:00:00"/>
    <s v="5 meses"/>
    <s v="Contratación Directa - Contratos Interadministrativos"/>
    <s v="SGP"/>
    <n v="671415316"/>
    <n v="671415316"/>
    <s v="NO"/>
    <s v="N/A"/>
    <s v="Dora Marí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2"/>
    <m/>
    <m/>
    <m/>
    <s v="Dora María Gómez"/>
    <s v="Tipo C:  Supervisión"/>
    <s v="Tecnica, Administrativa, Financiera"/>
  </r>
  <r>
    <x v="24"/>
    <n v="851011705"/>
    <s v="Evaluar el nivel de resiliencia en los jóvenes del Departamento de Antioquia, aplicando el instrumento JJ63."/>
    <d v="2018-07-01T00:00:00"/>
    <s v="5 meses"/>
    <s v="Contratación Directa - Contratos Interadministrativos"/>
    <s v="SGP"/>
    <n v="200000000"/>
    <n v="200000000"/>
    <s v="NO"/>
    <s v="N/A"/>
    <s v="Dora Marí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2"/>
    <m/>
    <m/>
    <m/>
    <s v="Dora María Gómez"/>
    <s v="Tipo C:  Supervisión"/>
    <s v="Tecnica, Administrativa, Financiera"/>
  </r>
  <r>
    <x v="24"/>
    <n v="47131805"/>
    <s v="Adquirir insumos generales para el funcionamiento del Laboratorio Departamental de Salud Pública de Antioquia"/>
    <d v="2018-08-30T00:00:00"/>
    <s v="4 meses"/>
    <s v="Mínima Cuantía"/>
    <s v="SGP"/>
    <n v="31962654"/>
    <n v="31962654"/>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2"/>
    <m/>
    <m/>
    <m/>
    <s v="Adriana González Arboleda"/>
    <s v="Tipo C:  Supervisión"/>
    <s v="Tecnica, Administrativa, Financiera"/>
  </r>
  <r>
    <x v="24"/>
    <n v="81000000"/>
    <s v="Suministrar servicios de Mantenimiento de Equipos de Laboratorio"/>
    <d v="2018-08-01T00:00:00"/>
    <s v="10 meses"/>
    <s v="Licitación Pública"/>
    <s v="SGP"/>
    <n v="157701675"/>
    <n v="157701675"/>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2"/>
    <m/>
    <m/>
    <m/>
    <s v="Adriana González Arboleda"/>
    <s v="Tipo C:  Supervisión"/>
    <s v="Tecnica, Administrativa, Financiera"/>
  </r>
  <r>
    <x v="24"/>
    <n v="80131502"/>
    <s v="Arrendar el bien inmueble para el funcionamiento del Laboratorio Departamental de Salud Pública de Antioquia."/>
    <d v="2018-01-23T00:00:00"/>
    <s v="9 meses"/>
    <s v="Contratación Directa - Arrendamiento o Adquisición de Bienes Inmuebles"/>
    <s v="Recursos propios"/>
    <n v="870306948"/>
    <n v="870306948"/>
    <s v="NO"/>
    <s v="N/A"/>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8046"/>
    <n v="15684"/>
    <d v="2018-01-22T00:00:00"/>
    <s v="N/A"/>
    <s v="2018CA160002"/>
    <x v="0"/>
    <s v="Corporación para investigaciones biológicas CIB"/>
    <s v="En ejecución"/>
    <m/>
    <s v="Jojhan Esdivier Lujan Valencia"/>
    <s v="Tipo C:  Supervisión"/>
    <s v="Tecnica, Administrativa, Financiera"/>
  </r>
  <r>
    <x v="24"/>
    <n v="41116010"/>
    <s v="Adquirir reactivos para la vigilancia en salud pública, y control de calidad en las diferentes áreras del Laboratorio Departamental de Salud Pública de Antioquia"/>
    <d v="2018-03-01T00:00:00"/>
    <s v="4 meses"/>
    <s v="Licitación Pública"/>
    <s v="SGP"/>
    <n v="718679780"/>
    <n v="718679780"/>
    <s v="NO"/>
    <s v="N/A"/>
    <s v="Adriana González Arboleda"/>
    <s v="Profesional Universitaria Area salud "/>
    <s v="3835677"/>
    <s v="adriana.gonzalez@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2"/>
    <m/>
    <m/>
    <m/>
    <s v="Adriana González Arboleda"/>
    <s v="Tipo C:  Supervisión"/>
    <s v="Tecnica, Administrativa, Financiera y Logistica"/>
  </r>
  <r>
    <x v="24"/>
    <n v="41116010"/>
    <s v="Adquisición de reactivos  para la vigilancia microbiológica y epidemiológica de los eventos de origen bacteriano y afines para el Laboratorio Departamental de Salud Pública de Antioquia"/>
    <d v="2018-03-05T00:00:00"/>
    <s v="7 meses"/>
    <s v="Licitación Pública"/>
    <s v="SGP"/>
    <n v="576675880"/>
    <n v="57667588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42192400"/>
    <s v="Servicio de recolección, transporte y entrega de muestras biologicas desde el LDSPA hacia el Instituto Nacional de Salud y/o a la Secretaría Distrital de Bogotá, además de algunos municipios del departamento de antioquia."/>
    <d v="2018-03-06T00:00:00"/>
    <s v="8 meses"/>
    <s v="Mínima Cuantía"/>
    <s v="SGP"/>
    <n v="17031630"/>
    <n v="17031630"/>
    <s v="NO"/>
    <s v="N/A"/>
    <s v="Adriana Echeverrí"/>
    <s v="Profesional Universitaria Area salud "/>
    <s v="3835400"/>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Echeverrí"/>
    <s v="Tipo C:  Supervisión"/>
    <s v="Tecnica, Administrativa, Financiera y Logistica"/>
  </r>
  <r>
    <x v="24"/>
    <n v="73152108"/>
    <s v="Realizar mantenimiento preventivo y/o correctivo de los equipos Vidas Blue, Tempo y dos (2) equipos Vitek del LDSP de Antioquia"/>
    <d v="2018-03-01T00:00:00"/>
    <s v="8 meses"/>
    <s v="Contratación Directa - Contratos Interadministrativos"/>
    <s v="SGP"/>
    <n v="38143048"/>
    <n v="38143048"/>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73152108"/>
    <s v="Mantenimiento equipo absorción atomica y de Crioscopio"/>
    <d v="2018-08-01T00:00:00"/>
    <s v="6 meses"/>
    <s v="Contratación Directa - No pluralidad de oferentes"/>
    <s v="SGP"/>
    <n v="8034880"/>
    <n v="803488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73152108"/>
    <s v="Adquirir reactivos para realizar la vigilancia y el control de calidad de Dengue, Sarampión, Rubeola, Varicela, Papera, pruebas complementarias de VIH, HTLV I/II, Hepatitis C en el Laboratorio Departamental, de salud pública de Antioquia"/>
    <d v="2018-03-01T00:00:00"/>
    <s v="6 meses"/>
    <s v="Contratación Directa - Contratos Interadministrativos"/>
    <s v="SGP"/>
    <n v="142475100"/>
    <n v="1424751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n v="8185"/>
    <n v="21409"/>
    <d v="2018-06-15T00:00:00"/>
    <s v="N/A"/>
    <n v="4600008173"/>
    <x v="0"/>
    <s v="ANNAR DIAGNOSTICA IMPORT S.A.S."/>
    <s v="En ejecución"/>
    <m/>
    <s v="Adriana González Arboleda"/>
    <s v="Tipo C:  Supervisión"/>
    <s v="Tecnica, Administrativa, Financiera y Logistica"/>
  </r>
  <r>
    <x v="24"/>
    <n v="73152108"/>
    <s v="Realizar el mantenimiento preventivo y/o correctivo al equipo Espectofotómetro Ultravioleta Visible del área fisicoquímica de alimentos del Laboratorio Departamental de Salud Pública de Antioquia."/>
    <d v="2018-04-01T00:00:00"/>
    <s v="4 meses"/>
    <s v="Contratación Directa - Contratos Interadministrativos"/>
    <s v="SGP"/>
    <n v="5499466"/>
    <n v="5499466"/>
    <s v="NO"/>
    <s v="N/A"/>
    <s v="Angela Jaramillo Peña"/>
    <s v="Profesional Universitaria Area salud "/>
    <s v="383567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ngela Jaramillo Peña"/>
    <s v="Tipo C:  Supervisión"/>
    <s v="Tecnica, Administrativa, Financiera y Logistica"/>
  </r>
  <r>
    <x v="24"/>
    <n v="73152108"/>
    <s v="Suministrar los reactivos indispensables para realizar las pruebas diagnósticas y de control de calidad para TSH neonatal en papel de filtro como apoyo a la vigilancia y control sanitarios."/>
    <d v="2018-04-01T00:00:00"/>
    <s v="4 meses"/>
    <s v="Contratación Directa - Contratos Interadministrativos"/>
    <s v="SGP"/>
    <n v="24680000"/>
    <n v="246800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73152108"/>
    <s v="Adquirir láminas cuantificadas, para la ejecución de la Evaluación Externa del Desempeño directa e indirecta de la baciloscopia de tuberculosis a la red de laboratorios de micobacterias  del departamento de Antioquia."/>
    <d v="2018-04-01T00:00:00"/>
    <s v="6 meses"/>
    <s v="Contratación Directa - Contratos Interadministrativos"/>
    <s v="SGP"/>
    <n v="49760000"/>
    <n v="497600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73152108"/>
    <s v="Suministrar  reactivos para diagnóstico y control de calidad de eventos de interés en Salud Publica de las áreas de Virología y Bancos de Sangre en el Laboratorio Departamental de Salud Pública de la Secretaría Seccional de Salud y Protección Social de Antioquia, como apoyo a la vigilancia y control sanitario del Departamento de Antioquia."/>
    <d v="2018-05-01T00:00:00"/>
    <s v="6 meses"/>
    <s v="Contratación Directa - Contratos Interadministrativos"/>
    <s v="SGP"/>
    <n v="410506800"/>
    <n v="4105068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73152108"/>
    <s v="Suministrar reactivos (estuches de sueros y células) para cumplir actividades del control de calidad a la Red de Bancos de Sangre, Servicios de Transfusión y Laboratorios clínicos de tercer nivel de complejidad que realizan pruebas de Virología y Laboratorios Clinicos que realicen pesquisa neonatal del departamento de Antioquia, que por competencia le corresponde a la Secretaría Seccional de Salud y Protección Social de Antioquia"/>
    <d v="2018-05-01T00:00:00"/>
    <s v="6 meses"/>
    <s v="Contratación Directa - Contratos Interadministrativos"/>
    <s v="SGP"/>
    <n v="245390600"/>
    <n v="2453906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41103011"/>
    <s v="Analizador Directo de Mercurio para análisis de muestras sólidas, semisólidas y líquidas"/>
    <d v="2018-08-01T00:00:00"/>
    <s v="5 meses"/>
    <s v="Selección Abreviada - Menor Cuantía"/>
    <s v="SGP"/>
    <n v="150000000"/>
    <n v="150000000"/>
    <s v="NO"/>
    <s v="N/A"/>
    <s v="Adriana González Arboleda"/>
    <s v="Profesional Universitaria Area salud "/>
    <s v="3835677"/>
    <s v="adriana.gonzal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s v="Adriana González Arboleda"/>
    <s v="Tipo C:  Supervisión"/>
    <s v="Tecnica, Administrativa, Financiera y Logistica"/>
  </r>
  <r>
    <x v="24"/>
    <n v="851011705"/>
    <s v="Brindar Atención psicosocial a población víctima del conflicito armado"/>
    <d v="2018-06-01T00:00:00"/>
    <s v="6 meses"/>
    <s v="Contratación Directa - Contratos Interadministrativos"/>
    <s v="SGP"/>
    <n v="868074000"/>
    <n v="868074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2"/>
    <m/>
    <m/>
    <m/>
    <s v="Alexandra Gallo"/>
    <s v="Tipo C:  Supervisión"/>
    <s v="Tecnica, Administrativa, Financiera y Logistica"/>
  </r>
  <r>
    <x v="24"/>
    <n v="85111614"/>
    <s v="Apoyar la gestión de vigilancia en Salud Pública, Asesoría, Asistencia Técnica, de la Infancia y la  Salud Sexual y Reproductiva del Departamento de Antioquia"/>
    <d v="2018-01-01T00:00:00"/>
    <s v="8 meses"/>
    <s v="Contratación Directa - Contratos Interadministrativos"/>
    <s v="SGP"/>
    <n v="1206589461"/>
    <n v="965271569"/>
    <s v="SI"/>
    <s v="Aprobadas"/>
    <s v="Luz Myriam Cano Velásquez_x000a_Alexandra Porras Cárdenas"/>
    <s v="Profesional Universitaria Area salud "/>
    <s v="3839907_x000a_3185381"/>
    <s v="luzmyriam.cano@antioquia.gov.co_x000a_alexandra.porras@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0"/>
    <s v="Universidad de Antioquia - Grupo NACER"/>
    <s v="En ejecución"/>
    <m/>
    <s v="Luz Myriam Cano Velásquez_x000a_Alexandra Porras Cárdenas"/>
    <s v="Tipo B2: Supervisión colegiada"/>
    <s v="Tecnica, Administrativa, Financiera y Logistica"/>
  </r>
  <r>
    <x v="24"/>
    <n v="85111507"/>
    <s v="Adquirir preservativos para apoyar las acciones de promoción de la salud y prevención de la enfermedad en temas de salud sexual y reproductiva,  en los municipios de Antioquia."/>
    <d v="2018-06-01T00:00:00"/>
    <s v="3 meses"/>
    <s v="Mínima Cuantía"/>
    <s v="SGP"/>
    <n v="73000000"/>
    <n v="73000000"/>
    <s v="NO"/>
    <s v="N/A"/>
    <s v="Alexandra Porras Cárdenas"/>
    <s v="Profesional Universitaria Area salud "/>
    <s v="3835381"/>
    <s v="alexandra.porras@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2"/>
    <m/>
    <m/>
    <m/>
    <s v="Alexandra Porras Cárdenas"/>
    <s v="Tipo C:  Supervisión"/>
    <s v="Tecnica, Administrativa, Financiera y Logistica"/>
  </r>
  <r>
    <x v="24"/>
    <n v="85151600"/>
    <s v="Fortaleceminiento en la implementación de la estrategia de IAMI Integral"/>
    <d v="2018-05-01T00:00:00"/>
    <s v="7 meses"/>
    <s v="Selección Abreviada - Menor Cuantía"/>
    <s v="SGP"/>
    <n v="150000000"/>
    <n v="150000000"/>
    <s v="NO"/>
    <s v="N/A"/>
    <s v="Gladis Bedoya"/>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2"/>
    <m/>
    <m/>
    <m/>
    <s v="Gladis Bedoya"/>
    <s v="Tipo C:  Supervisión"/>
    <s v="Tecnica, Administrativa, Financiera y Logistica"/>
  </r>
  <r>
    <x v="24"/>
    <n v="85101705"/>
    <s v="Desarrollar acciones para apoyar la gestión del Programa Control de Tuberculosis, Lepra y Programa Ampliado de Inmunizaciones en el marco del Plan Decenal de Salud Pública, Dimensión 6 Vida Saludable y Enfermedades Transmisibles, en el Departamento de Antioquia"/>
    <d v="2017-12-01T00:00:00"/>
    <s v="6 meses"/>
    <s v="Contratación Directa - Contratos Interadministrativos"/>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0"/>
    <s v="ESE Hospital La María"/>
    <s v="En ejecución"/>
    <m/>
    <s v="Marcela Arrubla Villa"/>
    <s v="Tipo C:  Supervisión"/>
    <s v="Tecnica, Administrativa, Financiera y Logistica"/>
  </r>
  <r>
    <x v="24"/>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d v="2018-06-01T00:00:00"/>
    <s v="7 meses"/>
    <s v="Selección Abreviada - Menor Cuantía"/>
    <s v="SGP"/>
    <n v="460177407"/>
    <n v="460177407"/>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2"/>
    <m/>
    <m/>
    <m/>
    <s v="Gustavo Adolfo Posada"/>
    <s v="Tipo C:  Supervisión"/>
    <s v="Tecnica, Administrativa, Financiera y Logistic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Carlos Mario Tamayo_x000a_Gloria Isabel Escobar"/>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0"/>
    <s v="UNIVERSIDAD CES"/>
    <s v="En ejecución"/>
    <m/>
    <s v="Carlos Mario Tamayo_x000a_Gloria Isabel Escobar"/>
    <s v="Tipo C:  Supervisión"/>
    <s v="Tecnica, Administrativa, Financier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Carlos Mario Tamayo_x000a_Gloria Isabel Escobar"/>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0"/>
    <s v="UNIVERSIDAD CES"/>
    <s v="En ejecución"/>
    <m/>
    <s v="Carlos Mario Tamayo_x000a_Gloria Isabel Escobar"/>
    <s v="Tipo C:  Supervisión"/>
    <s v="Tecnica, Administrativa, Financiera"/>
  </r>
  <r>
    <x v="24"/>
    <n v="78111800"/>
    <s v="Prestación de servicio de transporte terrestre automotor para apoyar la gestión de la Gobernación de Antioquia"/>
    <d v="2018-01-02T00:00:00"/>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2"/>
    <m/>
    <m/>
    <s v="El cdp trasladado a Secretaria General"/>
    <s v="Beatriz I Lopera M"/>
    <s v="Tipo C:  Supervisión"/>
    <s v="Tecnica, Juridica y Financiera"/>
  </r>
  <r>
    <x v="24"/>
    <n v="78111800"/>
    <s v="Prestación de servicio de transporte terrestre automotor para apoyar la gestión de la Gobernación de Antioquia"/>
    <d v="2018-01-02T00:00:00"/>
    <s v="12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2"/>
    <m/>
    <m/>
    <s v="El cdp trasladado a Secretaria General"/>
    <s v="Beatriz I Lopera M"/>
    <s v="Tipo C:  Supervisión"/>
    <s v="Tecnica, Juridica y Financiera"/>
  </r>
  <r>
    <x v="24"/>
    <n v="85121800"/>
    <s v="En el marco de la celebración del Día Mundial del  Donante voluntario realizar el reconocimiento a los Donantes voluntario y Habitual de Sangre y a Entidades e Instituciones Amigas de la Donación."/>
    <d v="2018-04-15T00:00:00"/>
    <s v="8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2"/>
    <m/>
    <m/>
    <m/>
    <s v="Victoria Eugenia villegas"/>
    <s v="Tipo C:  Supervisión"/>
    <s v="Tecnica, Juridica y Financier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2"/>
    <m/>
    <m/>
    <m/>
    <s v="Sandra Angulo"/>
    <s v="Tipo B1: Supervisión e Interventoría Técnica "/>
    <s v="Tecnica, Juridica y Financiera, administrativa, Interventori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2"/>
    <m/>
    <m/>
    <m/>
    <s v="Sandra Angulo"/>
    <s v="Tipo B1: Supervisión e Interventoría Técnica "/>
    <s v="Tecnica, Juridica y Financiera, administrativa, Interventoria"/>
  </r>
  <r>
    <x v="24"/>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d v="2018-01-01T00:00:00"/>
    <s v="11 MESES"/>
    <s v="Contratación Directa - Prestación de Servicios y de Apoyo a la Gestión Persona Jurídica"/>
    <s v="Recursos propios"/>
    <n v="370000000"/>
    <n v="3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n v="8037"/>
    <s v="20499 Y 20501"/>
    <d v="2018-01-26T00:00:00"/>
    <s v="N/A"/>
    <n v="4600008047"/>
    <x v="0"/>
    <s v="COMFENALCO ANTIOQUIA"/>
    <s v="En ejecución"/>
    <m/>
    <s v="ERIKA MARIA TORRES FLOREZ"/>
    <s v="Tipo C:  Supervisión"/>
    <s v="Tecnica, Juridica y Financiera"/>
  </r>
  <r>
    <x v="24"/>
    <n v="93141506"/>
    <s v="Suministrar el apoyo logistico necasario para el desarrollo de los programa de capacitacion, adiestramiento y preparación para el retiro laboral  para los servidores públicos de la Secretaria Seccional de Salud y Protección Social de de Antioquia."/>
    <d v="2018-01-01T00:00:00"/>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2"/>
    <m/>
    <m/>
    <s v="CDP trasladado a Gestión Humana"/>
    <s v="GLORIA ISABEL ESCOBAR MORALES"/>
    <s v="Tipo C:  Supervisión"/>
    <s v="Tecnica, Juridica y Financiera"/>
  </r>
  <r>
    <x v="24"/>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d v="2018-01-01T00:00:00"/>
    <s v="11 MESES"/>
    <s v="Contratación Directa - Prestación de Servicios y de Apoyo a la Gestión Persona Jurídic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n v="8038"/>
    <n v="20056"/>
    <d v="2018-01-26T00:00:00"/>
    <s v="N/A"/>
    <n v="4600008049"/>
    <x v="0"/>
    <s v="ASOCIACION DE ORGANIZACIONES DEPORTIVAS EN ANTIOQUIA - FEDELIAN"/>
    <s v="En ejecución"/>
    <m/>
    <s v="ERIKA MARIA TORRES FLOREZ"/>
    <s v="Tipo C:  Supervisión"/>
    <s v="Tecnica, Juridica y Financiera"/>
  </r>
  <r>
    <x v="24"/>
    <n v="72154110"/>
    <s v="Realizar el mantenimiento preventivo, correctivo, calibración de equipos y suministro de repuestos para los equipos de la cadena de frío de la SSSA"/>
    <d v="2018-01-01T00:00:00"/>
    <s v="11 meses"/>
    <s v="Mínima Cuantía"/>
    <s v="Recursos propios"/>
    <n v="44375100"/>
    <n v="44375100"/>
    <s v="NO"/>
    <s v="N/A"/>
    <s v="Maria del Rosario Manrique Alzate "/>
    <s v="Profesional"/>
    <n v="3839713"/>
    <s v="rosario.manrique@antioquia.gov.co"/>
    <m/>
    <m/>
    <m/>
    <s v="99-9999"/>
    <m/>
    <m/>
    <m/>
    <m/>
    <m/>
    <m/>
    <m/>
    <x v="2"/>
    <m/>
    <m/>
    <m/>
    <s v="Blana Isabel Restrepo"/>
    <s v="Tipo C:  Supervisión"/>
    <s v="Tecnica, Administrativa, Financiera."/>
  </r>
  <r>
    <x v="24"/>
    <n v="44120000"/>
    <s v="Suministro y distribucion de elementos de papeleria y utilies de oficina"/>
    <d v="2018-01-01T00:00:00"/>
    <s v="10 meses"/>
    <s v="Selección Abreviada - Subasta Inversa"/>
    <s v="Recursos propios"/>
    <n v="170000000"/>
    <n v="170000000"/>
    <s v="NO"/>
    <s v="N/A"/>
    <s v="Maria del Rosario Manrique Alzate "/>
    <s v="Profesional"/>
    <n v="3839713"/>
    <s v="rosario.manrique@antioquia.gov.co"/>
    <m/>
    <m/>
    <m/>
    <s v="99-9999"/>
    <m/>
    <m/>
    <m/>
    <m/>
    <m/>
    <m/>
    <m/>
    <x v="2"/>
    <m/>
    <m/>
    <s v="CDP trasladado a la Secretaría General"/>
    <s v="Maria Ines Ochoa"/>
    <s v="Tipo C:  Supervisión"/>
    <s v="Tecnica, Administrativa, Financiera."/>
  </r>
  <r>
    <x v="24"/>
    <n v="44120000"/>
    <s v="Suministro y distribucion de elementos de cafeteria"/>
    <d v="2018-01-01T00:00:00"/>
    <s v="10 meses"/>
    <s v="Selección Abreviada - Subasta Inversa"/>
    <s v="Recursos propios"/>
    <n v="49000000"/>
    <n v="49000000"/>
    <s v="NO"/>
    <s v="N/A"/>
    <s v="Maria del Rosario Manrique Alzate "/>
    <s v="Profesional"/>
    <n v="3839713"/>
    <s v="rosario.manrique@antioquia.gov.co"/>
    <m/>
    <m/>
    <m/>
    <s v="99-9999"/>
    <m/>
    <m/>
    <m/>
    <m/>
    <m/>
    <m/>
    <m/>
    <x v="2"/>
    <m/>
    <m/>
    <s v="CDP trasladado a la Secretaría General"/>
    <s v="Maria Ines Ochoa"/>
    <s v="Tipo C:  Supervisión"/>
    <s v="Tecnica, Administrativa, Financiera."/>
  </r>
  <r>
    <x v="24"/>
    <n v="47131700"/>
    <s v="Suministro y distribucion de elementos de aseo"/>
    <d v="2018-01-01T00:00:00"/>
    <s v="10 meses"/>
    <s v="Selección Abreviada - Subasta Inversa"/>
    <s v="Recursos propios"/>
    <n v="46000000"/>
    <n v="46000000"/>
    <s v="NO"/>
    <s v="N/A"/>
    <s v="Maria del Rosario Manrique Alzate "/>
    <s v="Profesional"/>
    <n v="3839713"/>
    <s v="rosario.manrique@antioquia.gov.co"/>
    <m/>
    <m/>
    <m/>
    <s v="99-9999"/>
    <m/>
    <m/>
    <m/>
    <m/>
    <m/>
    <m/>
    <m/>
    <x v="2"/>
    <m/>
    <m/>
    <s v="CDP trasladado a la Secretaría General"/>
    <s v="Luz Marina Martinez"/>
    <s v="Tipo C:  Supervisión"/>
    <s v="Tecnica, Administrativa, Financiera."/>
  </r>
  <r>
    <x v="24"/>
    <n v="44120000"/>
    <s v="Elborar otros materiales (papeleria)"/>
    <d v="2018-03-01T00:00:00"/>
    <s v="9 meses"/>
    <s v="Mínima Cuantía"/>
    <s v="Recursos propios"/>
    <n v="5000000"/>
    <n v="5000000"/>
    <s v="NO"/>
    <s v="N/A"/>
    <s v="Maria del Rosario Manrique Alzate "/>
    <s v="Profesional"/>
    <n v="3839713"/>
    <s v="rosario.manrique@antioquia.gov.co"/>
    <m/>
    <m/>
    <m/>
    <s v="99-9999"/>
    <m/>
    <m/>
    <m/>
    <m/>
    <m/>
    <m/>
    <m/>
    <x v="2"/>
    <m/>
    <m/>
    <s v="CDP trasladado a la Secretaría General"/>
    <s v="Maria del Rosario Manrique"/>
    <s v="Tipo C:  Supervisión"/>
    <s v="Tecnica, Administrativa, Financiera."/>
  </r>
  <r>
    <x v="24"/>
    <n v="44102900"/>
    <s v="Suministro equipos y bienes muebles  para las dependencias de la Gobernacion de Antioquia."/>
    <d v="2018-02-01T00:00:00"/>
    <s v="9 meses"/>
    <s v="Selección Abreviada - Acuerdo Marco de Precios"/>
    <s v="Recursos propios"/>
    <n v="380000000"/>
    <n v="380000000"/>
    <s v="NO"/>
    <s v="N/A"/>
    <s v="Maria del Rosario Manrique Alzate "/>
    <s v="Profesional"/>
    <n v="3839713"/>
    <s v="rosario.manrique@antioquia.gov.co"/>
    <m/>
    <m/>
    <m/>
    <s v="99-9999"/>
    <m/>
    <m/>
    <m/>
    <m/>
    <m/>
    <m/>
    <m/>
    <x v="2"/>
    <m/>
    <m/>
    <s v="CDP trasladado a la Secretaría General"/>
    <s v="Mria Ines Ochoa"/>
    <s v="Tipo C:  Supervisión"/>
    <s v="Tecnica, Administrativa, Financiera."/>
  </r>
  <r>
    <x v="24"/>
    <n v="78181500"/>
    <s v="Mantenimiento integral (preventivo y/o correctivo) con suministro de repuestos para los vehiculos de propiedad del Departamento"/>
    <d v="2018-01-01T00:00:00"/>
    <s v="12 meses"/>
    <s v="Selección Abreviada - Subasta Inversa"/>
    <s v="Recursos propios"/>
    <n v="80144667"/>
    <n v="19928480"/>
    <s v="SI"/>
    <s v="Aprobadas"/>
    <s v="Maria del Rosario Manrique Alzate "/>
    <s v="Profesional"/>
    <n v="3839713"/>
    <s v="rosario.manrique@antioquia.gov.co"/>
    <m/>
    <m/>
    <m/>
    <s v="99-9999"/>
    <m/>
    <m/>
    <m/>
    <m/>
    <m/>
    <m/>
    <m/>
    <x v="2"/>
    <m/>
    <m/>
    <s v="CDP trasladado a la Secretaría General"/>
    <s v="Babinton Florez"/>
    <s v="Tipo C:  Supervisión"/>
    <s v="Tecnica, Administrativa, Financiera."/>
  </r>
  <r>
    <x v="24"/>
    <n v="72102900"/>
    <s v="Mantenimiento planta fisica de la Gobernacion  y de las sedes alternas"/>
    <d v="2018-02-01T00:00:00"/>
    <s v="9 meses"/>
    <s v="Selección Abreviada - Menor Cuantía"/>
    <s v="Recursos propios"/>
    <n v="200000000"/>
    <n v="200000000"/>
    <s v="NO"/>
    <s v="N/A"/>
    <s v="Maria del Rosario Manrique Alzate "/>
    <s v="Profesional"/>
    <n v="3839713"/>
    <s v="rosario.manrique@antioquia.gov.co"/>
    <m/>
    <m/>
    <m/>
    <s v="99-9999"/>
    <m/>
    <m/>
    <m/>
    <m/>
    <m/>
    <m/>
    <m/>
    <x v="2"/>
    <m/>
    <m/>
    <s v="CDP trasladado a la Secretaría General"/>
    <s v="Babinton Florez"/>
    <s v="Tipo C:  Supervisión"/>
    <s v="Tecnica, Administrativa, Financiera."/>
  </r>
  <r>
    <x v="24"/>
    <n v="15101500"/>
    <s v="Suministro de combustible para los vehiculos de propiedad del Departamento"/>
    <d v="2018-01-01T00:00:00"/>
    <s v="12 meses"/>
    <s v="Selección Abreviada - Menor Cuantía"/>
    <s v="Recursos propios"/>
    <n v="43664038"/>
    <n v="12295573"/>
    <s v="SI"/>
    <s v="Aprobadas"/>
    <s v="Maria del Rosario Manrique Alzate "/>
    <s v="Profesional"/>
    <n v="3839713"/>
    <s v="rosario.manrique@antioquia.gov.co"/>
    <m/>
    <m/>
    <m/>
    <s v="99-9999"/>
    <m/>
    <m/>
    <m/>
    <m/>
    <m/>
    <m/>
    <m/>
    <x v="2"/>
    <m/>
    <m/>
    <s v="CDP trasladado a la Secretaría General"/>
    <s v="Babinton Florez"/>
    <s v="Tipo C:  Supervisión"/>
    <s v="Tecnica, Administrativa, Financiera."/>
  </r>
  <r>
    <x v="24"/>
    <n v="15101500"/>
    <s v="Suministro de combustible gas natural comprimido para uso vehicular y rectificacion "/>
    <d v="2018-01-01T00:00:00"/>
    <s v="12 meses"/>
    <s v="Contratación Directa - No pluralidad de oferentes"/>
    <s v="Recursos propios"/>
    <n v="15968687"/>
    <n v="5756695"/>
    <s v="SI"/>
    <s v="Aprobadas"/>
    <s v="Maria del Rosario Manrique Alzate "/>
    <s v="Profesional"/>
    <n v="3839713"/>
    <s v="rosario.manrique@antioquia.gov.co"/>
    <m/>
    <m/>
    <m/>
    <s v="99-9999"/>
    <m/>
    <m/>
    <m/>
    <m/>
    <m/>
    <m/>
    <m/>
    <x v="2"/>
    <m/>
    <m/>
    <s v="CDP trasladado a la Secretaría General"/>
    <s v="Babinton Florez"/>
    <s v="Tipo C:  Supervisión"/>
    <s v="Tecnica, Administrativa, Financiera."/>
  </r>
  <r>
    <x v="24"/>
    <n v="92121500"/>
    <s v="Contratar el servicio de vigilancia privada, fija, armada,canina y sin arma para el Centro Administrativo Departamental, sus sedes alternas y la Fabrica de Licores y Alcoholes de Antioquia "/>
    <d v="2018-01-01T00:00:00"/>
    <s v="12 meses"/>
    <s v="Selección Abreviada - Menor Cuantía"/>
    <s v="Recursos propios"/>
    <n v="422898399"/>
    <n v="43660689"/>
    <s v="SI"/>
    <s v="Aprobadas"/>
    <s v="Maria del Rosario Manrique Alzate "/>
    <s v="Profesional"/>
    <n v="3839713"/>
    <s v="rosario.manrique@antioquia.gov.co"/>
    <m/>
    <m/>
    <m/>
    <s v="99-9999"/>
    <m/>
    <m/>
    <m/>
    <m/>
    <m/>
    <m/>
    <m/>
    <x v="2"/>
    <m/>
    <m/>
    <s v="CDP trasladado a la Secretaría General"/>
    <s v="Sergio Alexander Romero"/>
    <s v="Tipo C:  Supervisión"/>
    <s v="Tecnica, Administrativa, Financiera."/>
  </r>
  <r>
    <x v="24"/>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d v="2018-01-01T00:00:00"/>
    <s v="12 meses"/>
    <s v="Selección Abreviada - Menor Cuantía"/>
    <s v="Recursos propios"/>
    <n v="104414559"/>
    <n v="25000000"/>
    <s v="SI"/>
    <s v="Aprobadas"/>
    <s v="Maria del Rosario Manrique Alzate "/>
    <s v="Profesional"/>
    <n v="3839713"/>
    <s v="rosario.manrique@antioquia.gov.co"/>
    <m/>
    <m/>
    <m/>
    <s v="99-9999"/>
    <m/>
    <m/>
    <m/>
    <m/>
    <m/>
    <m/>
    <m/>
    <x v="2"/>
    <m/>
    <m/>
    <s v="CDP trasladado a la Secretaría General"/>
    <s v="Marino Gutierrez"/>
    <s v="Tipo C:  Supervisión"/>
    <s v="Tecnica, Administrativa, Financiera."/>
  </r>
  <r>
    <x v="24"/>
    <n v="82121700"/>
    <s v="Servicio de impresión, fotocopiado fax y scaner, bajo la modalidad de outsourcing para atender la demanda de las distintas dependencias de la Gobernacion de Antioquia, incluyendo Hardware y software, administracion, insumos, papel y recurso humano."/>
    <d v="2018-01-01T00:00:00"/>
    <s v="9 meses"/>
    <s v="Selección Abreviada - Menor Cuantía"/>
    <s v="Recursos propios"/>
    <n v="283812876"/>
    <n v="66280422"/>
    <s v="SI"/>
    <s v="Aprobadas"/>
    <s v="Maria del Rosario Manrique Alzate "/>
    <s v="Profesional"/>
    <n v="3839713"/>
    <s v="rosario.manrique@antioquia.gov.co"/>
    <m/>
    <m/>
    <m/>
    <s v="99-9999"/>
    <m/>
    <m/>
    <m/>
    <m/>
    <m/>
    <m/>
    <m/>
    <x v="2"/>
    <m/>
    <m/>
    <s v="CDP trasladado a la Secretaría General"/>
    <s v="Ruth Natalia Restrepo"/>
    <s v="Tipo C:  Supervisión"/>
    <s v="Tecnica, Administrativa, Financiera."/>
  </r>
  <r>
    <x v="24"/>
    <n v="84131500"/>
    <s v="Contratar los seguros que garanticen la proteccion de los activos e intereses patrimoniales, bienes propios y de aquellos por los cuales es legalmente responsable la SSSA."/>
    <d v="2018-12-01T00:00:00"/>
    <s v="12 meses"/>
    <s v="Licitación Pública"/>
    <s v="Recursos propios"/>
    <n v="1600000000"/>
    <n v="1600000000"/>
    <s v="NO"/>
    <s v="N/A"/>
    <s v="Maria del Rosario Manrique Alzate "/>
    <s v="Profesional"/>
    <n v="3839713"/>
    <s v="rosario.manrique@antioquia.gov.co"/>
    <m/>
    <m/>
    <m/>
    <s v="99-9999"/>
    <m/>
    <m/>
    <m/>
    <m/>
    <m/>
    <m/>
    <m/>
    <x v="2"/>
    <m/>
    <m/>
    <s v="CDP trasladado a la Secretaría General"/>
    <s v="Diana Marcela David"/>
    <s v="Tipo C:  Supervisión"/>
    <s v="Tecnica, Administrativa, Financiera."/>
  </r>
  <r>
    <x v="24"/>
    <n v="82101504"/>
    <s v="Suscripcion a prensa informativa-El Colombiano"/>
    <d v="2018-03-01T00:00:00"/>
    <s v="9 meses"/>
    <s v="Contratación Directa - No pluralidad de oferentes"/>
    <s v="Recursos propios"/>
    <n v="340000"/>
    <n v="340000"/>
    <s v="NO"/>
    <s v="N/A"/>
    <s v="Maria del Rosario Manrique Alzate "/>
    <s v="Profesional"/>
    <n v="3839713"/>
    <s v="rosario.manrique@antioquia.gov.co"/>
    <m/>
    <m/>
    <m/>
    <s v="99-9999"/>
    <m/>
    <m/>
    <m/>
    <m/>
    <m/>
    <m/>
    <m/>
    <x v="2"/>
    <m/>
    <m/>
    <s v="CDP trasladado a la Secretaría General"/>
    <s v="Maria Victoria Hoyos Velasquez"/>
    <s v="Tipo C:  Supervisión"/>
    <s v="Tecnica, Administrativa, Financiera."/>
  </r>
  <r>
    <x v="24"/>
    <n v="72102100"/>
    <s v="Contrato de prestacion de servicios de fumigacion integral contra plagas nocivas a la salud publica en las instalaciones del Centro Administrativo Departamental y en las sedes externas."/>
    <d v="2018-02-01T00:00:00"/>
    <s v="10 meses"/>
    <s v="Mínima Cuantía"/>
    <s v="Recursos propios"/>
    <n v="5350000"/>
    <n v="5350000"/>
    <s v="NO"/>
    <s v="N/A"/>
    <s v="Maria del Rosario Manrique Alzate "/>
    <s v="Profesional"/>
    <n v="3839713"/>
    <s v="rosario.manrique@antioquia.gov.co"/>
    <m/>
    <m/>
    <m/>
    <s v="99-9999"/>
    <m/>
    <m/>
    <m/>
    <m/>
    <m/>
    <m/>
    <m/>
    <x v="2"/>
    <m/>
    <m/>
    <s v="CDP trasladado a la Secretaría General"/>
    <s v="Luz Marina Martinez"/>
    <s v="Tipo C:  Supervisión"/>
    <s v="Tecnica, Administrativa, Financiera."/>
  </r>
  <r>
    <x v="24"/>
    <n v="92121700"/>
    <s v="Prestar el servicio de recarga de extintores"/>
    <d v="2018-03-01T00:00:00"/>
    <s v="9 meses"/>
    <s v="Mínima Cuantía"/>
    <s v="Recursos propios"/>
    <n v="3500000"/>
    <n v="3500000"/>
    <s v="NO"/>
    <s v="N/A"/>
    <s v="Maria del Rosario Manrique Alzate "/>
    <s v="Profesional"/>
    <n v="3839713"/>
    <s v="rosario.manrique@antioquia.gov.co"/>
    <m/>
    <m/>
    <m/>
    <s v="99-9999"/>
    <m/>
    <m/>
    <m/>
    <m/>
    <m/>
    <m/>
    <m/>
    <x v="2"/>
    <m/>
    <m/>
    <s v="CDP trasladado a la Secretaría General"/>
    <s v="Luz Marina Martinez"/>
    <s v="Tipo C:  Supervisión"/>
    <s v="Tecnica, Administrativa, Financiera."/>
  </r>
  <r>
    <x v="24"/>
    <n v="42131600"/>
    <s v="Dotar a los funcionarios del almacén y de la SSSA de los elementos de protección personal necesarios para realizar actividades de recepción, almacenamiento y distribución de materiales, que son indispensables para la conservación de los biológicos del PAI."/>
    <d v="2018-03-01T00:00:00"/>
    <s v="9 meses"/>
    <s v="Mínima Cuantía"/>
    <s v="Recursos propios"/>
    <n v="18000000"/>
    <n v="18000000"/>
    <s v="NO"/>
    <s v="N/A"/>
    <s v="Maria del Rosario Manrique Alzate "/>
    <s v="Profesional"/>
    <n v="3839713"/>
    <s v="rosario.manrique@antioquia.gov.co"/>
    <m/>
    <m/>
    <m/>
    <s v="99-9999"/>
    <m/>
    <m/>
    <m/>
    <m/>
    <m/>
    <m/>
    <m/>
    <x v="2"/>
    <m/>
    <m/>
    <s v="CDP trasladado a la Secretaría General"/>
    <s v="Roberto Hernadez"/>
    <s v="Tipo C:  Supervisión"/>
    <s v="Tecnica, Administrativa, Financiera."/>
  </r>
  <r>
    <x v="24"/>
    <n v="83110000"/>
    <s v="Prestacion de servicios de operador de telefonia celular con suministro y/o reposicion de equipo"/>
    <d v="2018-01-01T00:00:00"/>
    <s v="12 meses"/>
    <s v="Contratación Directa - No pluralidad de oferentes"/>
    <s v="Recursos propios"/>
    <n v="5645066"/>
    <n v="1800000"/>
    <s v="SI"/>
    <s v="Aprobadas"/>
    <s v="Maria del Rosario Manrique Alzate "/>
    <s v="Profesional"/>
    <n v="3839713"/>
    <s v="rosario.manrique@antioquia.gov.co"/>
    <m/>
    <m/>
    <m/>
    <s v="99-9999"/>
    <m/>
    <m/>
    <m/>
    <m/>
    <m/>
    <m/>
    <m/>
    <x v="2"/>
    <m/>
    <m/>
    <s v="CDP trasladado a la Secretaría General"/>
    <s v="Diana Marcela David"/>
    <s v="Tipo C:  Supervisión"/>
    <s v="Tecnica, Administrativa, Financiera."/>
  </r>
  <r>
    <x v="24"/>
    <n v="78111502"/>
    <s v="Suministrar tiquetes aéreos para garantizar el desplazamiento de los servidores de la Secretaria Seccional de Salud y Protección Social de Antioquia en comisión oficial y/ o eventos de capacitación"/>
    <d v="2018-01-01T00:00:00"/>
    <s v="12 meses"/>
    <s v="Selección Abreviada - Acuerdo Marco de Precios"/>
    <s v="Recursos propios"/>
    <n v="105400000"/>
    <n v="20000000"/>
    <s v="SI"/>
    <s v="Aprobadas"/>
    <s v="Maria del Rosario Manrique Alzate "/>
    <s v="Profesional"/>
    <n v="3839713"/>
    <s v="rosario.manrique@antioquia.gov.co"/>
    <m/>
    <m/>
    <m/>
    <s v="99-9999"/>
    <m/>
    <m/>
    <m/>
    <m/>
    <m/>
    <m/>
    <m/>
    <x v="2"/>
    <m/>
    <m/>
    <s v="CDP trasladado a la Secretaría General"/>
    <s v="Erika Torres Florez"/>
    <s v="Tipo C:  Supervisión"/>
    <s v="Tecnica, Administrativa, Financiera."/>
  </r>
  <r>
    <x v="24"/>
    <n v="78121600"/>
    <s v="Clasificacion, ordenacion descripcion y servicio de almacenaje de documentos correspondientes a los fondos documentales de la Gobernacion de Antioquia, incluyendo materiales y unidades de conservacion"/>
    <d v="2018-01-01T00:00:00"/>
    <s v="12 meses"/>
    <s v="Selección Abreviada - Menor Cuantía"/>
    <s v="Recursos propios"/>
    <n v="112099614"/>
    <n v="9000000"/>
    <s v="SI"/>
    <s v="Aprobadas"/>
    <s v="Maria del Rosario Manrique Alzate "/>
    <s v="Profesional"/>
    <n v="3839713"/>
    <s v="rosario.manrique@antioquia.gov.co"/>
    <m/>
    <m/>
    <m/>
    <s v="99-9999"/>
    <m/>
    <m/>
    <m/>
    <m/>
    <m/>
    <m/>
    <m/>
    <x v="2"/>
    <m/>
    <m/>
    <s v="CDP trasladado a la Secretaría General"/>
    <s v="Ruth Natalia Restrepo"/>
    <s v="Tipo C:  Supervisión"/>
    <s v="Tecnica, Administrativa, Financiera."/>
  </r>
  <r>
    <x v="24"/>
    <n v="81111902"/>
    <s v="Clasificacion, ordenacion descripcion digitalizacion certificada, idexacion, cargue en el sistema de gestion documental mercurio correspondientes a los documentos de archivos de gestion de las diferentes dependencias de la Gobernacion de Antioquia bajo la modalidad"/>
    <d v="2018-02-01T00:00:00"/>
    <s v="9 meses"/>
    <s v="Selección Abreviada - Menor Cuantía"/>
    <s v="Recursos propios"/>
    <n v="187900386"/>
    <n v="187900386"/>
    <s v="NO"/>
    <s v="N/A"/>
    <s v="Maria del Rosario Manrique Alzate "/>
    <s v="Profesional"/>
    <n v="3839713"/>
    <s v="rosario.manrique@antioquia.gov.co"/>
    <m/>
    <m/>
    <m/>
    <s v="99-9999"/>
    <m/>
    <m/>
    <m/>
    <m/>
    <m/>
    <m/>
    <m/>
    <x v="2"/>
    <m/>
    <m/>
    <m/>
    <s v="Ruth Natalia Restrepo"/>
    <s v="Tipo C:  Supervisión"/>
    <s v="Tecnica, Administrativa, Financiera."/>
  </r>
  <r>
    <x v="24"/>
    <n v="82101504"/>
    <s v="Prestar servicios de apoyo a la gestión mediante la realización de publicaciones en prensa"/>
    <d v="2018-03-01T00:00:00"/>
    <s v="9 meses"/>
    <s v="Mínima Cuantía"/>
    <s v="Recursos propios"/>
    <n v="28800000"/>
    <n v="28800000"/>
    <s v="NO"/>
    <s v="N/A"/>
    <s v="Maria del Rosario Manrique Alzate "/>
    <s v="Profesional"/>
    <n v="3839713"/>
    <s v="rosario.manrique@antioquia.gov.co"/>
    <m/>
    <m/>
    <m/>
    <m/>
    <m/>
    <m/>
    <m/>
    <m/>
    <m/>
    <m/>
    <m/>
    <x v="2"/>
    <m/>
    <m/>
    <m/>
    <s v="Sebastian Espinosa"/>
    <s v="Tipo C:  Supervisión"/>
    <s v="Tecnica, Administrativa, Financiera."/>
  </r>
  <r>
    <x v="24"/>
    <n v="80141607"/>
    <s v="Presta servicio de apoyo logístico en los eventos programados por la Secretaria Seccional de Salud y Protección Social de Antioquia en el Departamento de Antioquia"/>
    <d v="2018-07-15T00:00:00"/>
    <s v="5 meses"/>
    <s v="Selección Abreviada - Menor Cuantía"/>
    <s v="Recursos propios"/>
    <n v="524434175"/>
    <n v="524434175"/>
    <s v="NO"/>
    <s v="N/A"/>
    <s v="María Claudia Noreña Henao"/>
    <s v="Profesional"/>
    <s v="3839806"/>
    <s v="maria.norena@antioquia.gov.co"/>
    <s v="Fortalecimiento Autoridad Sanitaria"/>
    <s v="Inspeccion y Vigilancia a las Direcciones Locales de Salud, Empresas Administradoras de planes de beneficios y Prestadores de Servicios de Salud"/>
    <s v="Fortalecimienti Institucional de la Secretaria Seccional de Salud y Protección Social de Antioquia y de los actores del SGSSS, todo el Departamento, Antioquia, Occidente"/>
    <n v="10033"/>
    <s v="Inspeccion y Vigilancia a las Direcciones Locales de Salud, Empresas Administradoras de planes de beneficios y Prestadores de Servicios de Salud"/>
    <s v="Asesoria y Asistencia Tecnica a las S, DLS, EPS y de mas actores del Sistema SGSSS"/>
    <n v="8277"/>
    <s v="21855         21856  21857         21858  21860          21861      21862  21864"/>
    <m/>
    <m/>
    <m/>
    <x v="1"/>
    <m/>
    <m/>
    <s v="En el Contrato de Apoyo Logístico de la Secretaria Seccional de Salud y Protección Social de Antioquia, están incluidos 8 Proyectos: 1. Dirección de Factores de Riesgo “Mejoramiento de la capacidad de respuesta institucional en salud ante emergencias y desastres, para impactar la mortalidad Medellín, Antioquia, Occidente” $64.227.491- Servicio de atención en salud a la población pobre y vulnerable Medellín, Antioquia, Occidente. - $20.794.717 - Fortalecimiento del aseguramiento en salud de la población del Departamento Antioquia. - $50.000.000. 2. Dirección factores de Riesgo “Fortalecimiento de la vigilancia sanitaria de la calidad de los medicamentos y afines todo el Departamento, Antioquia, occidente. $42.936.774 - Fortalecimiento de la vigilancia epidemiológica, prevención y control de las intoxicaciones por sustancias químicas en el Departamento de Antioquia. - $27.088.856 - Fortalecimiento de la vigilancia sanitaria en el uso de radiaciones y en la oferta de servicios de seguridad y salud en el trabajo todo el Departamento, Antioquia, Occidente. - $29.386.337. 3. Dirección de gestión Integral de Recursos “Fortalecimiento del recurso humano y del clima laboral SSSA Antioquia, Occidente 2 “ $250.000.000. 4. Subsecretaria de Protección Social “Fortalecimiento institucional de la secretaria Seccional de Salud y Protección Social de Antioquia y de los actores del SGSSS todo el Departamento, Antioquia, Occidente” $40.000.000"/>
    <s v="MARIA CLAUDIA NOREÑA HENAO"/>
    <s v="Tipo C:  Supervisión"/>
    <s v="Tecnica, Administrativa, Financiera."/>
  </r>
  <r>
    <x v="24"/>
    <n v="51211616"/>
    <s v="Adquirir sueros para la atención de eventos ocasionados por corales y alacranes en el Departamento de Antioquia."/>
    <d v="2018-07-01T00:00:00"/>
    <s v="3 meses"/>
    <s v="Mínima Cuantía"/>
    <s v="Recursos propios"/>
    <n v="78000000"/>
    <n v="78000000"/>
    <s v="NO"/>
    <s v="N/A"/>
    <s v="Luis Fernando Gallego Arango"/>
    <s v="Profesional"/>
    <s v="3839798"/>
    <s v="infraccionesmisionmedica@antioquia.gov.co"/>
    <s v="Salud Pública"/>
    <s v="Tasa de mortalidad general"/>
    <s v="Mejoramiento de la capacidad de respuesta institucional en salud ante emergencias y desastres, para impactar la mortalidad Medellín, Antioquia, Occidente"/>
    <s v="23-0010"/>
    <s v="Muertes por emergencias y desastres"/>
    <s v="Gestión del riesgo de desastres"/>
    <m/>
    <m/>
    <m/>
    <m/>
    <m/>
    <x v="2"/>
    <m/>
    <m/>
    <m/>
    <s v="Luis Fernando Gallego Arango"/>
    <s v="Tipo C:  Supervisión"/>
    <s v="Tecnica, Administrativa, Financiera."/>
  </r>
  <r>
    <x v="24"/>
    <n v="80111701"/>
    <s v="Realizar soporte de la operación aerea del avión C208B de propiedad del Departamento de Antioquia"/>
    <d v="2018-07-12T00:00:00"/>
    <s v="2 meses"/>
    <s v="Contratación Directa - Prestación de Servicios y de Apoyo a la Gestión Persona Jurídica"/>
    <s v="Recursos propios"/>
    <n v="70621358"/>
    <n v="70621358"/>
    <s v="SI"/>
    <s v="No solicitadas"/>
    <s v="Carlos Eduardo Guerra Sua"/>
    <s v="profesional"/>
    <s v="3834200"/>
    <s v="carlos.guerra@antioquia.gov.co"/>
    <m/>
    <m/>
    <m/>
    <m/>
    <m/>
    <m/>
    <n v="8317"/>
    <n v="22201"/>
    <d v="2018-07-06T00:00:00"/>
    <s v="S 2018060231820"/>
    <n v="4600008194"/>
    <x v="0"/>
    <s v="AEROEJECUTIVOS ANTIOQUIA S.A."/>
    <s v="En ejecución"/>
    <s v="Se solicitaran las V.G. extraordinarias"/>
    <s v="CARLOS EDUARDO GUERRA SUA"/>
    <s v="Tipo C:  Supervisión"/>
    <s v="Tecnica, Administrativa, Financiera."/>
  </r>
  <r>
    <x v="24"/>
    <n v="39121011"/>
    <s v="Adquisición, instalación y configuración de Unidad de Sistema Ininterrumpido de Potencia (UPS), que garantice el suministro de energía a los equipos de cómputo y servidores que operan en el Centro regulador de Urgencias y Emergencias-CRUE"/>
    <d v="2018-07-20T00:00:00"/>
    <s v="5 MESES"/>
    <s v="Mínima Cuantía"/>
    <s v="Recursos propios"/>
    <n v="30000000"/>
    <n v="30000000"/>
    <s v="NO"/>
    <s v="N/A"/>
    <s v="Luis Fernando Gallego Arango"/>
    <s v="Profesional"/>
    <s v="3839798"/>
    <s v="infraccionesmisionmedica@antioquia.gov.co"/>
    <s v="Salud Pública"/>
    <s v="Tasa de mortalidad general"/>
    <s v="Mejoramiento de la capacidad de respuesta institucional en salud ante emergencias y desastres, para impactar la_x000a_mortalidad Medellín, Antioquia, Occidente"/>
    <n v="230010"/>
    <s v="Muertes por emergencias y desastres"/>
    <s v="Gestión del riesgo de desastres"/>
    <m/>
    <m/>
    <m/>
    <m/>
    <m/>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29" firstHeaderRow="1" firstDataRow="1" firstDataCol="1"/>
  <pivotFields count="33">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6">
        <item x="1"/>
        <item x="3"/>
        <item x="4"/>
        <item x="0"/>
        <item x="2"/>
        <item t="default"/>
      </items>
    </pivotField>
    <pivotField showAll="0"/>
    <pivotField showAll="0"/>
    <pivotField showAll="0"/>
    <pivotField showAll="0"/>
    <pivotField showAll="0"/>
    <pivotField showAll="0"/>
  </pivotFields>
  <rowFields count="1">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uenta de Porcentaje de cumplimiento" fld="26" subtotal="count" baseField="0" baseItem="0"/>
  </dataFields>
  <formats count="1">
    <format dxfId="32">
      <pivotArea type="topRight" dataOnly="0" labelOnly="1" outline="0" fieldPosition="0"/>
    </format>
  </formats>
  <chartFormats count="1">
    <chartFormat chart="1" format="2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2" displayName="Tabla2" ref="A11:AG1680" totalsRowShown="0" headerRowDxfId="70" dataDxfId="68" headerRowBorderDxfId="69" tableBorderDxfId="67" totalsRowBorderDxfId="66">
  <autoFilter ref="A11:AG1680"/>
  <tableColumns count="33">
    <tableColumn id="1" name="Dependencia" dataDxfId="65" dataCellStyle="BodyStyle"/>
    <tableColumn id="2" name="Códigos UNSPSC" dataDxfId="64"/>
    <tableColumn id="3" name="Descripción" dataDxfId="63"/>
    <tableColumn id="4" name="Fecha estimada de inicio de proceso de selección " dataDxfId="62"/>
    <tableColumn id="5" name="Duración estimada del contrato " dataDxfId="61"/>
    <tableColumn id="6" name="Modalidad de selección " dataDxfId="60"/>
    <tableColumn id="7" name="Fuente de los recursos (SGP - Propios - Regalías - Del crédito - Nacionales - etc)" dataDxfId="59"/>
    <tableColumn id="8" name="Valor total estimado" dataDxfId="58"/>
    <tableColumn id="9" name="Valor estimado en la vigencia actual" dataDxfId="57"/>
    <tableColumn id="10" name="¿Se requieren vigencias futuras?" dataDxfId="56"/>
    <tableColumn id="11" name="Estado de solicitud de vigencias futuras" dataDxfId="55"/>
    <tableColumn id="12" name="Nombre completo" dataDxfId="54"/>
    <tableColumn id="13" name="Cargo " dataDxfId="53"/>
    <tableColumn id="14" name="Teléfono " dataDxfId="52" dataCellStyle="BodyStyle"/>
    <tableColumn id="15" name="Correo electrónico " dataDxfId="51" dataCellStyle="Hipervínculo"/>
    <tableColumn id="16" name="Programa del Plan al cual contribuye el objeto contractual" dataDxfId="50"/>
    <tableColumn id="17" name="Producto(s) del Plan al cual contribuye el objeto contractual" dataDxfId="49"/>
    <tableColumn id="18" name="Nombre del Proyecto al cual pertenece el objeto contractual" dataDxfId="48"/>
    <tableColumn id="19" name="Elemento PEP " dataDxfId="47"/>
    <tableColumn id="20" name="Producto(s) del Proyecto que se impactan con el objeto contractual" dataDxfId="46"/>
    <tableColumn id="21" name="Actividad(es) del Proyecto que requieren del objeto contractual" dataDxfId="45"/>
    <tableColumn id="22" name="N° del Proceso en el SECOP" dataDxfId="44"/>
    <tableColumn id="23" name="N°. de la necesidad en SAP" dataDxfId="43"/>
    <tableColumn id="24" name="Fecha de Publicación de Estudios Previos en SECOP" dataDxfId="42"/>
    <tableColumn id="25" name="Número del radicado  Resolución y/o carta de aceptación" dataDxfId="41"/>
    <tableColumn id="26" name="Número del Contrato" dataDxfId="40"/>
    <tableColumn id="27" name="Porcentaje de cumplimiento" dataDxfId="39" dataCellStyle="Porcentaje">
      <calculatedColumnFormula>+IF(AND(W12="",X12="",Y12="",Z12=""),"",IF(AND(W12&lt;&gt;"",X12="",Y12="",Z12=""),0%,IF(AND(W12&lt;&gt;"",X12&lt;&gt;"",Y12="",Z12=""),33%,IF(AND(W12&lt;&gt;"",X12&lt;&gt;"",Y12&lt;&gt;"",Z12=""),66%,IF(AND(W12&lt;&gt;"",X12&lt;&gt;"",Y12&lt;&gt;"",Z12&lt;&gt;""),100%,"Información incompleta")))))</calculatedColumnFormula>
    </tableColumn>
    <tableColumn id="28" name="Nombre Contratista / Asociado(s)" dataDxfId="38"/>
    <tableColumn id="29" name="Estado del Contrato" dataDxfId="37"/>
    <tableColumn id="30" name="Observaciones" dataDxfId="36"/>
    <tableColumn id="31" name="Nombres y Apellidos del Supervisor o razón social del Interventor" dataDxfId="35"/>
    <tableColumn id="32" name="Tipo de Supervisión e Interventoría" dataDxfId="34"/>
    <tableColumn id="33" name="Función" dataDxfId="33"/>
  </tableColumns>
  <tableStyleInfo showFirstColumn="0" showLastColumn="0" showRowStripes="1" showColumnStripes="0"/>
</table>
</file>

<file path=xl/tables/table2.xml><?xml version="1.0" encoding="utf-8"?>
<table xmlns="http://schemas.openxmlformats.org/spreadsheetml/2006/main" id="5" name="Tabla5" displayName="Tabla5" ref="F31:H34" totalsRowShown="0" headerRowDxfId="31" dataDxfId="29" headerRowBorderDxfId="30" tableBorderDxfId="28">
  <autoFilter ref="F31:H34">
    <filterColumn colId="0" hiddenButton="1"/>
    <filterColumn colId="1" hiddenButton="1"/>
    <filterColumn colId="2" hiddenButton="1"/>
  </autoFilter>
  <tableColumns count="3">
    <tableColumn id="1" name="PRESUPUESTO" dataDxfId="27"/>
    <tableColumn id="2" name="VALOR" dataDxfId="26"/>
    <tableColumn id="3" name="PARTICIPACIÓN DEL PRESUPUESTO " dataDxfId="25"/>
  </tableColumns>
  <tableStyleInfo name="TableStyleLight21" showFirstColumn="0" showLastColumn="0" showRowStripes="1" showColumnStripes="0"/>
</table>
</file>

<file path=xl/tables/table3.xml><?xml version="1.0" encoding="utf-8"?>
<table xmlns="http://schemas.openxmlformats.org/spreadsheetml/2006/main" id="1" name="Tabla1" displayName="Tabla1" ref="A2:M29" totalsRowCount="1" headerRowDxfId="24">
  <autoFilter ref="A2:M28"/>
  <tableColumns count="13">
    <tableColumn id="1" name="DEPENDENCIA" dataDxfId="23" totalsRowDxfId="22"/>
    <tableColumn id="2" name="Procesos Inscritos PAA al 28/12/2017" dataDxfId="21" totalsRowDxfId="20"/>
    <tableColumn id="3" name="En Blanco" dataDxfId="19" totalsRowDxfId="18"/>
    <tableColumn id="4" name="Información incompleta" dataDxfId="17" totalsRowDxfId="16"/>
    <tableColumn id="5" name="(0%)_x000a_Procesos con CDP, sin inciar." dataDxfId="15" totalsRowDxfId="14"/>
    <tableColumn id="6" name="33%_x000a_Estudios Previos publicados en el SECOP" dataDxfId="13" totalsRowDxfId="12"/>
    <tableColumn id="7" name="66%_x000a_Con Resolución y/o carta de aceptación." dataDxfId="11" totalsRowDxfId="10"/>
    <tableColumn id="8" name="100%_x000a_Con RPC y minuta elaborada" dataDxfId="9" totalsRowDxfId="8"/>
    <tableColumn id="9" name="Nivel Cumplimiento (Indicador del SIG)" dataDxfId="7" totalsRowDxfId="6" dataCellStyle="Porcentaje">
      <calculatedColumnFormula>H3/B3</calculatedColumnFormula>
    </tableColumn>
    <tableColumn id="10" name="Última fecha de actualización" dataDxfId="5" totalsRowDxfId="4"/>
    <tableColumn id="11" name="Presupuesto Actual (Total)" dataDxfId="3" totalsRowDxfId="2"/>
    <tableColumn id="12" name="Inversión" totalsRowFunction="custom" totalsRowDxfId="1">
      <totalsRowFormula>L28/K28</totalsRowFormula>
    </tableColumn>
    <tableColumn id="13" name="Funcionamiento" totalsRowFunction="custom" totalsRowDxfId="0">
      <totalsRowFormula>M28/K28</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mailto:jorge.patino@antioquia.gov.co" TargetMode="External"/><Relationship Id="rId170" Type="http://schemas.openxmlformats.org/officeDocument/2006/relationships/hyperlink" Target="mailto:johnjairo.guerra@antioquia.gov.co" TargetMode="External"/><Relationship Id="rId268" Type="http://schemas.openxmlformats.org/officeDocument/2006/relationships/hyperlink" Target="https://www.contratos.gov.co/consultas/detalleProceso.do?numConstancia=18-1-186129" TargetMode="External"/><Relationship Id="rId475" Type="http://schemas.openxmlformats.org/officeDocument/2006/relationships/hyperlink" Target="https://www.contratos.gov.co/consultas/detalleProceso.do?numConstancia=17-12-7280650" TargetMode="External"/><Relationship Id="rId682" Type="http://schemas.openxmlformats.org/officeDocument/2006/relationships/hyperlink" Target="mailto:adriana.garcia@antioquia.gov.co" TargetMode="External"/><Relationship Id="rId128" Type="http://schemas.openxmlformats.org/officeDocument/2006/relationships/hyperlink" Target="mailto:henry.carvajal@antioquia.gov.co" TargetMode="External"/><Relationship Id="rId335" Type="http://schemas.openxmlformats.org/officeDocument/2006/relationships/hyperlink" Target="https://www.contratos.gov.co/consultas/detalleProceso.do?numConstancia=15-1-140110" TargetMode="External"/><Relationship Id="rId542" Type="http://schemas.openxmlformats.org/officeDocument/2006/relationships/hyperlink" Target="mailto:hugo.parra@antioquia.gov.co" TargetMode="External"/><Relationship Id="rId987" Type="http://schemas.openxmlformats.org/officeDocument/2006/relationships/hyperlink" Target="mailto:santiago.morales@antioquia.gov.co" TargetMode="External"/><Relationship Id="rId402" Type="http://schemas.openxmlformats.org/officeDocument/2006/relationships/hyperlink" Target="mailto:maria.ortega@antioquia.gov.co" TargetMode="External"/><Relationship Id="rId847" Type="http://schemas.openxmlformats.org/officeDocument/2006/relationships/hyperlink" Target="mailto:natalia.ruiz@fla.com.co" TargetMode="External"/><Relationship Id="rId1032" Type="http://schemas.openxmlformats.org/officeDocument/2006/relationships/hyperlink" Target="mailto:santiago.morales@antioquia.gov.co" TargetMode="External"/><Relationship Id="rId707" Type="http://schemas.openxmlformats.org/officeDocument/2006/relationships/hyperlink" Target="mailto:adriana.garcia@antioquia.gov.co" TargetMode="External"/><Relationship Id="rId914" Type="http://schemas.openxmlformats.org/officeDocument/2006/relationships/hyperlink" Target="mailto:natalia.ruiz@fla.com.co" TargetMode="External"/><Relationship Id="rId43" Type="http://schemas.openxmlformats.org/officeDocument/2006/relationships/hyperlink" Target="mailto:luis.mesa@antioquia.gov.co" TargetMode="External"/><Relationship Id="rId192" Type="http://schemas.openxmlformats.org/officeDocument/2006/relationships/hyperlink" Target="https://www.contratos.gov.co/consultas/detalleProceso.do?numConstancia=17-4-7272540" TargetMode="External"/><Relationship Id="rId497" Type="http://schemas.openxmlformats.org/officeDocument/2006/relationships/hyperlink" Target="mailto:luz.martinez@antioquia.gov.co" TargetMode="External"/><Relationship Id="rId357" Type="http://schemas.openxmlformats.org/officeDocument/2006/relationships/hyperlink" Target="mailto:dianapatricia.lopez@antioquia.gov.co" TargetMode="External"/><Relationship Id="rId217" Type="http://schemas.openxmlformats.org/officeDocument/2006/relationships/hyperlink" Target="mailto:dianapatricia.lopez@antioquia.gov.co" TargetMode="External"/><Relationship Id="rId564" Type="http://schemas.openxmlformats.org/officeDocument/2006/relationships/hyperlink" Target="mailto:victoria.ramirez@antioquia.gov.co" TargetMode="External"/><Relationship Id="rId771" Type="http://schemas.openxmlformats.org/officeDocument/2006/relationships/hyperlink" Target="mailto:carlos.vasquez@antioquia.gov.co" TargetMode="External"/><Relationship Id="rId869" Type="http://schemas.openxmlformats.org/officeDocument/2006/relationships/hyperlink" Target="mailto:natalia.ruiz@fla.com.co" TargetMode="External"/><Relationship Id="rId424" Type="http://schemas.openxmlformats.org/officeDocument/2006/relationships/hyperlink" Target="mailto:fabiola.vergara@antioquia.gov.co" TargetMode="External"/><Relationship Id="rId631" Type="http://schemas.openxmlformats.org/officeDocument/2006/relationships/hyperlink" Target="mailto:wilson.villa@antioquia.gov.co" TargetMode="External"/><Relationship Id="rId729" Type="http://schemas.openxmlformats.org/officeDocument/2006/relationships/hyperlink" Target="mailto:adriana.garcia@antioquia.gov.co" TargetMode="External"/><Relationship Id="rId1054" Type="http://schemas.openxmlformats.org/officeDocument/2006/relationships/hyperlink" Target="mailto:carlos.escobar@antioquia.gov.co" TargetMode="External"/><Relationship Id="rId936" Type="http://schemas.openxmlformats.org/officeDocument/2006/relationships/hyperlink" Target="mailto:natalia.ruiz@fla.com.co" TargetMode="External"/><Relationship Id="rId1121" Type="http://schemas.openxmlformats.org/officeDocument/2006/relationships/hyperlink" Target="mailto:carlos.escobar@antioquia.gov.co" TargetMode="External"/><Relationship Id="rId65" Type="http://schemas.openxmlformats.org/officeDocument/2006/relationships/hyperlink" Target="mailto:juan.velez@antioquia.gov.co" TargetMode="External"/><Relationship Id="rId281" Type="http://schemas.openxmlformats.org/officeDocument/2006/relationships/hyperlink" Target="https://www.contratos.gov.co/consultas/detalleProceso.do?numConstancia=18-15-7718149" TargetMode="External"/><Relationship Id="rId141" Type="http://schemas.openxmlformats.org/officeDocument/2006/relationships/hyperlink" Target="mailto:juan.hurtado@antioquia.gov.co" TargetMode="External"/><Relationship Id="rId379" Type="http://schemas.openxmlformats.org/officeDocument/2006/relationships/hyperlink" Target="mailto:juan.castano@antioquia.gov.co" TargetMode="External"/><Relationship Id="rId586" Type="http://schemas.openxmlformats.org/officeDocument/2006/relationships/hyperlink" Target="https://www.contratos.gov.co/consultas/detalleProceso.do?numConstancia=17-1-181542" TargetMode="External"/><Relationship Id="rId793" Type="http://schemas.openxmlformats.org/officeDocument/2006/relationships/hyperlink" Target="mailto:natalia.ruiz@fla.com.co" TargetMode="External"/><Relationship Id="rId7" Type="http://schemas.openxmlformats.org/officeDocument/2006/relationships/hyperlink" Target="mailto:jorge.patino@antioquia.gov.co" TargetMode="External"/><Relationship Id="rId239" Type="http://schemas.openxmlformats.org/officeDocument/2006/relationships/hyperlink" Target="mailto:dianapatricia.lopez@antioquia.gov.co" TargetMode="External"/><Relationship Id="rId446" Type="http://schemas.openxmlformats.org/officeDocument/2006/relationships/hyperlink" Target="mailto:adriana.gonzalez@antioquia.gov.co" TargetMode="External"/><Relationship Id="rId653" Type="http://schemas.openxmlformats.org/officeDocument/2006/relationships/hyperlink" Target="mailto:adriana.garcia@antioquia.gov.co" TargetMode="External"/><Relationship Id="rId1076" Type="http://schemas.openxmlformats.org/officeDocument/2006/relationships/hyperlink" Target="mailto:carlos.escobar@antioquia.gov.co" TargetMode="External"/><Relationship Id="rId306" Type="http://schemas.openxmlformats.org/officeDocument/2006/relationships/hyperlink" Target="mailto:dianapatricia.lopez@antioquia.gov.co" TargetMode="External"/><Relationship Id="rId860" Type="http://schemas.openxmlformats.org/officeDocument/2006/relationships/hyperlink" Target="mailto:natalia.ruiz@fla.com.co" TargetMode="External"/><Relationship Id="rId958" Type="http://schemas.openxmlformats.org/officeDocument/2006/relationships/hyperlink" Target="mailto:natalia.ruiz@fla.com.co" TargetMode="External"/><Relationship Id="rId1143" Type="http://schemas.openxmlformats.org/officeDocument/2006/relationships/drawing" Target="../drawings/drawing1.xml"/><Relationship Id="rId87" Type="http://schemas.openxmlformats.org/officeDocument/2006/relationships/hyperlink" Target="mailto:deysyalexandra.yepes@antioquia.gov.co" TargetMode="External"/><Relationship Id="rId513" Type="http://schemas.openxmlformats.org/officeDocument/2006/relationships/hyperlink" Target="https://community.secop.gov.co/Public/Tendering/OpportunityDetail/Index?noticeUID=CO1.NTC.389950&amp;isFromPublicArea=True&amp;isModal=False" TargetMode="External"/><Relationship Id="rId720" Type="http://schemas.openxmlformats.org/officeDocument/2006/relationships/hyperlink" Target="mailto:adriana.garcia@antioquia.gov.co" TargetMode="External"/><Relationship Id="rId818" Type="http://schemas.openxmlformats.org/officeDocument/2006/relationships/hyperlink" Target="mailto:natalia.ruiz@fla.com.co" TargetMode="External"/><Relationship Id="rId1003" Type="http://schemas.openxmlformats.org/officeDocument/2006/relationships/hyperlink" Target="mailto:santiago.morales@antioquia.gov.co" TargetMode="External"/><Relationship Id="rId14" Type="http://schemas.openxmlformats.org/officeDocument/2006/relationships/hyperlink" Target="mailto:jorge.patino@antioquia.gov.co" TargetMode="External"/><Relationship Id="rId163" Type="http://schemas.openxmlformats.org/officeDocument/2006/relationships/hyperlink" Target="mailto:norman.harry@antioquia.gov.co" TargetMode="External"/><Relationship Id="rId370" Type="http://schemas.openxmlformats.org/officeDocument/2006/relationships/hyperlink" Target="mailto:dianapatricia.lopez@antioquia.gov.co" TargetMode="External"/><Relationship Id="rId230" Type="http://schemas.openxmlformats.org/officeDocument/2006/relationships/hyperlink" Target="mailto:dianapatricia.lopez@antioquia.gov.co" TargetMode="External"/><Relationship Id="rId468" Type="http://schemas.openxmlformats.org/officeDocument/2006/relationships/hyperlink" Target="https://www.contratos.gov.co/consultas/resultadoListadoProcesos.jsp" TargetMode="External"/><Relationship Id="rId675" Type="http://schemas.openxmlformats.org/officeDocument/2006/relationships/hyperlink" Target="mailto:adriana.garcia@antioquia.gov.co" TargetMode="External"/><Relationship Id="rId882" Type="http://schemas.openxmlformats.org/officeDocument/2006/relationships/hyperlink" Target="mailto:natalia.ruiz@fla.com.co" TargetMode="External"/><Relationship Id="rId1098" Type="http://schemas.openxmlformats.org/officeDocument/2006/relationships/hyperlink" Target="mailto:carlos.escobar@antioquia.gov.co" TargetMode="External"/><Relationship Id="rId328" Type="http://schemas.openxmlformats.org/officeDocument/2006/relationships/hyperlink" Target="https://www.contratos.gov.co/consultas/detalleProceso.do?numConstancia=18-1-187510" TargetMode="External"/><Relationship Id="rId535" Type="http://schemas.openxmlformats.org/officeDocument/2006/relationships/hyperlink" Target="mailto:hugo.parra@antioquia.gov.co" TargetMode="External"/><Relationship Id="rId742" Type="http://schemas.openxmlformats.org/officeDocument/2006/relationships/hyperlink" Target="mailto:adriana.garcia@antioquia.gov.co" TargetMode="External"/><Relationship Id="rId602" Type="http://schemas.openxmlformats.org/officeDocument/2006/relationships/hyperlink" Target="mailto:luis.uribe@antioquia.gov.co" TargetMode="External"/><Relationship Id="rId1025" Type="http://schemas.openxmlformats.org/officeDocument/2006/relationships/hyperlink" Target="mailto:santiago.morales@antioquia.gov.co" TargetMode="External"/><Relationship Id="rId907" Type="http://schemas.openxmlformats.org/officeDocument/2006/relationships/hyperlink" Target="mailto:natalia.ruiz@fla.com.co" TargetMode="External"/><Relationship Id="rId36" Type="http://schemas.openxmlformats.org/officeDocument/2006/relationships/hyperlink" Target="mailto:jorge.patino@antioquia.gov.co" TargetMode="External"/><Relationship Id="rId185" Type="http://schemas.openxmlformats.org/officeDocument/2006/relationships/hyperlink" Target="mailto:dianapatricia.lopez@antioquia.gov.co" TargetMode="External"/><Relationship Id="rId392" Type="http://schemas.openxmlformats.org/officeDocument/2006/relationships/hyperlink" Target="mailto:victor.aguirre@antioquia.gov.co" TargetMode="External"/><Relationship Id="rId613" Type="http://schemas.openxmlformats.org/officeDocument/2006/relationships/hyperlink" Target="mailto:jesus.palacios@antioquia.gov.co" TargetMode="External"/><Relationship Id="rId697" Type="http://schemas.openxmlformats.org/officeDocument/2006/relationships/hyperlink" Target="mailto:adriana.garcia@antioquia.gov.co" TargetMode="External"/><Relationship Id="rId820" Type="http://schemas.openxmlformats.org/officeDocument/2006/relationships/hyperlink" Target="mailto:natalia.ruiz@fla.com.co" TargetMode="External"/><Relationship Id="rId918" Type="http://schemas.openxmlformats.org/officeDocument/2006/relationships/hyperlink" Target="mailto:natalia.ruiz@fla.com.co" TargetMode="External"/><Relationship Id="rId252" Type="http://schemas.openxmlformats.org/officeDocument/2006/relationships/hyperlink" Target="mailto:dianapatricia.lopez@antioquia.gov.co" TargetMode="External"/><Relationship Id="rId1103" Type="http://schemas.openxmlformats.org/officeDocument/2006/relationships/hyperlink" Target="mailto:carlos.escobar@antioquia.gov.co" TargetMode="External"/><Relationship Id="rId47" Type="http://schemas.openxmlformats.org/officeDocument/2006/relationships/hyperlink" Target="mailto:angela.ortega@antioquia.gov.co" TargetMode="External"/><Relationship Id="rId112" Type="http://schemas.openxmlformats.org/officeDocument/2006/relationships/hyperlink" Target="mailto:henry.carvajal@antioquia.gov.co" TargetMode="External"/><Relationship Id="rId557" Type="http://schemas.openxmlformats.org/officeDocument/2006/relationships/hyperlink" Target="mailto:carlos.vanegas@antioquia.%20Gov.co" TargetMode="External"/><Relationship Id="rId764" Type="http://schemas.openxmlformats.org/officeDocument/2006/relationships/hyperlink" Target="mailto:herman.serna@antioquia.gov.co" TargetMode="External"/><Relationship Id="rId971" Type="http://schemas.openxmlformats.org/officeDocument/2006/relationships/hyperlink" Target="mailto:natalia.ruiz@fla.com.co" TargetMode="External"/><Relationship Id="rId196" Type="http://schemas.openxmlformats.org/officeDocument/2006/relationships/hyperlink" Target="https://www.contratos.gov.co/consultas/detalleProceso.do?numConstancia=17-4-7274949" TargetMode="External"/><Relationship Id="rId417" Type="http://schemas.openxmlformats.org/officeDocument/2006/relationships/hyperlink" Target="mailto:bancodelagente@antioquia.gov.co" TargetMode="External"/><Relationship Id="rId624" Type="http://schemas.openxmlformats.org/officeDocument/2006/relationships/hyperlink" Target="mailto:carlos.cordoba@antioquia.gov.co" TargetMode="External"/><Relationship Id="rId831" Type="http://schemas.openxmlformats.org/officeDocument/2006/relationships/hyperlink" Target="mailto:natalia.ruiz@fla.com.co" TargetMode="External"/><Relationship Id="rId1047" Type="http://schemas.openxmlformats.org/officeDocument/2006/relationships/hyperlink" Target="mailto:carlos.escobar@antioquia.gov.co" TargetMode="External"/><Relationship Id="rId263" Type="http://schemas.openxmlformats.org/officeDocument/2006/relationships/hyperlink" Target="https://www.contratos.gov.co/consultas/detalleProceso.do?numConstancia=17-12-7263952" TargetMode="External"/><Relationship Id="rId470" Type="http://schemas.openxmlformats.org/officeDocument/2006/relationships/hyperlink" Target="https://www.contratos.gov.co/consultas/detalleProceso.do?numConstancia=17-12-6962613" TargetMode="External"/><Relationship Id="rId929" Type="http://schemas.openxmlformats.org/officeDocument/2006/relationships/hyperlink" Target="mailto:natalia.ruiz@fla.com.co" TargetMode="External"/><Relationship Id="rId1114" Type="http://schemas.openxmlformats.org/officeDocument/2006/relationships/hyperlink" Target="mailto:carlos.escobar@antioquia.gov.co" TargetMode="External"/><Relationship Id="rId58" Type="http://schemas.openxmlformats.org/officeDocument/2006/relationships/hyperlink" Target="mailto:deysyalexandra.yepes@antioquia.gov.co" TargetMode="External"/><Relationship Id="rId123" Type="http://schemas.openxmlformats.org/officeDocument/2006/relationships/hyperlink" Target="mailto:henry.carvajal@antioquia.gov.co" TargetMode="External"/><Relationship Id="rId330" Type="http://schemas.openxmlformats.org/officeDocument/2006/relationships/hyperlink" Target="https://www.contratos.gov.co/consultas/detalleProceso.do?numConstancia=15-1-140110" TargetMode="External"/><Relationship Id="rId568" Type="http://schemas.openxmlformats.org/officeDocument/2006/relationships/hyperlink" Target="mailto:hugo.parra@antioquia.gov.co" TargetMode="External"/><Relationship Id="rId775" Type="http://schemas.openxmlformats.org/officeDocument/2006/relationships/hyperlink" Target="mailto:jafed.naranjo@antioquia.gov.co" TargetMode="External"/><Relationship Id="rId982" Type="http://schemas.openxmlformats.org/officeDocument/2006/relationships/hyperlink" Target="mailto:santiago.morales@antioquia.gov.co" TargetMode="External"/><Relationship Id="rId428" Type="http://schemas.openxmlformats.org/officeDocument/2006/relationships/hyperlink" Target="mailto:bancodelagente@antioquia.gov.co" TargetMode="External"/><Relationship Id="rId635" Type="http://schemas.openxmlformats.org/officeDocument/2006/relationships/hyperlink" Target="mailto:adriana.garcia@antioquia.gov.co" TargetMode="External"/><Relationship Id="rId842" Type="http://schemas.openxmlformats.org/officeDocument/2006/relationships/hyperlink" Target="mailto:natalia.ruiz@fla.com.co" TargetMode="External"/><Relationship Id="rId1058" Type="http://schemas.openxmlformats.org/officeDocument/2006/relationships/hyperlink" Target="mailto:carlos.escobar@antioquia.gov.co" TargetMode="External"/><Relationship Id="rId274" Type="http://schemas.openxmlformats.org/officeDocument/2006/relationships/hyperlink" Target="https://www.contratos.gov.co/consultas/detalleProceso.do?numConstancia=18-15-7706125" TargetMode="External"/><Relationship Id="rId481" Type="http://schemas.openxmlformats.org/officeDocument/2006/relationships/hyperlink" Target="mailto:jose.mesa@antioquia.gov.co" TargetMode="External"/><Relationship Id="rId702" Type="http://schemas.openxmlformats.org/officeDocument/2006/relationships/hyperlink" Target="mailto:adriana.garcia@antioquia.gov.co" TargetMode="External"/><Relationship Id="rId1125" Type="http://schemas.openxmlformats.org/officeDocument/2006/relationships/hyperlink" Target="mailto:carlos.escobar@antioquia.gov.co" TargetMode="External"/><Relationship Id="rId69" Type="http://schemas.openxmlformats.org/officeDocument/2006/relationships/hyperlink" Target="mailto:deysyalexandra.yepes@antioquia.gov.co" TargetMode="External"/><Relationship Id="rId134" Type="http://schemas.openxmlformats.org/officeDocument/2006/relationships/hyperlink" Target="mailto:camila.zapata@antioquia.gov.co" TargetMode="External"/><Relationship Id="rId579" Type="http://schemas.openxmlformats.org/officeDocument/2006/relationships/hyperlink" Target="https://www.contratos.gov.co/consultas/detalleProceso.do?numConstancia=17-15-7236178" TargetMode="External"/><Relationship Id="rId786" Type="http://schemas.openxmlformats.org/officeDocument/2006/relationships/hyperlink" Target="mailto:german.salazar@antioquia.gov.co" TargetMode="External"/><Relationship Id="rId993" Type="http://schemas.openxmlformats.org/officeDocument/2006/relationships/hyperlink" Target="mailto:santiago.morales@antioquia.gov.co" TargetMode="External"/><Relationship Id="rId341" Type="http://schemas.openxmlformats.org/officeDocument/2006/relationships/hyperlink" Target="mailto:Lucas.Jaramillo@antioquia.gov.co" TargetMode="External"/><Relationship Id="rId439" Type="http://schemas.openxmlformats.org/officeDocument/2006/relationships/hyperlink" Target="mailto:adriana.gonzalez@antioquia.gov.co" TargetMode="External"/><Relationship Id="rId646" Type="http://schemas.openxmlformats.org/officeDocument/2006/relationships/hyperlink" Target="mailto:adriana.garcia@antioquia.gov.co" TargetMode="External"/><Relationship Id="rId1069" Type="http://schemas.openxmlformats.org/officeDocument/2006/relationships/hyperlink" Target="mailto:carlos.escobar@antioquia.gov.co" TargetMode="External"/><Relationship Id="rId201" Type="http://schemas.openxmlformats.org/officeDocument/2006/relationships/hyperlink" Target="https://www.contratos.gov.co/consultas/detalleProceso.do?numConstancia=17-4-7278554" TargetMode="External"/><Relationship Id="rId285" Type="http://schemas.openxmlformats.org/officeDocument/2006/relationships/hyperlink" Target="mailto:dianapatricia.lopez@antioquia.gov.co" TargetMode="External"/><Relationship Id="rId506" Type="http://schemas.openxmlformats.org/officeDocument/2006/relationships/hyperlink" Target="mailto:santiago.marin@antioquia.gov.co" TargetMode="External"/><Relationship Id="rId853" Type="http://schemas.openxmlformats.org/officeDocument/2006/relationships/hyperlink" Target="mailto:natalia.ruiz@fla.com.co" TargetMode="External"/><Relationship Id="rId1136" Type="http://schemas.openxmlformats.org/officeDocument/2006/relationships/hyperlink" Target="mailto:carlos.escobar@antioquia.gov.co" TargetMode="External"/><Relationship Id="rId492" Type="http://schemas.openxmlformats.org/officeDocument/2006/relationships/hyperlink" Target="https://www.contratos.gov.co/consultas/detalleProceso.do?numConstancia=18-12-7606779" TargetMode="External"/><Relationship Id="rId713" Type="http://schemas.openxmlformats.org/officeDocument/2006/relationships/hyperlink" Target="mailto:adriana.garcia@antioquia.gov.co" TargetMode="External"/><Relationship Id="rId797" Type="http://schemas.openxmlformats.org/officeDocument/2006/relationships/hyperlink" Target="mailto:natalia.ruiz@fla.com.co" TargetMode="External"/><Relationship Id="rId920" Type="http://schemas.openxmlformats.org/officeDocument/2006/relationships/hyperlink" Target="mailto:natalia.ruiz@fla.com.co" TargetMode="External"/><Relationship Id="rId145" Type="http://schemas.openxmlformats.org/officeDocument/2006/relationships/hyperlink" Target="mailto:juan.hurtado@antioquia.gov.co" TargetMode="External"/><Relationship Id="rId352" Type="http://schemas.openxmlformats.org/officeDocument/2006/relationships/hyperlink" Target="mailto:dianapatricia.lopez@antioquia.gov.co" TargetMode="External"/><Relationship Id="rId212" Type="http://schemas.openxmlformats.org/officeDocument/2006/relationships/hyperlink" Target="mailto:dianapatricia.lopez@antioquia.gov.co" TargetMode="External"/><Relationship Id="rId657" Type="http://schemas.openxmlformats.org/officeDocument/2006/relationships/hyperlink" Target="mailto:adriana.garcia@antioquia.gov.co" TargetMode="External"/><Relationship Id="rId864" Type="http://schemas.openxmlformats.org/officeDocument/2006/relationships/hyperlink" Target="mailto:natalia.ruiz@fla.com.co" TargetMode="External"/><Relationship Id="rId296" Type="http://schemas.openxmlformats.org/officeDocument/2006/relationships/hyperlink" Target="mailto:dianapatricia.lopez@antioquia.gov.co" TargetMode="External"/><Relationship Id="rId517" Type="http://schemas.openxmlformats.org/officeDocument/2006/relationships/hyperlink" Target="mailto:juan.gallegoosorio@antioquia.gov.co" TargetMode="External"/><Relationship Id="rId724" Type="http://schemas.openxmlformats.org/officeDocument/2006/relationships/hyperlink" Target="mailto:adriana.garcia@antioquia.gov.co" TargetMode="External"/><Relationship Id="rId931" Type="http://schemas.openxmlformats.org/officeDocument/2006/relationships/hyperlink" Target="mailto:natalia.ruiz@fla.com.co" TargetMode="External"/><Relationship Id="rId60" Type="http://schemas.openxmlformats.org/officeDocument/2006/relationships/hyperlink" Target="mailto:juaneugenio.maya@antioquia.gov.co" TargetMode="External"/><Relationship Id="rId156" Type="http://schemas.openxmlformats.org/officeDocument/2006/relationships/hyperlink" Target="mailto:norman.harry@antioquia.gov.co" TargetMode="External"/><Relationship Id="rId363" Type="http://schemas.openxmlformats.org/officeDocument/2006/relationships/hyperlink" Target="https://www.contratos.gov.co/consultas/detalleProceso.do?numConstancia=18-21-4123" TargetMode="External"/><Relationship Id="rId570" Type="http://schemas.openxmlformats.org/officeDocument/2006/relationships/hyperlink" Target="mailto:carlos.marin@antioquia.gov.co" TargetMode="External"/><Relationship Id="rId1007" Type="http://schemas.openxmlformats.org/officeDocument/2006/relationships/hyperlink" Target="mailto:santiago.morales@antioquia.gov.co" TargetMode="External"/><Relationship Id="rId223" Type="http://schemas.openxmlformats.org/officeDocument/2006/relationships/hyperlink" Target="mailto:dianapatricia.lopez@antioquia.gov.co" TargetMode="External"/><Relationship Id="rId430" Type="http://schemas.openxmlformats.org/officeDocument/2006/relationships/hyperlink" Target="mailto:bancodelagente@antioquia.gov.co" TargetMode="External"/><Relationship Id="rId668" Type="http://schemas.openxmlformats.org/officeDocument/2006/relationships/hyperlink" Target="mailto:adriana.garcia@antioquia.gov.co" TargetMode="External"/><Relationship Id="rId875" Type="http://schemas.openxmlformats.org/officeDocument/2006/relationships/hyperlink" Target="mailto:natalia.ruiz@fla.com.co" TargetMode="External"/><Relationship Id="rId1060" Type="http://schemas.openxmlformats.org/officeDocument/2006/relationships/hyperlink" Target="mailto:carlos.escobar@antioquia.gov.co" TargetMode="External"/><Relationship Id="rId18" Type="http://schemas.openxmlformats.org/officeDocument/2006/relationships/hyperlink" Target="mailto:jorge.patino@antioquia.gov.co" TargetMode="External"/><Relationship Id="rId528" Type="http://schemas.openxmlformats.org/officeDocument/2006/relationships/hyperlink" Target="mailto:carlos.vanegas@antioquia.%20Gov.co" TargetMode="External"/><Relationship Id="rId735" Type="http://schemas.openxmlformats.org/officeDocument/2006/relationships/hyperlink" Target="mailto:adriana.garcia@antioquia.gov.co" TargetMode="External"/><Relationship Id="rId942" Type="http://schemas.openxmlformats.org/officeDocument/2006/relationships/hyperlink" Target="mailto:natalia.ruiz@fla.com.co" TargetMode="External"/><Relationship Id="rId167" Type="http://schemas.openxmlformats.org/officeDocument/2006/relationships/hyperlink" Target="mailto:angela.soto@antioquia.gov.co" TargetMode="External"/><Relationship Id="rId374" Type="http://schemas.openxmlformats.org/officeDocument/2006/relationships/hyperlink" Target="mailto:MARCELA.ESTRADA@ANTIOQUIA" TargetMode="External"/><Relationship Id="rId581" Type="http://schemas.openxmlformats.org/officeDocument/2006/relationships/hyperlink" Target="https://www.contratos.gov.co/consultas/detalleProceso.do?numConstancia=17-15-7236027" TargetMode="External"/><Relationship Id="rId1018" Type="http://schemas.openxmlformats.org/officeDocument/2006/relationships/hyperlink" Target="mailto:santiago.morales@antioquia.gov.co" TargetMode="External"/><Relationship Id="rId71" Type="http://schemas.openxmlformats.org/officeDocument/2006/relationships/hyperlink" Target="mailto:juan.velez@antioquia.gov.co" TargetMode="External"/><Relationship Id="rId234" Type="http://schemas.openxmlformats.org/officeDocument/2006/relationships/hyperlink" Target="mailto:dianapatricia.lopez@antioquia.gov.co" TargetMode="External"/><Relationship Id="rId679" Type="http://schemas.openxmlformats.org/officeDocument/2006/relationships/hyperlink" Target="mailto:adriana.garcia@antioquia.gov.co" TargetMode="External"/><Relationship Id="rId802" Type="http://schemas.openxmlformats.org/officeDocument/2006/relationships/hyperlink" Target="mailto:natalia.ruiz@fla.com.co" TargetMode="External"/><Relationship Id="rId886" Type="http://schemas.openxmlformats.org/officeDocument/2006/relationships/hyperlink" Target="mailto:natalia.ruiz@fla.com.co" TargetMode="External"/><Relationship Id="rId2" Type="http://schemas.openxmlformats.org/officeDocument/2006/relationships/hyperlink" Target="mailto:jorge.patino@antioquia.gov.co" TargetMode="External"/><Relationship Id="rId29" Type="http://schemas.openxmlformats.org/officeDocument/2006/relationships/hyperlink" Target="mailto:jorge.patino@antioquia.gov.co" TargetMode="External"/><Relationship Id="rId441" Type="http://schemas.openxmlformats.org/officeDocument/2006/relationships/hyperlink" Target="mailto:adriana.gonzalez@antioquia.gov.co" TargetMode="External"/><Relationship Id="rId539" Type="http://schemas.openxmlformats.org/officeDocument/2006/relationships/hyperlink" Target="mailto:hugo.parra@antioquia.gov.co" TargetMode="External"/><Relationship Id="rId746" Type="http://schemas.openxmlformats.org/officeDocument/2006/relationships/hyperlink" Target="mailto:adriana.garcia@antioquia.gov.co" TargetMode="External"/><Relationship Id="rId1071" Type="http://schemas.openxmlformats.org/officeDocument/2006/relationships/hyperlink" Target="mailto:carlos.escobar@antioquia.gov.co" TargetMode="External"/><Relationship Id="rId178" Type="http://schemas.openxmlformats.org/officeDocument/2006/relationships/hyperlink" Target="mailto:grecia.morales@antioquia.gov.co" TargetMode="External"/><Relationship Id="rId301" Type="http://schemas.openxmlformats.org/officeDocument/2006/relationships/hyperlink" Target="mailto:dianapatricia.lopez@antioquia.gov.co" TargetMode="External"/><Relationship Id="rId953" Type="http://schemas.openxmlformats.org/officeDocument/2006/relationships/hyperlink" Target="mailto:natalia.ruiz@fla.com.co" TargetMode="External"/><Relationship Id="rId1029" Type="http://schemas.openxmlformats.org/officeDocument/2006/relationships/hyperlink" Target="mailto:santiago.morales@antioquia.gov.co" TargetMode="External"/><Relationship Id="rId82" Type="http://schemas.openxmlformats.org/officeDocument/2006/relationships/hyperlink" Target="mailto:diego.agudelo@antioquia.gov.co" TargetMode="External"/><Relationship Id="rId385" Type="http://schemas.openxmlformats.org/officeDocument/2006/relationships/hyperlink" Target="mailto:juanesteban.serna@antioquia.gov.co" TargetMode="External"/><Relationship Id="rId592" Type="http://schemas.openxmlformats.org/officeDocument/2006/relationships/hyperlink" Target="mailto:lorenzo.portocarrero@antioquia.gov.co" TargetMode="External"/><Relationship Id="rId606" Type="http://schemas.openxmlformats.org/officeDocument/2006/relationships/hyperlink" Target="mailto:jaime.fernandez@antioquia.gov.co" TargetMode="External"/><Relationship Id="rId813" Type="http://schemas.openxmlformats.org/officeDocument/2006/relationships/hyperlink" Target="mailto:natalia.ruiz@fla.com.co" TargetMode="External"/><Relationship Id="rId245" Type="http://schemas.openxmlformats.org/officeDocument/2006/relationships/hyperlink" Target="mailto:dianapatricia.lopez@antioquia.gov.co" TargetMode="External"/><Relationship Id="rId452" Type="http://schemas.openxmlformats.org/officeDocument/2006/relationships/hyperlink" Target="mailto:alexandra.porras@antioquia.gov.co" TargetMode="External"/><Relationship Id="rId897" Type="http://schemas.openxmlformats.org/officeDocument/2006/relationships/hyperlink" Target="mailto:natalia.ruiz@fla.com.co" TargetMode="External"/><Relationship Id="rId1082" Type="http://schemas.openxmlformats.org/officeDocument/2006/relationships/hyperlink" Target="mailto:carlos.escobar@antioquia.gov.co" TargetMode="External"/><Relationship Id="rId105" Type="http://schemas.openxmlformats.org/officeDocument/2006/relationships/hyperlink" Target="mailto:henry.carvajal@antioquia.gov.co" TargetMode="External"/><Relationship Id="rId312" Type="http://schemas.openxmlformats.org/officeDocument/2006/relationships/hyperlink" Target="https://www.contratos.gov.co/consultas/detalleProceso.do?numConstancia=18-1-187485" TargetMode="External"/><Relationship Id="rId757" Type="http://schemas.openxmlformats.org/officeDocument/2006/relationships/hyperlink" Target="mailto:adriana.garcia@antioquia.gov.co" TargetMode="External"/><Relationship Id="rId964" Type="http://schemas.openxmlformats.org/officeDocument/2006/relationships/hyperlink" Target="mailto:natalia.ruiz@fla.com.co" TargetMode="External"/><Relationship Id="rId93" Type="http://schemas.openxmlformats.org/officeDocument/2006/relationships/hyperlink" Target="mailto:henry.carvajal@antioquia.gov.co" TargetMode="External"/><Relationship Id="rId189" Type="http://schemas.openxmlformats.org/officeDocument/2006/relationships/hyperlink" Target="https://www.contratos.gov.co/consultas/detalleProceso.do?numConstancia=17-12-7263952" TargetMode="External"/><Relationship Id="rId396" Type="http://schemas.openxmlformats.org/officeDocument/2006/relationships/hyperlink" Target="mailto:Francisco.arismendi@antioquia.gov.co" TargetMode="External"/><Relationship Id="rId617" Type="http://schemas.openxmlformats.org/officeDocument/2006/relationships/hyperlink" Target="mailto:juan.bedoya@antioquia.gov.co" TargetMode="External"/><Relationship Id="rId824" Type="http://schemas.openxmlformats.org/officeDocument/2006/relationships/hyperlink" Target="mailto:natalia.ruiz@fla.com.co" TargetMode="External"/><Relationship Id="rId256" Type="http://schemas.openxmlformats.org/officeDocument/2006/relationships/hyperlink" Target="mailto:dianapatricia.lopez@antioquia.gov.co" TargetMode="External"/><Relationship Id="rId463" Type="http://schemas.openxmlformats.org/officeDocument/2006/relationships/hyperlink" Target="mailto:santiago.marin@antioquia.gov.co" TargetMode="External"/><Relationship Id="rId670" Type="http://schemas.openxmlformats.org/officeDocument/2006/relationships/hyperlink" Target="mailto:adriana.garcia@antioquia.gov.co" TargetMode="External"/><Relationship Id="rId1093" Type="http://schemas.openxmlformats.org/officeDocument/2006/relationships/hyperlink" Target="mailto:carlos.escobar@antioquia.gov.co" TargetMode="External"/><Relationship Id="rId1107" Type="http://schemas.openxmlformats.org/officeDocument/2006/relationships/hyperlink" Target="mailto:carlos.escobar@antioquia.gov.co" TargetMode="External"/><Relationship Id="rId116" Type="http://schemas.openxmlformats.org/officeDocument/2006/relationships/hyperlink" Target="mailto:henry.carvajal@antioquia.gov.co" TargetMode="External"/><Relationship Id="rId323" Type="http://schemas.openxmlformats.org/officeDocument/2006/relationships/hyperlink" Target="https://www.contratos.gov.co/consultas/detalleProceso.do?numConstancia=18-1-187504" TargetMode="External"/><Relationship Id="rId530" Type="http://schemas.openxmlformats.org/officeDocument/2006/relationships/hyperlink" Target="mailto:aicardo.urrego@antioquia.gov.co" TargetMode="External"/><Relationship Id="rId768" Type="http://schemas.openxmlformats.org/officeDocument/2006/relationships/hyperlink" Target="mailto:guillermo.hoyos@antioquia.gov.co" TargetMode="External"/><Relationship Id="rId975" Type="http://schemas.openxmlformats.org/officeDocument/2006/relationships/hyperlink" Target="mailto:natalia.ruiz@fla.com.co" TargetMode="External"/><Relationship Id="rId20" Type="http://schemas.openxmlformats.org/officeDocument/2006/relationships/hyperlink" Target="mailto:jorge.patino@antioquia.gov.co" TargetMode="External"/><Relationship Id="rId628" Type="http://schemas.openxmlformats.org/officeDocument/2006/relationships/hyperlink" Target="mailto:wilson.villa@antioquia.gov.co" TargetMode="External"/><Relationship Id="rId835" Type="http://schemas.openxmlformats.org/officeDocument/2006/relationships/hyperlink" Target="mailto:natalia.ruiz@fla.com.co" TargetMode="External"/><Relationship Id="rId267" Type="http://schemas.openxmlformats.org/officeDocument/2006/relationships/hyperlink" Target="https://www.contratos.gov.co/consultas/detalleProceso.do?numConstancia=18-1-186128" TargetMode="External"/><Relationship Id="rId474" Type="http://schemas.openxmlformats.org/officeDocument/2006/relationships/hyperlink" Target="https://www.contratos.gov.co/consultas/detalleProceso.do?numConstancia=17-12-7087287" TargetMode="External"/><Relationship Id="rId1020" Type="http://schemas.openxmlformats.org/officeDocument/2006/relationships/hyperlink" Target="mailto:santiago.morales@antioquia.gov.co" TargetMode="External"/><Relationship Id="rId1118" Type="http://schemas.openxmlformats.org/officeDocument/2006/relationships/hyperlink" Target="mailto:carlos.escobar@antioquia.gov.co" TargetMode="External"/><Relationship Id="rId127" Type="http://schemas.openxmlformats.org/officeDocument/2006/relationships/hyperlink" Target="mailto:henry.carvajal@antioquia.gov.co" TargetMode="External"/><Relationship Id="rId681" Type="http://schemas.openxmlformats.org/officeDocument/2006/relationships/hyperlink" Target="mailto:adriana.garcia@antioquia.gov.co" TargetMode="External"/><Relationship Id="rId779" Type="http://schemas.openxmlformats.org/officeDocument/2006/relationships/hyperlink" Target="mailto:elsa.bedoya@antioquia.gov.co" TargetMode="External"/><Relationship Id="rId902" Type="http://schemas.openxmlformats.org/officeDocument/2006/relationships/hyperlink" Target="mailto:natalia.ruiz@fla.com.co" TargetMode="External"/><Relationship Id="rId986" Type="http://schemas.openxmlformats.org/officeDocument/2006/relationships/hyperlink" Target="mailto:santiago.morales@antioquia.gov.co" TargetMode="External"/><Relationship Id="rId31" Type="http://schemas.openxmlformats.org/officeDocument/2006/relationships/hyperlink" Target="mailto:jorge.patino@antioquia.gov.co" TargetMode="External"/><Relationship Id="rId334" Type="http://schemas.openxmlformats.org/officeDocument/2006/relationships/hyperlink" Target="https://www.contratos.gov.co/consultas/detalleProceso.do?numConstancia=15-1-140110" TargetMode="External"/><Relationship Id="rId541" Type="http://schemas.openxmlformats.org/officeDocument/2006/relationships/hyperlink" Target="mailto:hugo.parra@antioquia.gov.co" TargetMode="External"/><Relationship Id="rId639" Type="http://schemas.openxmlformats.org/officeDocument/2006/relationships/hyperlink" Target="mailto:adriana.garcia@antioquia.gov.co" TargetMode="External"/><Relationship Id="rId180" Type="http://schemas.openxmlformats.org/officeDocument/2006/relationships/hyperlink" Target="mailto:gloria.munera@antioquia.gov.co" TargetMode="External"/><Relationship Id="rId278" Type="http://schemas.openxmlformats.org/officeDocument/2006/relationships/hyperlink" Target="https://www.contratos.gov.co/consultas/detalleProceso.do?numConstancia=18-15-7713329" TargetMode="External"/><Relationship Id="rId401" Type="http://schemas.openxmlformats.org/officeDocument/2006/relationships/hyperlink" Target="mailto:maria.ortega@antioquia.gov.co" TargetMode="External"/><Relationship Id="rId846" Type="http://schemas.openxmlformats.org/officeDocument/2006/relationships/hyperlink" Target="mailto:natalia.ruiz@fla.com.co" TargetMode="External"/><Relationship Id="rId1031" Type="http://schemas.openxmlformats.org/officeDocument/2006/relationships/hyperlink" Target="mailto:santiago.morales@antioquia.gov.co" TargetMode="External"/><Relationship Id="rId1129" Type="http://schemas.openxmlformats.org/officeDocument/2006/relationships/hyperlink" Target="mailto:carlos.escobar@antioquia.gov.co" TargetMode="External"/><Relationship Id="rId485" Type="http://schemas.openxmlformats.org/officeDocument/2006/relationships/hyperlink" Target="mailto:juan.gallegoosorio@antioquia.gov.co" TargetMode="External"/><Relationship Id="rId692" Type="http://schemas.openxmlformats.org/officeDocument/2006/relationships/hyperlink" Target="mailto:adriana.garcia@antioquia.gov.co" TargetMode="External"/><Relationship Id="rId706" Type="http://schemas.openxmlformats.org/officeDocument/2006/relationships/hyperlink" Target="mailto:adriana.garcia@antioquia.gov.co" TargetMode="External"/><Relationship Id="rId913" Type="http://schemas.openxmlformats.org/officeDocument/2006/relationships/hyperlink" Target="mailto:natalia.ruiz@fla.com.co" TargetMode="External"/><Relationship Id="rId42" Type="http://schemas.openxmlformats.org/officeDocument/2006/relationships/hyperlink" Target="mailto:luis.mesa@antioquia.gov.co" TargetMode="External"/><Relationship Id="rId138" Type="http://schemas.openxmlformats.org/officeDocument/2006/relationships/hyperlink" Target="mailto:jvergarhe@antioquia.gov.co" TargetMode="External"/><Relationship Id="rId345" Type="http://schemas.openxmlformats.org/officeDocument/2006/relationships/hyperlink" Target="https://www.contratos.gov.co/consultas/detalleProceso.do?numConstancia=18-1-191806" TargetMode="External"/><Relationship Id="rId552" Type="http://schemas.openxmlformats.org/officeDocument/2006/relationships/hyperlink" Target="mailto:hugo.parra@antioquia.gov.co" TargetMode="External"/><Relationship Id="rId997" Type="http://schemas.openxmlformats.org/officeDocument/2006/relationships/hyperlink" Target="mailto:santiago.morales@antioquia.gov.co" TargetMode="External"/><Relationship Id="rId191" Type="http://schemas.openxmlformats.org/officeDocument/2006/relationships/hyperlink" Target="https://www.contratos.gov.co/consultas/detalleProceso.do?numConstancia=17-4-7271817" TargetMode="External"/><Relationship Id="rId205" Type="http://schemas.openxmlformats.org/officeDocument/2006/relationships/hyperlink" Target="https://www.contratos.gov.co/consultas/detalleProceso.do?numConstancia=17-12-7283326" TargetMode="External"/><Relationship Id="rId412" Type="http://schemas.openxmlformats.org/officeDocument/2006/relationships/hyperlink" Target="mailto:jorge.duran@antioquia.gov.co" TargetMode="External"/><Relationship Id="rId857" Type="http://schemas.openxmlformats.org/officeDocument/2006/relationships/hyperlink" Target="mailto:natalia.ruiz@fla.com.co" TargetMode="External"/><Relationship Id="rId1042" Type="http://schemas.openxmlformats.org/officeDocument/2006/relationships/hyperlink" Target="mailto:santiago.morales@antioquia.gov.co" TargetMode="External"/><Relationship Id="rId289" Type="http://schemas.openxmlformats.org/officeDocument/2006/relationships/hyperlink" Target="mailto:dianapatricia.lopez@antioquia.gov.co" TargetMode="External"/><Relationship Id="rId496" Type="http://schemas.openxmlformats.org/officeDocument/2006/relationships/hyperlink" Target="https://www.contratos.gov.co/consultas/detalleProceso.do?numConstancia=18-11-7792352" TargetMode="External"/><Relationship Id="rId717" Type="http://schemas.openxmlformats.org/officeDocument/2006/relationships/hyperlink" Target="mailto:adriana.garcia@antioquia.gov.co" TargetMode="External"/><Relationship Id="rId924" Type="http://schemas.openxmlformats.org/officeDocument/2006/relationships/hyperlink" Target="mailto:natalia.ruiz@fla.com.co" TargetMode="External"/><Relationship Id="rId53" Type="http://schemas.openxmlformats.org/officeDocument/2006/relationships/hyperlink" Target="mailto:jaime.bocanegra@antioquia.gov.co" TargetMode="External"/><Relationship Id="rId149" Type="http://schemas.openxmlformats.org/officeDocument/2006/relationships/hyperlink" Target="mailto:norman.harry@antioquia.gov.co" TargetMode="External"/><Relationship Id="rId356" Type="http://schemas.openxmlformats.org/officeDocument/2006/relationships/hyperlink" Target="mailto:dianapatricia.lopez@antioquia.gov.co" TargetMode="External"/><Relationship Id="rId563" Type="http://schemas.openxmlformats.org/officeDocument/2006/relationships/hyperlink" Target="mailto:carlosalberto.marin@antioquia.gov.co" TargetMode="External"/><Relationship Id="rId770" Type="http://schemas.openxmlformats.org/officeDocument/2006/relationships/hyperlink" Target="mailto:gloria.bedoya@antioquia.gov.co" TargetMode="External"/><Relationship Id="rId216" Type="http://schemas.openxmlformats.org/officeDocument/2006/relationships/hyperlink" Target="mailto:dianapatricia.lopez@antioquia.gov.co" TargetMode="External"/><Relationship Id="rId423" Type="http://schemas.openxmlformats.org/officeDocument/2006/relationships/hyperlink" Target="mailto:harlinton.arango@antioquia.gov.co" TargetMode="External"/><Relationship Id="rId868" Type="http://schemas.openxmlformats.org/officeDocument/2006/relationships/hyperlink" Target="mailto:natalia.ruiz@fla.com.co" TargetMode="External"/><Relationship Id="rId1053" Type="http://schemas.openxmlformats.org/officeDocument/2006/relationships/hyperlink" Target="mailto:carlos.escobar@antioquia.gov.co" TargetMode="External"/><Relationship Id="rId630" Type="http://schemas.openxmlformats.org/officeDocument/2006/relationships/hyperlink" Target="mailto:wilson.villa@antioquia.gov.co" TargetMode="External"/><Relationship Id="rId728" Type="http://schemas.openxmlformats.org/officeDocument/2006/relationships/hyperlink" Target="mailto:adriana.garcia@antioquia.gov.co" TargetMode="External"/><Relationship Id="rId935" Type="http://schemas.openxmlformats.org/officeDocument/2006/relationships/hyperlink" Target="mailto:natalia.ruiz@fla.com.co" TargetMode="External"/><Relationship Id="rId64" Type="http://schemas.openxmlformats.org/officeDocument/2006/relationships/hyperlink" Target="mailto:luis.mesa@antioquia.gov.co" TargetMode="External"/><Relationship Id="rId367" Type="http://schemas.openxmlformats.org/officeDocument/2006/relationships/hyperlink" Target="https://www.contratos.gov.co/consultas/detalleProceso.do?numConstancia=18-1-193070" TargetMode="External"/><Relationship Id="rId574" Type="http://schemas.openxmlformats.org/officeDocument/2006/relationships/hyperlink" Target="mailto:dianapatricia.lopez@antioquia.gov.co" TargetMode="External"/><Relationship Id="rId1120" Type="http://schemas.openxmlformats.org/officeDocument/2006/relationships/hyperlink" Target="mailto:carlos.escobar@antioquia.gov.co" TargetMode="External"/><Relationship Id="rId227" Type="http://schemas.openxmlformats.org/officeDocument/2006/relationships/hyperlink" Target="mailto:dianapatricia.lopez@antioquia.gov.co" TargetMode="External"/><Relationship Id="rId781" Type="http://schemas.openxmlformats.org/officeDocument/2006/relationships/hyperlink" Target="https://www.contratos.gov.co/consultas/detalleProceso.do?numConstancia=18-9-445244" TargetMode="External"/><Relationship Id="rId879" Type="http://schemas.openxmlformats.org/officeDocument/2006/relationships/hyperlink" Target="mailto:natalia.ruiz@fla.com.co" TargetMode="External"/><Relationship Id="rId434" Type="http://schemas.openxmlformats.org/officeDocument/2006/relationships/hyperlink" Target="mailto:cyomara.rios@antioquia.gov.co" TargetMode="External"/><Relationship Id="rId641" Type="http://schemas.openxmlformats.org/officeDocument/2006/relationships/hyperlink" Target="mailto:adriana.garcia@antioquia.gov.co" TargetMode="External"/><Relationship Id="rId739" Type="http://schemas.openxmlformats.org/officeDocument/2006/relationships/hyperlink" Target="mailto:adriana.garcia@antioquia.gov.co" TargetMode="External"/><Relationship Id="rId1064" Type="http://schemas.openxmlformats.org/officeDocument/2006/relationships/hyperlink" Target="mailto:carlos.escobar@antioquia.gov.co" TargetMode="External"/><Relationship Id="rId280" Type="http://schemas.openxmlformats.org/officeDocument/2006/relationships/hyperlink" Target="https://www.contratos.gov.co/consultas/detalleProceso.do?numConstancia=18-15-7715546" TargetMode="External"/><Relationship Id="rId501" Type="http://schemas.openxmlformats.org/officeDocument/2006/relationships/hyperlink" Target="mailto:catalina.jimenez@antioquia.gov.co" TargetMode="External"/><Relationship Id="rId946" Type="http://schemas.openxmlformats.org/officeDocument/2006/relationships/hyperlink" Target="mailto:natalia.ruiz@fla.com.co" TargetMode="External"/><Relationship Id="rId1131" Type="http://schemas.openxmlformats.org/officeDocument/2006/relationships/hyperlink" Target="mailto:carlos.escobar@antioquia.gov.co" TargetMode="External"/><Relationship Id="rId75" Type="http://schemas.openxmlformats.org/officeDocument/2006/relationships/hyperlink" Target="mailto:juan.velez@antioquia.gov.co" TargetMode="External"/><Relationship Id="rId140" Type="http://schemas.openxmlformats.org/officeDocument/2006/relationships/hyperlink" Target="mailto:juan.hurtado@antioquia.gov.co" TargetMode="External"/><Relationship Id="rId378" Type="http://schemas.openxmlformats.org/officeDocument/2006/relationships/hyperlink" Target="mailto:sebastian.espinosa@antioquia.gov.co" TargetMode="External"/><Relationship Id="rId585" Type="http://schemas.openxmlformats.org/officeDocument/2006/relationships/hyperlink" Target="https://www.contratos.gov.co/consultas/detalleProceso.do?numConstancia=17-15-7235789" TargetMode="External"/><Relationship Id="rId792" Type="http://schemas.openxmlformats.org/officeDocument/2006/relationships/hyperlink" Target="mailto:natalia.ruiz@fla.com.co" TargetMode="External"/><Relationship Id="rId806" Type="http://schemas.openxmlformats.org/officeDocument/2006/relationships/hyperlink" Target="mailto:natalia.ruiz@fla.com.co" TargetMode="External"/><Relationship Id="rId6" Type="http://schemas.openxmlformats.org/officeDocument/2006/relationships/hyperlink" Target="mailto:jorge.patino@antioquia.gov.co" TargetMode="External"/><Relationship Id="rId238" Type="http://schemas.openxmlformats.org/officeDocument/2006/relationships/hyperlink" Target="mailto:dianapatricia.lopez@antioquia.gov.co" TargetMode="External"/><Relationship Id="rId445" Type="http://schemas.openxmlformats.org/officeDocument/2006/relationships/hyperlink" Target="mailto:adriana.gonzalez@antioquia.gov.co" TargetMode="External"/><Relationship Id="rId652" Type="http://schemas.openxmlformats.org/officeDocument/2006/relationships/hyperlink" Target="mailto:adriana.garcia@antioquia.gov.co" TargetMode="External"/><Relationship Id="rId1075" Type="http://schemas.openxmlformats.org/officeDocument/2006/relationships/hyperlink" Target="mailto:carlos.escobar@antioquia.gov.co" TargetMode="External"/><Relationship Id="rId291" Type="http://schemas.openxmlformats.org/officeDocument/2006/relationships/hyperlink" Target="mailto:dianapatricia.lopez@antioquia.gov.co" TargetMode="External"/><Relationship Id="rId305" Type="http://schemas.openxmlformats.org/officeDocument/2006/relationships/hyperlink" Target="mailto:dianapatricia.lopez@antioquia.gov.co" TargetMode="External"/><Relationship Id="rId512" Type="http://schemas.openxmlformats.org/officeDocument/2006/relationships/hyperlink" Target="mailto:juan.gallegoosorio@antioquia.gov.co" TargetMode="External"/><Relationship Id="rId957" Type="http://schemas.openxmlformats.org/officeDocument/2006/relationships/hyperlink" Target="mailto:natalia.ruiz@fla.com.co" TargetMode="External"/><Relationship Id="rId1142" Type="http://schemas.openxmlformats.org/officeDocument/2006/relationships/printerSettings" Target="../printerSettings/printerSettings1.bin"/><Relationship Id="rId86" Type="http://schemas.openxmlformats.org/officeDocument/2006/relationships/hyperlink" Target="mailto:juan.restreposi@antioquia.gov.co" TargetMode="External"/><Relationship Id="rId151" Type="http://schemas.openxmlformats.org/officeDocument/2006/relationships/hyperlink" Target="mailto:norman.harry@antioquia.gov.co" TargetMode="External"/><Relationship Id="rId389" Type="http://schemas.openxmlformats.org/officeDocument/2006/relationships/hyperlink" Target="mailto:juanesteban.serna@antioquia.gov.co" TargetMode="External"/><Relationship Id="rId596" Type="http://schemas.openxmlformats.org/officeDocument/2006/relationships/hyperlink" Target="mailto:paula.trujillo@antioquia.gov.co" TargetMode="External"/><Relationship Id="rId817" Type="http://schemas.openxmlformats.org/officeDocument/2006/relationships/hyperlink" Target="mailto:natalia.ruiz@fla.com.co" TargetMode="External"/><Relationship Id="rId1002" Type="http://schemas.openxmlformats.org/officeDocument/2006/relationships/hyperlink" Target="mailto:santiago.morales@antioquia.gov.co" TargetMode="External"/><Relationship Id="rId249" Type="http://schemas.openxmlformats.org/officeDocument/2006/relationships/hyperlink" Target="mailto:dianapatricia.lopez@antioquia.gov.co" TargetMode="External"/><Relationship Id="rId456" Type="http://schemas.openxmlformats.org/officeDocument/2006/relationships/hyperlink" Target="mailto:juan.canas@antioquia.gov.co" TargetMode="External"/><Relationship Id="rId663" Type="http://schemas.openxmlformats.org/officeDocument/2006/relationships/hyperlink" Target="mailto:adriana.garcia@antioquia.gov.co" TargetMode="External"/><Relationship Id="rId870" Type="http://schemas.openxmlformats.org/officeDocument/2006/relationships/hyperlink" Target="mailto:natalia.ruiz@fla.com.co" TargetMode="External"/><Relationship Id="rId1086" Type="http://schemas.openxmlformats.org/officeDocument/2006/relationships/hyperlink" Target="mailto:carlos.escobar@antioquia.gov.co" TargetMode="External"/><Relationship Id="rId13" Type="http://schemas.openxmlformats.org/officeDocument/2006/relationships/hyperlink" Target="mailto:jorge.patino@antioquia.gov.co" TargetMode="External"/><Relationship Id="rId109" Type="http://schemas.openxmlformats.org/officeDocument/2006/relationships/hyperlink" Target="mailto:henry.carvajal@antioquia.gov.co" TargetMode="External"/><Relationship Id="rId316" Type="http://schemas.openxmlformats.org/officeDocument/2006/relationships/hyperlink" Target="https://www.contratos.gov.co/consultas/detalleProceso.do?numConstancia=18-1-187491" TargetMode="External"/><Relationship Id="rId523" Type="http://schemas.openxmlformats.org/officeDocument/2006/relationships/hyperlink" Target="mailto:alvaro.uribe@antioquia.gov.co" TargetMode="External"/><Relationship Id="rId968" Type="http://schemas.openxmlformats.org/officeDocument/2006/relationships/hyperlink" Target="mailto:natalia.ruiz@fla.com.co" TargetMode="External"/><Relationship Id="rId97" Type="http://schemas.openxmlformats.org/officeDocument/2006/relationships/hyperlink" Target="mailto:henry.carvajal@antioquia.gov.co" TargetMode="External"/><Relationship Id="rId730" Type="http://schemas.openxmlformats.org/officeDocument/2006/relationships/hyperlink" Target="mailto:adriana.garcia@antioquia.gov.co" TargetMode="External"/><Relationship Id="rId828" Type="http://schemas.openxmlformats.org/officeDocument/2006/relationships/hyperlink" Target="mailto:natalia.ruiz@fla.com.co" TargetMode="External"/><Relationship Id="rId1013" Type="http://schemas.openxmlformats.org/officeDocument/2006/relationships/hyperlink" Target="mailto:santiago.morales@antioquia.gov.co" TargetMode="External"/><Relationship Id="rId162" Type="http://schemas.openxmlformats.org/officeDocument/2006/relationships/hyperlink" Target="mailto:jhonatan.suarez@antioquia.gov.co" TargetMode="External"/><Relationship Id="rId467" Type="http://schemas.openxmlformats.org/officeDocument/2006/relationships/hyperlink" Target="https://www.contratos.gov.co/consultas/detalleProceso.do?numConstancia=17-9-434994" TargetMode="External"/><Relationship Id="rId1097" Type="http://schemas.openxmlformats.org/officeDocument/2006/relationships/hyperlink" Target="mailto:carlos.escobar@antioquia.gov.co" TargetMode="External"/><Relationship Id="rId674" Type="http://schemas.openxmlformats.org/officeDocument/2006/relationships/hyperlink" Target="mailto:adriana.garcia@antioquia.gov.co" TargetMode="External"/><Relationship Id="rId881" Type="http://schemas.openxmlformats.org/officeDocument/2006/relationships/hyperlink" Target="mailto:natalia.ruiz@fla.com.co" TargetMode="External"/><Relationship Id="rId979" Type="http://schemas.openxmlformats.org/officeDocument/2006/relationships/hyperlink" Target="mailto:santiago.morales@antioquia.gov.co" TargetMode="External"/><Relationship Id="rId24" Type="http://schemas.openxmlformats.org/officeDocument/2006/relationships/hyperlink" Target="mailto:jorge.patino@antioquia.gov.co" TargetMode="External"/><Relationship Id="rId327" Type="http://schemas.openxmlformats.org/officeDocument/2006/relationships/hyperlink" Target="https://www.contratos.gov.co/consultas/detalleProceso.do?numConstancia=18-1-187508" TargetMode="External"/><Relationship Id="rId534" Type="http://schemas.openxmlformats.org/officeDocument/2006/relationships/hyperlink" Target="mailto:hugo.parra@antioquia.gov.co" TargetMode="External"/><Relationship Id="rId741" Type="http://schemas.openxmlformats.org/officeDocument/2006/relationships/hyperlink" Target="mailto:adriana.garcia@antioquia.gov.co" TargetMode="External"/><Relationship Id="rId839" Type="http://schemas.openxmlformats.org/officeDocument/2006/relationships/hyperlink" Target="mailto:natalia.ruiz@fla.com.co" TargetMode="External"/><Relationship Id="rId173" Type="http://schemas.openxmlformats.org/officeDocument/2006/relationships/hyperlink" Target="mailto:ana.cruz@antioquia.gov.co" TargetMode="External"/><Relationship Id="rId380" Type="http://schemas.openxmlformats.org/officeDocument/2006/relationships/hyperlink" Target="mailto:juan.castano@antioquia.gov.co" TargetMode="External"/><Relationship Id="rId601" Type="http://schemas.openxmlformats.org/officeDocument/2006/relationships/hyperlink" Target="mailto:mauro.gutierrez@antioquia.gov.co" TargetMode="External"/><Relationship Id="rId1024" Type="http://schemas.openxmlformats.org/officeDocument/2006/relationships/hyperlink" Target="mailto:santiago.morales@antioquia.gov.co" TargetMode="External"/><Relationship Id="rId240" Type="http://schemas.openxmlformats.org/officeDocument/2006/relationships/hyperlink" Target="mailto:dianapatricia.lopez@antioquia.gov.co" TargetMode="External"/><Relationship Id="rId478" Type="http://schemas.openxmlformats.org/officeDocument/2006/relationships/hyperlink" Target="https://www.contratos.gov.co/consultas/detalleProceso.do?numConstancia=17-9-434317" TargetMode="External"/><Relationship Id="rId685" Type="http://schemas.openxmlformats.org/officeDocument/2006/relationships/hyperlink" Target="mailto:adriana.garcia@antioquia.gov.co" TargetMode="External"/><Relationship Id="rId892" Type="http://schemas.openxmlformats.org/officeDocument/2006/relationships/hyperlink" Target="mailto:natalia.ruiz@fla.com.co" TargetMode="External"/><Relationship Id="rId906" Type="http://schemas.openxmlformats.org/officeDocument/2006/relationships/hyperlink" Target="mailto:natalia.ruiz@fla.com.co" TargetMode="External"/><Relationship Id="rId35" Type="http://schemas.openxmlformats.org/officeDocument/2006/relationships/hyperlink" Target="mailto:jorge.patino@antioquia.gov.co" TargetMode="External"/><Relationship Id="rId100" Type="http://schemas.openxmlformats.org/officeDocument/2006/relationships/hyperlink" Target="mailto:henry.carvajal@antioquia.gov.co" TargetMode="External"/><Relationship Id="rId338" Type="http://schemas.openxmlformats.org/officeDocument/2006/relationships/hyperlink" Target="https://www.contratos.gov.co/consultas/detalleProceso.do?numConstancia=18-1-188066" TargetMode="External"/><Relationship Id="rId545" Type="http://schemas.openxmlformats.org/officeDocument/2006/relationships/hyperlink" Target="mailto:hugo.parra@antioquia.gov.co" TargetMode="External"/><Relationship Id="rId752" Type="http://schemas.openxmlformats.org/officeDocument/2006/relationships/hyperlink" Target="mailto:adriana.garcia@antioquia.gov.co" TargetMode="External"/><Relationship Id="rId184" Type="http://schemas.openxmlformats.org/officeDocument/2006/relationships/hyperlink" Target="mailto:dianapatricia.lopez@antioquia.gov.co" TargetMode="External"/><Relationship Id="rId391" Type="http://schemas.openxmlformats.org/officeDocument/2006/relationships/hyperlink" Target="mailto:maximiliano.sierra@antioquia.gov.co" TargetMode="External"/><Relationship Id="rId405" Type="http://schemas.openxmlformats.org/officeDocument/2006/relationships/hyperlink" Target="mailto:clara.ortiz@antioquia.gov.co" TargetMode="External"/><Relationship Id="rId612" Type="http://schemas.openxmlformats.org/officeDocument/2006/relationships/hyperlink" Target="mailto:silvia.orozco@antioquia.gov.co" TargetMode="External"/><Relationship Id="rId1035" Type="http://schemas.openxmlformats.org/officeDocument/2006/relationships/hyperlink" Target="mailto:santiago.morales@antioquia.gov.co" TargetMode="External"/><Relationship Id="rId251" Type="http://schemas.openxmlformats.org/officeDocument/2006/relationships/hyperlink" Target="mailto:dianapatricia.lopez@antioquia.gov.co" TargetMode="External"/><Relationship Id="rId489" Type="http://schemas.openxmlformats.org/officeDocument/2006/relationships/hyperlink" Target="https://www.contratos.gov.co/consultas/detalleProceso.do?numConstancia=18-9-441075" TargetMode="External"/><Relationship Id="rId696" Type="http://schemas.openxmlformats.org/officeDocument/2006/relationships/hyperlink" Target="mailto:adriana.garcia@antioquia.gov.co" TargetMode="External"/><Relationship Id="rId917" Type="http://schemas.openxmlformats.org/officeDocument/2006/relationships/hyperlink" Target="mailto:natalia.ruiz@fla.com.co" TargetMode="External"/><Relationship Id="rId1102" Type="http://schemas.openxmlformats.org/officeDocument/2006/relationships/hyperlink" Target="mailto:carlos.escobar@antioquia.gov.co" TargetMode="External"/><Relationship Id="rId46" Type="http://schemas.openxmlformats.org/officeDocument/2006/relationships/hyperlink" Target="mailto:angela.ortega@antioquia.gov.co" TargetMode="External"/><Relationship Id="rId349" Type="http://schemas.openxmlformats.org/officeDocument/2006/relationships/hyperlink" Target="https://www.contratos.gov.co/consultas/detalleProceso.do?numConstancia=18-9-442655" TargetMode="External"/><Relationship Id="rId556" Type="http://schemas.openxmlformats.org/officeDocument/2006/relationships/hyperlink" Target="mailto:carlos.vanegas@antioquia.%20Gov.co" TargetMode="External"/><Relationship Id="rId763" Type="http://schemas.openxmlformats.org/officeDocument/2006/relationships/hyperlink" Target="mailto:herman.serna@antioquia.gov.co" TargetMode="External"/><Relationship Id="rId111" Type="http://schemas.openxmlformats.org/officeDocument/2006/relationships/hyperlink" Target="mailto:henry.carvajal@antioquia.gov.co" TargetMode="External"/><Relationship Id="rId195" Type="http://schemas.openxmlformats.org/officeDocument/2006/relationships/hyperlink" Target="https://www.contratos.gov.co/consultas/detalleProceso.do?numConstancia=17-4-7274303" TargetMode="External"/><Relationship Id="rId209" Type="http://schemas.openxmlformats.org/officeDocument/2006/relationships/hyperlink" Target="mailto:dianapatricia.lopez@antioquia.gov.co" TargetMode="External"/><Relationship Id="rId416" Type="http://schemas.openxmlformats.org/officeDocument/2006/relationships/hyperlink" Target="mailto:jorge.duran@antioquia.gov.co" TargetMode="External"/><Relationship Id="rId970" Type="http://schemas.openxmlformats.org/officeDocument/2006/relationships/hyperlink" Target="mailto:natalia.ruiz@fla.com.co" TargetMode="External"/><Relationship Id="rId1046" Type="http://schemas.openxmlformats.org/officeDocument/2006/relationships/hyperlink" Target="mailto:santiago.morales@antioquia.gov.co" TargetMode="External"/><Relationship Id="rId623" Type="http://schemas.openxmlformats.org/officeDocument/2006/relationships/hyperlink" Target="mailto:libardo.castrillon@antioquia.gov.co" TargetMode="External"/><Relationship Id="rId830" Type="http://schemas.openxmlformats.org/officeDocument/2006/relationships/hyperlink" Target="mailto:natalia.ruiz@fla.com.co" TargetMode="External"/><Relationship Id="rId928" Type="http://schemas.openxmlformats.org/officeDocument/2006/relationships/hyperlink" Target="mailto:natalia.ruiz@fla.com.co" TargetMode="External"/><Relationship Id="rId57" Type="http://schemas.openxmlformats.org/officeDocument/2006/relationships/hyperlink" Target="mailto:juan.velez@antioquia.gov.co" TargetMode="External"/><Relationship Id="rId262" Type="http://schemas.openxmlformats.org/officeDocument/2006/relationships/hyperlink" Target="https://www.contratos.gov.co/consultas/detalleProceso.do?numConstancia=17-4-7283527" TargetMode="External"/><Relationship Id="rId567" Type="http://schemas.openxmlformats.org/officeDocument/2006/relationships/hyperlink" Target="mailto:victoria.ramirez@antioquia.gov.co" TargetMode="External"/><Relationship Id="rId1113" Type="http://schemas.openxmlformats.org/officeDocument/2006/relationships/hyperlink" Target="mailto:carlos.escobar@antioquia.gov.co" TargetMode="External"/><Relationship Id="rId122" Type="http://schemas.openxmlformats.org/officeDocument/2006/relationships/hyperlink" Target="mailto:henry.carvajal@antioquia.gov.co" TargetMode="External"/><Relationship Id="rId774" Type="http://schemas.openxmlformats.org/officeDocument/2006/relationships/hyperlink" Target="mailto:jafed.naranjo@antioquia.gov.co" TargetMode="External"/><Relationship Id="rId981" Type="http://schemas.openxmlformats.org/officeDocument/2006/relationships/hyperlink" Target="mailto:santiago.morales@antioquia.gov.co" TargetMode="External"/><Relationship Id="rId1057" Type="http://schemas.openxmlformats.org/officeDocument/2006/relationships/hyperlink" Target="mailto:carlos.escobar@antioquia.gov.co" TargetMode="External"/><Relationship Id="rId427" Type="http://schemas.openxmlformats.org/officeDocument/2006/relationships/hyperlink" Target="mailto:cyomara.rios@antioquia.gov.co" TargetMode="External"/><Relationship Id="rId634" Type="http://schemas.openxmlformats.org/officeDocument/2006/relationships/hyperlink" Target="mailto:adriana.garcia@antioquia.gov.co" TargetMode="External"/><Relationship Id="rId841" Type="http://schemas.openxmlformats.org/officeDocument/2006/relationships/hyperlink" Target="mailto:natalia.ruiz@fla.com.co" TargetMode="External"/><Relationship Id="rId273" Type="http://schemas.openxmlformats.org/officeDocument/2006/relationships/hyperlink" Target="https://www.contratos.gov.co/consultas/detalleProceso.do?numConstancia=17-12-6312248" TargetMode="External"/><Relationship Id="rId480" Type="http://schemas.openxmlformats.org/officeDocument/2006/relationships/hyperlink" Target="https://www.contratos.gov.co/consultas/detalleProceso.do?numConstancia=18-12-7545589" TargetMode="External"/><Relationship Id="rId701" Type="http://schemas.openxmlformats.org/officeDocument/2006/relationships/hyperlink" Target="mailto:adriana.garcia@antioquia.gov.co" TargetMode="External"/><Relationship Id="rId939" Type="http://schemas.openxmlformats.org/officeDocument/2006/relationships/hyperlink" Target="mailto:natalia.ruiz@fla.com.co" TargetMode="External"/><Relationship Id="rId1124" Type="http://schemas.openxmlformats.org/officeDocument/2006/relationships/hyperlink" Target="mailto:carlos.escobar@antioquia.gov.co" TargetMode="External"/><Relationship Id="rId68" Type="http://schemas.openxmlformats.org/officeDocument/2006/relationships/hyperlink" Target="mailto:franciscojavier.roldan@antioquia.gov.co" TargetMode="External"/><Relationship Id="rId133" Type="http://schemas.openxmlformats.org/officeDocument/2006/relationships/hyperlink" Target="mailto:jorgehumberto.moreno@antioquia.gov.co" TargetMode="External"/><Relationship Id="rId340" Type="http://schemas.openxmlformats.org/officeDocument/2006/relationships/hyperlink" Target="mailto:Lucas.Jaramillo@antioquia.gov.co" TargetMode="External"/><Relationship Id="rId578" Type="http://schemas.openxmlformats.org/officeDocument/2006/relationships/hyperlink" Target="https://www.contratos.gov.co/consultas/detalleProceso.do?numConstancia=17-1-181536" TargetMode="External"/><Relationship Id="rId785" Type="http://schemas.openxmlformats.org/officeDocument/2006/relationships/hyperlink" Target="mailto:german.salazar@antioquia.gov.co" TargetMode="External"/><Relationship Id="rId992" Type="http://schemas.openxmlformats.org/officeDocument/2006/relationships/hyperlink" Target="mailto:santiago.morales@antioquia.gov.co" TargetMode="External"/><Relationship Id="rId200" Type="http://schemas.openxmlformats.org/officeDocument/2006/relationships/hyperlink" Target="https://www.contratos.gov.co/consultas/detalleProceso.do?numConstancia=17-4-7276578" TargetMode="External"/><Relationship Id="rId438" Type="http://schemas.openxmlformats.org/officeDocument/2006/relationships/hyperlink" Target="mailto:adriana.gonzalez@antioquia.gov.co" TargetMode="External"/><Relationship Id="rId645" Type="http://schemas.openxmlformats.org/officeDocument/2006/relationships/hyperlink" Target="mailto:adriana.garcia@antioquia.gov.co" TargetMode="External"/><Relationship Id="rId852" Type="http://schemas.openxmlformats.org/officeDocument/2006/relationships/hyperlink" Target="mailto:natalia.ruiz@fla.com.co" TargetMode="External"/><Relationship Id="rId1068" Type="http://schemas.openxmlformats.org/officeDocument/2006/relationships/hyperlink" Target="mailto:carlos.escobar@antioquia.gov.co" TargetMode="External"/><Relationship Id="rId284" Type="http://schemas.openxmlformats.org/officeDocument/2006/relationships/hyperlink" Target="mailto:dianapatricia.lopez@antioquia.gov.co" TargetMode="External"/><Relationship Id="rId491" Type="http://schemas.openxmlformats.org/officeDocument/2006/relationships/hyperlink" Target="https://www.contratos.gov.co/consultas/detalleProceso.do?numConstancia=18-12-7606630" TargetMode="External"/><Relationship Id="rId505" Type="http://schemas.openxmlformats.org/officeDocument/2006/relationships/hyperlink" Target="mailto:luz.martinez@antioquia.gov.co" TargetMode="External"/><Relationship Id="rId712" Type="http://schemas.openxmlformats.org/officeDocument/2006/relationships/hyperlink" Target="mailto:adriana.garcia@antioquia.gov.co" TargetMode="External"/><Relationship Id="rId1135" Type="http://schemas.openxmlformats.org/officeDocument/2006/relationships/hyperlink" Target="mailto:carlos.escobar@antioquia.gov.co" TargetMode="External"/><Relationship Id="rId79" Type="http://schemas.openxmlformats.org/officeDocument/2006/relationships/hyperlink" Target="mailto:franciscojavier.roldan@antioquia.gov.co" TargetMode="External"/><Relationship Id="rId144" Type="http://schemas.openxmlformats.org/officeDocument/2006/relationships/hyperlink" Target="mailto:jvergarhe@antioquia.gov.co" TargetMode="External"/><Relationship Id="rId589" Type="http://schemas.openxmlformats.org/officeDocument/2006/relationships/hyperlink" Target="mailto:lorenzo.portocarrero@antioquia.gov.co" TargetMode="External"/><Relationship Id="rId796" Type="http://schemas.openxmlformats.org/officeDocument/2006/relationships/hyperlink" Target="mailto:natalia.ruiz@fla.com.co" TargetMode="External"/><Relationship Id="rId351" Type="http://schemas.openxmlformats.org/officeDocument/2006/relationships/hyperlink" Target="mailto:dianapatricia.lopez@antioquia.gov.co" TargetMode="External"/><Relationship Id="rId449" Type="http://schemas.openxmlformats.org/officeDocument/2006/relationships/hyperlink" Target="mailto:adriana.gonzalez@antioquia.gov.co" TargetMode="External"/><Relationship Id="rId656" Type="http://schemas.openxmlformats.org/officeDocument/2006/relationships/hyperlink" Target="mailto:adriana.garcia@antioquia.gov.co" TargetMode="External"/><Relationship Id="rId863" Type="http://schemas.openxmlformats.org/officeDocument/2006/relationships/hyperlink" Target="mailto:natalia.ruiz@fla.com.co" TargetMode="External"/><Relationship Id="rId1079" Type="http://schemas.openxmlformats.org/officeDocument/2006/relationships/hyperlink" Target="mailto:carlos.escobar@antioquia.gov.co" TargetMode="External"/><Relationship Id="rId211" Type="http://schemas.openxmlformats.org/officeDocument/2006/relationships/hyperlink" Target="mailto:dianapatricia.lopez@antioquia.gov.co" TargetMode="External"/><Relationship Id="rId295" Type="http://schemas.openxmlformats.org/officeDocument/2006/relationships/hyperlink" Target="mailto:dianapatricia.lopez@antioquia.gov.co" TargetMode="External"/><Relationship Id="rId309" Type="http://schemas.openxmlformats.org/officeDocument/2006/relationships/hyperlink" Target="mailto:dianapatricia.lopez@antioquia.gov.co" TargetMode="External"/><Relationship Id="rId516" Type="http://schemas.openxmlformats.org/officeDocument/2006/relationships/hyperlink" Target="mailto:juan.gallegoosorio@antioquia.gov.co" TargetMode="External"/><Relationship Id="rId1146" Type="http://schemas.openxmlformats.org/officeDocument/2006/relationships/comments" Target="../comments1.xml"/><Relationship Id="rId723" Type="http://schemas.openxmlformats.org/officeDocument/2006/relationships/hyperlink" Target="mailto:adriana.garcia@antioquia.gov.co" TargetMode="External"/><Relationship Id="rId930" Type="http://schemas.openxmlformats.org/officeDocument/2006/relationships/hyperlink" Target="mailto:natalia.ruiz@fla.com.co" TargetMode="External"/><Relationship Id="rId1006" Type="http://schemas.openxmlformats.org/officeDocument/2006/relationships/hyperlink" Target="mailto:santiago.morales@antioquia.gov.co" TargetMode="External"/><Relationship Id="rId155" Type="http://schemas.openxmlformats.org/officeDocument/2006/relationships/hyperlink" Target="mailto:norman.harry@antioquia.gov.co" TargetMode="External"/><Relationship Id="rId362" Type="http://schemas.openxmlformats.org/officeDocument/2006/relationships/hyperlink" Target="https://www.contratos.gov.co/consultas/detalleProceso.do?numConstancia=18-1-193053" TargetMode="External"/><Relationship Id="rId222" Type="http://schemas.openxmlformats.org/officeDocument/2006/relationships/hyperlink" Target="mailto:dianapatricia.lopez@antioquia.gov.co" TargetMode="External"/><Relationship Id="rId667" Type="http://schemas.openxmlformats.org/officeDocument/2006/relationships/hyperlink" Target="mailto:adriana.garcia@antioquia.gov.co" TargetMode="External"/><Relationship Id="rId874" Type="http://schemas.openxmlformats.org/officeDocument/2006/relationships/hyperlink" Target="mailto:natalia.ruiz@fla.com.co" TargetMode="External"/><Relationship Id="rId17" Type="http://schemas.openxmlformats.org/officeDocument/2006/relationships/hyperlink" Target="mailto:jorge.patino@antioquia.gov.co" TargetMode="External"/><Relationship Id="rId527" Type="http://schemas.openxmlformats.org/officeDocument/2006/relationships/hyperlink" Target="mailto:carlos.vanegas@antioquia.%20Gov.co" TargetMode="External"/><Relationship Id="rId734" Type="http://schemas.openxmlformats.org/officeDocument/2006/relationships/hyperlink" Target="mailto:adriana.garcia@antioquia.gov.co" TargetMode="External"/><Relationship Id="rId941" Type="http://schemas.openxmlformats.org/officeDocument/2006/relationships/hyperlink" Target="mailto:natalia.ruiz@fla.com.co" TargetMode="External"/><Relationship Id="rId70" Type="http://schemas.openxmlformats.org/officeDocument/2006/relationships/hyperlink" Target="mailto:ivan.guzman@antioquia.gov.co" TargetMode="External"/><Relationship Id="rId166" Type="http://schemas.openxmlformats.org/officeDocument/2006/relationships/hyperlink" Target="mailto:adriana.fontalvo@antioquia.gov.co" TargetMode="External"/><Relationship Id="rId373" Type="http://schemas.openxmlformats.org/officeDocument/2006/relationships/hyperlink" Target="https://www.contratos.gov.co/consultas/detalleProceso.do?numConstancia=17-15-6635735" TargetMode="External"/><Relationship Id="rId580" Type="http://schemas.openxmlformats.org/officeDocument/2006/relationships/hyperlink" Target="https://www.contratos.gov.co/consultas/detalleProceso.do?numConstancia=17-1-181543" TargetMode="External"/><Relationship Id="rId801" Type="http://schemas.openxmlformats.org/officeDocument/2006/relationships/hyperlink" Target="mailto:natalia.ruiz@fla.com.co" TargetMode="External"/><Relationship Id="rId1017" Type="http://schemas.openxmlformats.org/officeDocument/2006/relationships/hyperlink" Target="mailto:santiago.morales@antioquia.gov.co" TargetMode="External"/><Relationship Id="rId1" Type="http://schemas.openxmlformats.org/officeDocument/2006/relationships/hyperlink" Target="mailto:jorge.patino@antioquia.gov.co" TargetMode="External"/><Relationship Id="rId233" Type="http://schemas.openxmlformats.org/officeDocument/2006/relationships/hyperlink" Target="mailto:dianapatricia.lopez@antioquia.gov.co" TargetMode="External"/><Relationship Id="rId440" Type="http://schemas.openxmlformats.org/officeDocument/2006/relationships/hyperlink" Target="mailto:adriana.gonzalez@antioquia.gov.co" TargetMode="External"/><Relationship Id="rId678" Type="http://schemas.openxmlformats.org/officeDocument/2006/relationships/hyperlink" Target="mailto:adriana.garcia@antioquia.gov.co" TargetMode="External"/><Relationship Id="rId885" Type="http://schemas.openxmlformats.org/officeDocument/2006/relationships/hyperlink" Target="mailto:natalia.ruiz@fla.com.co" TargetMode="External"/><Relationship Id="rId1070" Type="http://schemas.openxmlformats.org/officeDocument/2006/relationships/hyperlink" Target="mailto:carlos.escobar@antioquia.gov.co" TargetMode="External"/><Relationship Id="rId28" Type="http://schemas.openxmlformats.org/officeDocument/2006/relationships/hyperlink" Target="mailto:jorge.patino@antioquia.gov.co" TargetMode="External"/><Relationship Id="rId300" Type="http://schemas.openxmlformats.org/officeDocument/2006/relationships/hyperlink" Target="mailto:dianapatricia.lopez@antioquia.gov.co" TargetMode="External"/><Relationship Id="rId538" Type="http://schemas.openxmlformats.org/officeDocument/2006/relationships/hyperlink" Target="mailto:hugo.parra@antioquia.gov.co" TargetMode="External"/><Relationship Id="rId745" Type="http://schemas.openxmlformats.org/officeDocument/2006/relationships/hyperlink" Target="mailto:adriana.garcia@antioquia.gov.co" TargetMode="External"/><Relationship Id="rId952" Type="http://schemas.openxmlformats.org/officeDocument/2006/relationships/hyperlink" Target="mailto:natalia.ruiz@fla.com.co" TargetMode="External"/><Relationship Id="rId81" Type="http://schemas.openxmlformats.org/officeDocument/2006/relationships/hyperlink" Target="mailto:diego.agudelo@antioquia.gov.co" TargetMode="External"/><Relationship Id="rId177" Type="http://schemas.openxmlformats.org/officeDocument/2006/relationships/hyperlink" Target="mailto:johnjairo.guerra@antioquia.gov.co" TargetMode="External"/><Relationship Id="rId384" Type="http://schemas.openxmlformats.org/officeDocument/2006/relationships/hyperlink" Target="mailto:juanesteban.serna@antioquia.gov.co" TargetMode="External"/><Relationship Id="rId591" Type="http://schemas.openxmlformats.org/officeDocument/2006/relationships/hyperlink" Target="mailto:lorenzo.portocarrero@antioquia.gov.co" TargetMode="External"/><Relationship Id="rId605" Type="http://schemas.openxmlformats.org/officeDocument/2006/relationships/hyperlink" Target="mailto:judith.gomez@antioquia.gov.co" TargetMode="External"/><Relationship Id="rId812" Type="http://schemas.openxmlformats.org/officeDocument/2006/relationships/hyperlink" Target="mailto:natalia.ruiz@fla.com.co" TargetMode="External"/><Relationship Id="rId1028" Type="http://schemas.openxmlformats.org/officeDocument/2006/relationships/hyperlink" Target="mailto:santiago.morales@antioquia.gov.co" TargetMode="External"/><Relationship Id="rId244" Type="http://schemas.openxmlformats.org/officeDocument/2006/relationships/hyperlink" Target="mailto:dianapatricia.lopez@antioquia.gov.co" TargetMode="External"/><Relationship Id="rId689" Type="http://schemas.openxmlformats.org/officeDocument/2006/relationships/hyperlink" Target="mailto:adriana.garcia@antioquia.gov.co" TargetMode="External"/><Relationship Id="rId896" Type="http://schemas.openxmlformats.org/officeDocument/2006/relationships/hyperlink" Target="mailto:natalia.ruiz@fla.com.co" TargetMode="External"/><Relationship Id="rId1081" Type="http://schemas.openxmlformats.org/officeDocument/2006/relationships/hyperlink" Target="mailto:carlos.escobar@antioquia.gov.co" TargetMode="External"/><Relationship Id="rId39" Type="http://schemas.openxmlformats.org/officeDocument/2006/relationships/hyperlink" Target="mailto:jorge.canas@antioquia.gov.co" TargetMode="External"/><Relationship Id="rId451" Type="http://schemas.openxmlformats.org/officeDocument/2006/relationships/hyperlink" Target="mailto:adriana.gonzalez@antioquia.gov.co" TargetMode="External"/><Relationship Id="rId549" Type="http://schemas.openxmlformats.org/officeDocument/2006/relationships/hyperlink" Target="mailto:hugo.parra@antioquia.gov.co" TargetMode="External"/><Relationship Id="rId756" Type="http://schemas.openxmlformats.org/officeDocument/2006/relationships/hyperlink" Target="mailto:Guillermo.Hoyos@antioquia.gov.co" TargetMode="External"/><Relationship Id="rId104" Type="http://schemas.openxmlformats.org/officeDocument/2006/relationships/hyperlink" Target="mailto:henry.carvajal@antioquia.gov.co" TargetMode="External"/><Relationship Id="rId188" Type="http://schemas.openxmlformats.org/officeDocument/2006/relationships/hyperlink" Target="https://www.contratos.gov.co/consultas/detalleProceso.do?numConstancia=17-15-7208339" TargetMode="External"/><Relationship Id="rId311" Type="http://schemas.openxmlformats.org/officeDocument/2006/relationships/hyperlink" Target="https://www.contratos.gov.co/consultas/detalleProceso.do?numConstancia=18-1-187482" TargetMode="External"/><Relationship Id="rId395" Type="http://schemas.openxmlformats.org/officeDocument/2006/relationships/hyperlink" Target="mailto:victor.aguirre@antioquia.gov.co" TargetMode="External"/><Relationship Id="rId409" Type="http://schemas.openxmlformats.org/officeDocument/2006/relationships/hyperlink" Target="mailto:clara.ortiz@antioquia.gov.co" TargetMode="External"/><Relationship Id="rId963" Type="http://schemas.openxmlformats.org/officeDocument/2006/relationships/hyperlink" Target="mailto:natalia.ruiz@fla.com.co" TargetMode="External"/><Relationship Id="rId1039" Type="http://schemas.openxmlformats.org/officeDocument/2006/relationships/hyperlink" Target="mailto:santiago.morales@antioquia.gov.co" TargetMode="External"/><Relationship Id="rId92" Type="http://schemas.openxmlformats.org/officeDocument/2006/relationships/hyperlink" Target="mailto:henry.carvajal@antioquia.gov.co" TargetMode="External"/><Relationship Id="rId616" Type="http://schemas.openxmlformats.org/officeDocument/2006/relationships/hyperlink" Target="mailto:jesus.palacios@antioquia.gov.co" TargetMode="External"/><Relationship Id="rId823" Type="http://schemas.openxmlformats.org/officeDocument/2006/relationships/hyperlink" Target="mailto:natalia.ruiz@fla.com.co" TargetMode="External"/><Relationship Id="rId255" Type="http://schemas.openxmlformats.org/officeDocument/2006/relationships/hyperlink" Target="mailto:dianapatricia.lopez@antioquia.gov.co" TargetMode="External"/><Relationship Id="rId462" Type="http://schemas.openxmlformats.org/officeDocument/2006/relationships/hyperlink" Target="mailto:william.vegaa@antioquia.gov.co" TargetMode="External"/><Relationship Id="rId1092" Type="http://schemas.openxmlformats.org/officeDocument/2006/relationships/hyperlink" Target="mailto:carlos.escobar@antioquia.gov.co" TargetMode="External"/><Relationship Id="rId1106" Type="http://schemas.openxmlformats.org/officeDocument/2006/relationships/hyperlink" Target="mailto:carlos.escobar@antioquia.gov.co" TargetMode="External"/><Relationship Id="rId115" Type="http://schemas.openxmlformats.org/officeDocument/2006/relationships/hyperlink" Target="mailto:henry.carvajal@antioquia.gov.co" TargetMode="External"/><Relationship Id="rId322" Type="http://schemas.openxmlformats.org/officeDocument/2006/relationships/hyperlink" Target="https://www.contratos.gov.co/consultas/detalleProceso.do?numConstancia=18-1-187503" TargetMode="External"/><Relationship Id="rId767" Type="http://schemas.openxmlformats.org/officeDocument/2006/relationships/hyperlink" Target="mailto:gloria.escobar@antioquia.gov.co" TargetMode="External"/><Relationship Id="rId974" Type="http://schemas.openxmlformats.org/officeDocument/2006/relationships/hyperlink" Target="mailto:natalia.ruiz@fla.com.co" TargetMode="External"/><Relationship Id="rId199" Type="http://schemas.openxmlformats.org/officeDocument/2006/relationships/hyperlink" Target="https://www.contratos.gov.co/consultas/detalleProceso.do?numConstancia=17-4-7275731" TargetMode="External"/><Relationship Id="rId627" Type="http://schemas.openxmlformats.org/officeDocument/2006/relationships/hyperlink" Target="mailto:juan.montoya@antioquia.gov.co" TargetMode="External"/><Relationship Id="rId834" Type="http://schemas.openxmlformats.org/officeDocument/2006/relationships/hyperlink" Target="mailto:natalia.ruiz@fla.com.co" TargetMode="External"/><Relationship Id="rId266" Type="http://schemas.openxmlformats.org/officeDocument/2006/relationships/hyperlink" Target="https://www.contratos.gov.co/consultas/detalleProceso.do?numConstancia=18-1-186126" TargetMode="External"/><Relationship Id="rId473" Type="http://schemas.openxmlformats.org/officeDocument/2006/relationships/hyperlink" Target="https://www.contratos.gov.co/consultas/detalleProceso.do?numConstancia=17-4-7373218" TargetMode="External"/><Relationship Id="rId680" Type="http://schemas.openxmlformats.org/officeDocument/2006/relationships/hyperlink" Target="mailto:adriana.garcia@antioquia.gov.co" TargetMode="External"/><Relationship Id="rId901" Type="http://schemas.openxmlformats.org/officeDocument/2006/relationships/hyperlink" Target="mailto:natalia.ruiz@fla.com.co" TargetMode="External"/><Relationship Id="rId1117" Type="http://schemas.openxmlformats.org/officeDocument/2006/relationships/hyperlink" Target="mailto:carlos.escobar@antioquia.gov.co" TargetMode="External"/><Relationship Id="rId30" Type="http://schemas.openxmlformats.org/officeDocument/2006/relationships/hyperlink" Target="mailto:jorge.patino@antioquia.gov.co" TargetMode="External"/><Relationship Id="rId126" Type="http://schemas.openxmlformats.org/officeDocument/2006/relationships/hyperlink" Target="mailto:henry.carvajal@antioquia.gov.co" TargetMode="External"/><Relationship Id="rId333" Type="http://schemas.openxmlformats.org/officeDocument/2006/relationships/hyperlink" Target="https://www.contratos.gov.co/consultas/detalleProceso.do?numConstancia=15-12-3770939" TargetMode="External"/><Relationship Id="rId540" Type="http://schemas.openxmlformats.org/officeDocument/2006/relationships/hyperlink" Target="mailto:hugo.parra@antioquia.gov.co" TargetMode="External"/><Relationship Id="rId778" Type="http://schemas.openxmlformats.org/officeDocument/2006/relationships/hyperlink" Target="https://www.contratos.gov.co/consultas/detalleProceso.do?numConstancia=18-9-441092" TargetMode="External"/><Relationship Id="rId985" Type="http://schemas.openxmlformats.org/officeDocument/2006/relationships/hyperlink" Target="mailto:santiago.morales@antioquia.gov.co" TargetMode="External"/><Relationship Id="rId638" Type="http://schemas.openxmlformats.org/officeDocument/2006/relationships/hyperlink" Target="mailto:adriana.garcia@antioquia.gov.co" TargetMode="External"/><Relationship Id="rId845" Type="http://schemas.openxmlformats.org/officeDocument/2006/relationships/hyperlink" Target="mailto:natalia.ruiz@fla.com.co" TargetMode="External"/><Relationship Id="rId1030" Type="http://schemas.openxmlformats.org/officeDocument/2006/relationships/hyperlink" Target="mailto:santiago.morales@antioquia.gov.co" TargetMode="External"/><Relationship Id="rId277" Type="http://schemas.openxmlformats.org/officeDocument/2006/relationships/hyperlink" Target="https://www.contratos.gov.co/consultas/detalleProceso.do?numConstancia=18-15-7713130" TargetMode="External"/><Relationship Id="rId400" Type="http://schemas.openxmlformats.org/officeDocument/2006/relationships/hyperlink" Target="mailto:efraim.buitrago@antioquia.gov.co" TargetMode="External"/><Relationship Id="rId484" Type="http://schemas.openxmlformats.org/officeDocument/2006/relationships/hyperlink" Target="mailto:javier.londono@antioquia.gov.co" TargetMode="External"/><Relationship Id="rId705" Type="http://schemas.openxmlformats.org/officeDocument/2006/relationships/hyperlink" Target="mailto:adriana.garcia@antioquia.gov.co" TargetMode="External"/><Relationship Id="rId1128" Type="http://schemas.openxmlformats.org/officeDocument/2006/relationships/hyperlink" Target="mailto:carlos.escobar@antioquia.gov.co" TargetMode="External"/><Relationship Id="rId137" Type="http://schemas.openxmlformats.org/officeDocument/2006/relationships/hyperlink" Target="mailto:camila.zapata@antioquia.gov.co" TargetMode="External"/><Relationship Id="rId344" Type="http://schemas.openxmlformats.org/officeDocument/2006/relationships/hyperlink" Target="https://www.contratos.gov.co/consultas/detalleProceso.do?numConstancia=18-15-8092687" TargetMode="External"/><Relationship Id="rId691" Type="http://schemas.openxmlformats.org/officeDocument/2006/relationships/hyperlink" Target="mailto:adriana.garcia@antioquia.gov.co" TargetMode="External"/><Relationship Id="rId789" Type="http://schemas.openxmlformats.org/officeDocument/2006/relationships/hyperlink" Target="mailto:german.salazar@antioquia.gov.co" TargetMode="External"/><Relationship Id="rId912" Type="http://schemas.openxmlformats.org/officeDocument/2006/relationships/hyperlink" Target="mailto:natalia.ruiz@fla.com.co" TargetMode="External"/><Relationship Id="rId996" Type="http://schemas.openxmlformats.org/officeDocument/2006/relationships/hyperlink" Target="mailto:santiago.morales@antioquia.gov.co" TargetMode="External"/><Relationship Id="rId41" Type="http://schemas.openxmlformats.org/officeDocument/2006/relationships/hyperlink" Target="mailto:luis.mesa@antioquia.gov.co" TargetMode="External"/><Relationship Id="rId551" Type="http://schemas.openxmlformats.org/officeDocument/2006/relationships/hyperlink" Target="mailto:hugo.parra@antioquia.gov.co" TargetMode="External"/><Relationship Id="rId649" Type="http://schemas.openxmlformats.org/officeDocument/2006/relationships/hyperlink" Target="mailto:adriana.garcia@antioquia.gov.co" TargetMode="External"/><Relationship Id="rId856" Type="http://schemas.openxmlformats.org/officeDocument/2006/relationships/hyperlink" Target="mailto:natalia.ruiz@fla.com.co" TargetMode="External"/><Relationship Id="rId190" Type="http://schemas.openxmlformats.org/officeDocument/2006/relationships/hyperlink" Target="https://www.contratos.gov.co/consultas/detalleProceso.do?numConstancia=17-4-7270265" TargetMode="External"/><Relationship Id="rId204" Type="http://schemas.openxmlformats.org/officeDocument/2006/relationships/hyperlink" Target="mailto:Lucas.Jaramillo@antioquia.gov.co" TargetMode="External"/><Relationship Id="rId288" Type="http://schemas.openxmlformats.org/officeDocument/2006/relationships/hyperlink" Target="mailto:dianapatricia.lopez@antioquia.gov.co" TargetMode="External"/><Relationship Id="rId411" Type="http://schemas.openxmlformats.org/officeDocument/2006/relationships/hyperlink" Target="mailto:jorge.duran@antioquia.gov.co" TargetMode="External"/><Relationship Id="rId509" Type="http://schemas.openxmlformats.org/officeDocument/2006/relationships/hyperlink" Target="https://www.contratos.gov.co/consultas/detalleProceso.do?numConstancia=17-9-435099" TargetMode="External"/><Relationship Id="rId1041" Type="http://schemas.openxmlformats.org/officeDocument/2006/relationships/hyperlink" Target="mailto:santiago.morales@antioquia.gov.co" TargetMode="External"/><Relationship Id="rId1139" Type="http://schemas.openxmlformats.org/officeDocument/2006/relationships/hyperlink" Target="mailto:carlos.escobar@antioquia.gov.co" TargetMode="External"/><Relationship Id="rId495" Type="http://schemas.openxmlformats.org/officeDocument/2006/relationships/hyperlink" Target="mailto:juan.gallegoosorio@antioquia.gov.co" TargetMode="External"/><Relationship Id="rId716" Type="http://schemas.openxmlformats.org/officeDocument/2006/relationships/hyperlink" Target="mailto:adriana.garcia@antioquia.gov.co" TargetMode="External"/><Relationship Id="rId923" Type="http://schemas.openxmlformats.org/officeDocument/2006/relationships/hyperlink" Target="mailto:natalia.ruiz@fla.com.co" TargetMode="External"/><Relationship Id="rId52" Type="http://schemas.openxmlformats.org/officeDocument/2006/relationships/hyperlink" Target="mailto:jaime.bocanegra@antioquia.gov.co" TargetMode="External"/><Relationship Id="rId148" Type="http://schemas.openxmlformats.org/officeDocument/2006/relationships/hyperlink" Target="mailto:adriana.fontalvo@antioquia.gov.co" TargetMode="External"/><Relationship Id="rId355" Type="http://schemas.openxmlformats.org/officeDocument/2006/relationships/hyperlink" Target="https://www.contratos.gov.co/consultas/detalleProceso.do?numConstancia=18-11-8168452" TargetMode="External"/><Relationship Id="rId562" Type="http://schemas.openxmlformats.org/officeDocument/2006/relationships/hyperlink" Target="mailto:hugo.parra@antioquia.gov.co" TargetMode="External"/><Relationship Id="rId215" Type="http://schemas.openxmlformats.org/officeDocument/2006/relationships/hyperlink" Target="mailto:dianapatricia.lopez@antioquia.gov.co" TargetMode="External"/><Relationship Id="rId422" Type="http://schemas.openxmlformats.org/officeDocument/2006/relationships/hyperlink" Target="mailto:sandra.gallego@antioquia.gov.co" TargetMode="External"/><Relationship Id="rId867" Type="http://schemas.openxmlformats.org/officeDocument/2006/relationships/hyperlink" Target="mailto:natalia.ruiz@fla.com.co" TargetMode="External"/><Relationship Id="rId1052" Type="http://schemas.openxmlformats.org/officeDocument/2006/relationships/hyperlink" Target="mailto:carlos.escobar@antioquia.gov.co" TargetMode="External"/><Relationship Id="rId299" Type="http://schemas.openxmlformats.org/officeDocument/2006/relationships/hyperlink" Target="mailto:dianapatricia.lopez@antioquia.gov.co" TargetMode="External"/><Relationship Id="rId727" Type="http://schemas.openxmlformats.org/officeDocument/2006/relationships/hyperlink" Target="mailto:adriana.garcia@antioquia.gov.co" TargetMode="External"/><Relationship Id="rId934" Type="http://schemas.openxmlformats.org/officeDocument/2006/relationships/hyperlink" Target="mailto:natalia.ruiz@fla.com.co" TargetMode="External"/><Relationship Id="rId63" Type="http://schemas.openxmlformats.org/officeDocument/2006/relationships/hyperlink" Target="mailto:juan.velez@antioquia.gov.co" TargetMode="External"/><Relationship Id="rId159" Type="http://schemas.openxmlformats.org/officeDocument/2006/relationships/hyperlink" Target="mailto:melissa.urrego@antioquia,gov.co" TargetMode="External"/><Relationship Id="rId366" Type="http://schemas.openxmlformats.org/officeDocument/2006/relationships/hyperlink" Target="https://www.contratos.gov.co/consultas/detalleProceso.do?numConstancia=18-21-4126" TargetMode="External"/><Relationship Id="rId573" Type="http://schemas.openxmlformats.org/officeDocument/2006/relationships/hyperlink" Target="https://www.contratos.gov.co/consultas/detalleProceso.do?numConstancia=17-1-168791" TargetMode="External"/><Relationship Id="rId780" Type="http://schemas.openxmlformats.org/officeDocument/2006/relationships/hyperlink" Target="mailto:elsa.bedoya@antioquia.gov.co" TargetMode="External"/><Relationship Id="rId226" Type="http://schemas.openxmlformats.org/officeDocument/2006/relationships/hyperlink" Target="mailto:dianapatricia.lopez@antioquia.gov.co" TargetMode="External"/><Relationship Id="rId433" Type="http://schemas.openxmlformats.org/officeDocument/2006/relationships/hyperlink" Target="mailto:juandavid.garcia@antioquia.gov.co" TargetMode="External"/><Relationship Id="rId878" Type="http://schemas.openxmlformats.org/officeDocument/2006/relationships/hyperlink" Target="mailto:natalia.ruiz@fla.com.co" TargetMode="External"/><Relationship Id="rId1063" Type="http://schemas.openxmlformats.org/officeDocument/2006/relationships/hyperlink" Target="mailto:carlos.escobar@antioquia.gov.co" TargetMode="External"/><Relationship Id="rId640" Type="http://schemas.openxmlformats.org/officeDocument/2006/relationships/hyperlink" Target="mailto:adriana.garcia@antioquia.gov.co" TargetMode="External"/><Relationship Id="rId738" Type="http://schemas.openxmlformats.org/officeDocument/2006/relationships/hyperlink" Target="mailto:adriana.garcia@antioquia.gov.co" TargetMode="External"/><Relationship Id="rId945" Type="http://schemas.openxmlformats.org/officeDocument/2006/relationships/hyperlink" Target="mailto:natalia.ruiz@fla.com.co" TargetMode="External"/><Relationship Id="rId74" Type="http://schemas.openxmlformats.org/officeDocument/2006/relationships/hyperlink" Target="mailto:deysyalexandra.yepes@antioquia.gov.co" TargetMode="External"/><Relationship Id="rId377" Type="http://schemas.openxmlformats.org/officeDocument/2006/relationships/hyperlink" Target="mailto:juanfelipe.lopez@antioquia.gov.co" TargetMode="External"/><Relationship Id="rId500" Type="http://schemas.openxmlformats.org/officeDocument/2006/relationships/hyperlink" Target="mailto:jose.mesa@antioquia.gov.co" TargetMode="External"/><Relationship Id="rId584" Type="http://schemas.openxmlformats.org/officeDocument/2006/relationships/hyperlink" Target="https://www.contratos.gov.co/consultas/detalleProceso.do?numConstancia=17-1-181530" TargetMode="External"/><Relationship Id="rId805" Type="http://schemas.openxmlformats.org/officeDocument/2006/relationships/hyperlink" Target="mailto:natalia.ruiz@fla.com.co" TargetMode="External"/><Relationship Id="rId1130" Type="http://schemas.openxmlformats.org/officeDocument/2006/relationships/hyperlink" Target="mailto:carlos.escobar@antioquia.gov.co" TargetMode="External"/><Relationship Id="rId5" Type="http://schemas.openxmlformats.org/officeDocument/2006/relationships/hyperlink" Target="mailto:jorge.patino@antioquia.gov.co" TargetMode="External"/><Relationship Id="rId237" Type="http://schemas.openxmlformats.org/officeDocument/2006/relationships/hyperlink" Target="mailto:dianapatricia.lopez@antioquia.gov.co" TargetMode="External"/><Relationship Id="rId791" Type="http://schemas.openxmlformats.org/officeDocument/2006/relationships/hyperlink" Target="mailto:juliana.palacio@antioquia.gov.co" TargetMode="External"/><Relationship Id="rId889" Type="http://schemas.openxmlformats.org/officeDocument/2006/relationships/hyperlink" Target="mailto:natalia.ruiz@fla.com.co" TargetMode="External"/><Relationship Id="rId1074" Type="http://schemas.openxmlformats.org/officeDocument/2006/relationships/hyperlink" Target="mailto:carlos.escobar@antioquia.gov.co" TargetMode="External"/><Relationship Id="rId444" Type="http://schemas.openxmlformats.org/officeDocument/2006/relationships/hyperlink" Target="mailto:adriana.gonzalez@antioquia.gov.co" TargetMode="External"/><Relationship Id="rId651" Type="http://schemas.openxmlformats.org/officeDocument/2006/relationships/hyperlink" Target="mailto:adriana.garcia@antioquia.gov.co" TargetMode="External"/><Relationship Id="rId749" Type="http://schemas.openxmlformats.org/officeDocument/2006/relationships/hyperlink" Target="mailto:adriana.garcia@antioquia.gov.co" TargetMode="External"/><Relationship Id="rId290" Type="http://schemas.openxmlformats.org/officeDocument/2006/relationships/hyperlink" Target="mailto:dianapatricia.lopez@antioquia.gov.co" TargetMode="External"/><Relationship Id="rId304" Type="http://schemas.openxmlformats.org/officeDocument/2006/relationships/hyperlink" Target="mailto:dianapatricia.lopez@antioquia.gov.co" TargetMode="External"/><Relationship Id="rId388" Type="http://schemas.openxmlformats.org/officeDocument/2006/relationships/hyperlink" Target="mailto:natalia.vargas@antioquia.gov.co" TargetMode="External"/><Relationship Id="rId511" Type="http://schemas.openxmlformats.org/officeDocument/2006/relationships/hyperlink" Target="https://www.contratos.gov.co/consultas/detalleProceso.do?numConstancia=18-11-7946455" TargetMode="External"/><Relationship Id="rId609" Type="http://schemas.openxmlformats.org/officeDocument/2006/relationships/hyperlink" Target="mailto:jaime.fernandez@antioquia.gov.co" TargetMode="External"/><Relationship Id="rId956" Type="http://schemas.openxmlformats.org/officeDocument/2006/relationships/hyperlink" Target="mailto:natalia.ruiz@fla.com.co" TargetMode="External"/><Relationship Id="rId1141" Type="http://schemas.openxmlformats.org/officeDocument/2006/relationships/hyperlink" Target="mailto:carlos.escobar@antioquia.gov.co" TargetMode="External"/><Relationship Id="rId85" Type="http://schemas.openxmlformats.org/officeDocument/2006/relationships/hyperlink" Target="mailto:deysyalexandra.yepes@antioquia.gov.co" TargetMode="External"/><Relationship Id="rId150" Type="http://schemas.openxmlformats.org/officeDocument/2006/relationships/hyperlink" Target="mailto:norman.harry@antioquia.gov.co" TargetMode="External"/><Relationship Id="rId595" Type="http://schemas.openxmlformats.org/officeDocument/2006/relationships/hyperlink" Target="mailto:gloria.bedoya@antioquia.gov.co" TargetMode="External"/><Relationship Id="rId816" Type="http://schemas.openxmlformats.org/officeDocument/2006/relationships/hyperlink" Target="mailto:natalia.ruiz@fla.com.co" TargetMode="External"/><Relationship Id="rId1001" Type="http://schemas.openxmlformats.org/officeDocument/2006/relationships/hyperlink" Target="mailto:santiago.morales@antioquia.gov.co" TargetMode="External"/><Relationship Id="rId248" Type="http://schemas.openxmlformats.org/officeDocument/2006/relationships/hyperlink" Target="mailto:dianapatricia.lopez@antioquia.gov.co" TargetMode="External"/><Relationship Id="rId455" Type="http://schemas.openxmlformats.org/officeDocument/2006/relationships/hyperlink" Target="mailto:juan.canas@antioquia.gov.co" TargetMode="External"/><Relationship Id="rId662" Type="http://schemas.openxmlformats.org/officeDocument/2006/relationships/hyperlink" Target="mailto:adriana.garcia@antioquia.gov.co" TargetMode="External"/><Relationship Id="rId1085" Type="http://schemas.openxmlformats.org/officeDocument/2006/relationships/hyperlink" Target="mailto:carlos.escobar@antioquia.gov.co" TargetMode="External"/><Relationship Id="rId12" Type="http://schemas.openxmlformats.org/officeDocument/2006/relationships/hyperlink" Target="mailto:jorge.patino@antioquia.gov.co" TargetMode="External"/><Relationship Id="rId108" Type="http://schemas.openxmlformats.org/officeDocument/2006/relationships/hyperlink" Target="mailto:henry.carvajal@antioquia.gov.co" TargetMode="External"/><Relationship Id="rId315" Type="http://schemas.openxmlformats.org/officeDocument/2006/relationships/hyperlink" Target="https://www.contratos.gov.co/consultas/detalleProceso.do?numConstancia=18-1-187490" TargetMode="External"/><Relationship Id="rId522" Type="http://schemas.openxmlformats.org/officeDocument/2006/relationships/hyperlink" Target="mailto:carlos.piedrahita@antioquia.gov.co" TargetMode="External"/><Relationship Id="rId967" Type="http://schemas.openxmlformats.org/officeDocument/2006/relationships/hyperlink" Target="mailto:natalia.ruiz@fla.com.co" TargetMode="External"/><Relationship Id="rId96" Type="http://schemas.openxmlformats.org/officeDocument/2006/relationships/hyperlink" Target="mailto:henry.carvajal@antioquia.gov.co" TargetMode="External"/><Relationship Id="rId161" Type="http://schemas.openxmlformats.org/officeDocument/2006/relationships/hyperlink" Target="mailto:jhonatan.suarez@antioquia.gov.co" TargetMode="External"/><Relationship Id="rId399" Type="http://schemas.openxmlformats.org/officeDocument/2006/relationships/hyperlink" Target="mailto:clara.ortiz@antioquia.gov.co" TargetMode="External"/><Relationship Id="rId827" Type="http://schemas.openxmlformats.org/officeDocument/2006/relationships/hyperlink" Target="mailto:natalia.ruiz@fla.com.co" TargetMode="External"/><Relationship Id="rId1012" Type="http://schemas.openxmlformats.org/officeDocument/2006/relationships/hyperlink" Target="mailto:santiago.morales@antioquia.gov.co" TargetMode="External"/><Relationship Id="rId259" Type="http://schemas.openxmlformats.org/officeDocument/2006/relationships/hyperlink" Target="mailto:dianapatricia.lopez@antioquia.gov.co" TargetMode="External"/><Relationship Id="rId466" Type="http://schemas.openxmlformats.org/officeDocument/2006/relationships/hyperlink" Target="https://www.contratos.gov.co/consultas/detalleProceso.do?numConstancia=17-12-6959197" TargetMode="External"/><Relationship Id="rId673" Type="http://schemas.openxmlformats.org/officeDocument/2006/relationships/hyperlink" Target="mailto:adriana.garcia@antioquia.gov.co" TargetMode="External"/><Relationship Id="rId880" Type="http://schemas.openxmlformats.org/officeDocument/2006/relationships/hyperlink" Target="mailto:natalia.ruiz@fla.com.co" TargetMode="External"/><Relationship Id="rId1096" Type="http://schemas.openxmlformats.org/officeDocument/2006/relationships/hyperlink" Target="mailto:carlos.escobar@antioquia.gov.co" TargetMode="External"/><Relationship Id="rId23" Type="http://schemas.openxmlformats.org/officeDocument/2006/relationships/hyperlink" Target="mailto:jorge.patino@antioquia.gov.co" TargetMode="External"/><Relationship Id="rId119" Type="http://schemas.openxmlformats.org/officeDocument/2006/relationships/hyperlink" Target="mailto:henry.carvajal@antioquia.gov.co" TargetMode="External"/><Relationship Id="rId326" Type="http://schemas.openxmlformats.org/officeDocument/2006/relationships/hyperlink" Target="https://www.contratos.gov.co/consultas/detalleProceso.do?numConstancia=18-1-187507" TargetMode="External"/><Relationship Id="rId533" Type="http://schemas.openxmlformats.org/officeDocument/2006/relationships/hyperlink" Target="mailto:carlos.vanegas@antioquia.%20Gov.co" TargetMode="External"/><Relationship Id="rId978" Type="http://schemas.openxmlformats.org/officeDocument/2006/relationships/hyperlink" Target="mailto:santiago.morales@antioquia.gov.co" TargetMode="External"/><Relationship Id="rId740" Type="http://schemas.openxmlformats.org/officeDocument/2006/relationships/hyperlink" Target="mailto:adriana.garcia@antioquia.gov.co" TargetMode="External"/><Relationship Id="rId838" Type="http://schemas.openxmlformats.org/officeDocument/2006/relationships/hyperlink" Target="mailto:natalia.ruiz@fla.com.co" TargetMode="External"/><Relationship Id="rId1023" Type="http://schemas.openxmlformats.org/officeDocument/2006/relationships/hyperlink" Target="mailto:santiago.morales@antioquia.gov.co" TargetMode="External"/><Relationship Id="rId172" Type="http://schemas.openxmlformats.org/officeDocument/2006/relationships/hyperlink" Target="mailto:gloria.munera@antioquia.gov.co" TargetMode="External"/><Relationship Id="rId477" Type="http://schemas.openxmlformats.org/officeDocument/2006/relationships/hyperlink" Target="https://www.contratos.gov.co/consultas/detalleProceso.do?numConstancia=17-12-7119225" TargetMode="External"/><Relationship Id="rId600" Type="http://schemas.openxmlformats.org/officeDocument/2006/relationships/hyperlink" Target="mailto:mauro.gutierrez@antioquia.gov.co" TargetMode="External"/><Relationship Id="rId684" Type="http://schemas.openxmlformats.org/officeDocument/2006/relationships/hyperlink" Target="mailto:adriana.garcia@antioquia.gov.co" TargetMode="External"/><Relationship Id="rId337" Type="http://schemas.openxmlformats.org/officeDocument/2006/relationships/hyperlink" Target="https://www.contratos.gov.co/consultas/detalleProceso.do?numConstancia=18-15-7930754" TargetMode="External"/><Relationship Id="rId891" Type="http://schemas.openxmlformats.org/officeDocument/2006/relationships/hyperlink" Target="mailto:natalia.ruiz@fla.com.co" TargetMode="External"/><Relationship Id="rId905" Type="http://schemas.openxmlformats.org/officeDocument/2006/relationships/hyperlink" Target="mailto:natalia.ruiz@fla.com.co" TargetMode="External"/><Relationship Id="rId989" Type="http://schemas.openxmlformats.org/officeDocument/2006/relationships/hyperlink" Target="mailto:santiago.morales@antioquia.gov.co" TargetMode="External"/><Relationship Id="rId34" Type="http://schemas.openxmlformats.org/officeDocument/2006/relationships/hyperlink" Target="mailto:jorge.patino@antioquia.gov.co" TargetMode="External"/><Relationship Id="rId544" Type="http://schemas.openxmlformats.org/officeDocument/2006/relationships/hyperlink" Target="mailto:aicardo.urrego@antioquia.gov.co" TargetMode="External"/><Relationship Id="rId751" Type="http://schemas.openxmlformats.org/officeDocument/2006/relationships/hyperlink" Target="mailto:adriana.garcia@antioquia.gov.co" TargetMode="External"/><Relationship Id="rId849" Type="http://schemas.openxmlformats.org/officeDocument/2006/relationships/hyperlink" Target="mailto:natalia.ruiz@fla.com.co" TargetMode="External"/><Relationship Id="rId183" Type="http://schemas.openxmlformats.org/officeDocument/2006/relationships/hyperlink" Target="mailto:Lucas.Jaramillo@antioquia.gov.co" TargetMode="External"/><Relationship Id="rId390" Type="http://schemas.openxmlformats.org/officeDocument/2006/relationships/hyperlink" Target="mailto:juanesteban.serna@antioquia.gov.co" TargetMode="External"/><Relationship Id="rId404" Type="http://schemas.openxmlformats.org/officeDocument/2006/relationships/hyperlink" Target="mailto:maria.ortega@antioquia.gov.co" TargetMode="External"/><Relationship Id="rId611" Type="http://schemas.openxmlformats.org/officeDocument/2006/relationships/hyperlink" Target="mailto:jesus.zapata@antioquia.gov.co" TargetMode="External"/><Relationship Id="rId1034" Type="http://schemas.openxmlformats.org/officeDocument/2006/relationships/hyperlink" Target="mailto:santiago.morales@antioquia.gov.co" TargetMode="External"/><Relationship Id="rId250" Type="http://schemas.openxmlformats.org/officeDocument/2006/relationships/hyperlink" Target="mailto:dianapatricia.lopez@antioquia.gov.co" TargetMode="External"/><Relationship Id="rId488" Type="http://schemas.openxmlformats.org/officeDocument/2006/relationships/hyperlink" Target="https://www.contratos.gov.co/consultas/detalleProceso.do?numConstancia=18-12-7545428" TargetMode="External"/><Relationship Id="rId695" Type="http://schemas.openxmlformats.org/officeDocument/2006/relationships/hyperlink" Target="mailto:adriana.garcia@antioquia.gov.co" TargetMode="External"/><Relationship Id="rId709" Type="http://schemas.openxmlformats.org/officeDocument/2006/relationships/hyperlink" Target="mailto:adriana.garcia@antioquia.gov.co" TargetMode="External"/><Relationship Id="rId916" Type="http://schemas.openxmlformats.org/officeDocument/2006/relationships/hyperlink" Target="mailto:natalia.ruiz@fla.com.co" TargetMode="External"/><Relationship Id="rId1101" Type="http://schemas.openxmlformats.org/officeDocument/2006/relationships/hyperlink" Target="mailto:carlos.escobar@antioquia.gov.co" TargetMode="External"/><Relationship Id="rId45" Type="http://schemas.openxmlformats.org/officeDocument/2006/relationships/hyperlink" Target="mailto:deysyalexandra.yepes@antioquia.gov.co" TargetMode="External"/><Relationship Id="rId110" Type="http://schemas.openxmlformats.org/officeDocument/2006/relationships/hyperlink" Target="mailto:henry.carvajal@antioquia.gov.co" TargetMode="External"/><Relationship Id="rId348" Type="http://schemas.openxmlformats.org/officeDocument/2006/relationships/hyperlink" Target="https://www.contratos.gov.co/consultas/detalleProceso.do?numConstancia=18-9-442655" TargetMode="External"/><Relationship Id="rId555" Type="http://schemas.openxmlformats.org/officeDocument/2006/relationships/hyperlink" Target="mailto:carlosalberto.marin@antioquia.gov.co" TargetMode="External"/><Relationship Id="rId762" Type="http://schemas.openxmlformats.org/officeDocument/2006/relationships/hyperlink" Target="mailto:gloria.escobar@antioquia.gov.co" TargetMode="External"/><Relationship Id="rId194" Type="http://schemas.openxmlformats.org/officeDocument/2006/relationships/hyperlink" Target="https://www.contratos.gov.co/consultas/detalleProceso.do?numConstancia=17-4-7273604" TargetMode="External"/><Relationship Id="rId208" Type="http://schemas.openxmlformats.org/officeDocument/2006/relationships/hyperlink" Target="mailto:dianapatricia.lopez@antioquia.gov.co" TargetMode="External"/><Relationship Id="rId415" Type="http://schemas.openxmlformats.org/officeDocument/2006/relationships/hyperlink" Target="mailto:jorge.duran@antioquia.gov.co" TargetMode="External"/><Relationship Id="rId622" Type="http://schemas.openxmlformats.org/officeDocument/2006/relationships/hyperlink" Target="mailto:carlos.cordoba@antioquia.gov.co" TargetMode="External"/><Relationship Id="rId1045" Type="http://schemas.openxmlformats.org/officeDocument/2006/relationships/hyperlink" Target="mailto:santiago.morales@antioquia.gov.co" TargetMode="External"/><Relationship Id="rId261" Type="http://schemas.openxmlformats.org/officeDocument/2006/relationships/hyperlink" Target="https://www.contratos.gov.co/consultas/detalleProceso.do?numConstancia=17-4-7283694" TargetMode="External"/><Relationship Id="rId499" Type="http://schemas.openxmlformats.org/officeDocument/2006/relationships/hyperlink" Target="mailto:luz.martinez@antioquia.gov.co" TargetMode="External"/><Relationship Id="rId927" Type="http://schemas.openxmlformats.org/officeDocument/2006/relationships/hyperlink" Target="mailto:natalia.ruiz@fla.com.co" TargetMode="External"/><Relationship Id="rId1112" Type="http://schemas.openxmlformats.org/officeDocument/2006/relationships/hyperlink" Target="mailto:carlos.escobar@antioquia.gov.co" TargetMode="External"/><Relationship Id="rId56" Type="http://schemas.openxmlformats.org/officeDocument/2006/relationships/hyperlink" Target="mailto:juan.velez@antioquia.gov.co" TargetMode="External"/><Relationship Id="rId359" Type="http://schemas.openxmlformats.org/officeDocument/2006/relationships/hyperlink" Target="mailto:dianapatricia.lopez@antioquia.gov.co" TargetMode="External"/><Relationship Id="rId566" Type="http://schemas.openxmlformats.org/officeDocument/2006/relationships/hyperlink" Target="mailto:victoria.ramirez@antioquia.gov.co" TargetMode="External"/><Relationship Id="rId773" Type="http://schemas.openxmlformats.org/officeDocument/2006/relationships/hyperlink" Target="mailto:alba.giron@antioquia.gov.co" TargetMode="External"/><Relationship Id="rId121" Type="http://schemas.openxmlformats.org/officeDocument/2006/relationships/hyperlink" Target="mailto:henry.carvajal@antioquia.gov.co" TargetMode="External"/><Relationship Id="rId219" Type="http://schemas.openxmlformats.org/officeDocument/2006/relationships/hyperlink" Target="mailto:dianapatricia.lopez@antioquia.gov.co" TargetMode="External"/><Relationship Id="rId426" Type="http://schemas.openxmlformats.org/officeDocument/2006/relationships/hyperlink" Target="mailto:gonzalo.duque@antioquia.gov.co" TargetMode="External"/><Relationship Id="rId633" Type="http://schemas.openxmlformats.org/officeDocument/2006/relationships/hyperlink" Target="mailto:adriana.garcia@antioquia.gov.co" TargetMode="External"/><Relationship Id="rId980" Type="http://schemas.openxmlformats.org/officeDocument/2006/relationships/hyperlink" Target="mailto:santiago.morales@antioquia.gov.co" TargetMode="External"/><Relationship Id="rId1056" Type="http://schemas.openxmlformats.org/officeDocument/2006/relationships/hyperlink" Target="mailto:carlos.escobar@antioquia.gov.co" TargetMode="External"/><Relationship Id="rId840" Type="http://schemas.openxmlformats.org/officeDocument/2006/relationships/hyperlink" Target="mailto:natalia.ruiz@fla.com.co" TargetMode="External"/><Relationship Id="rId938" Type="http://schemas.openxmlformats.org/officeDocument/2006/relationships/hyperlink" Target="mailto:natalia.ruiz@fla.com.co" TargetMode="External"/><Relationship Id="rId67" Type="http://schemas.openxmlformats.org/officeDocument/2006/relationships/hyperlink" Target="mailto:luis.mesa@antioquia.gov.co" TargetMode="External"/><Relationship Id="rId272" Type="http://schemas.openxmlformats.org/officeDocument/2006/relationships/hyperlink" Target="https://www.contratos.gov.co/consultas/detalleProceso.do?numConstancia=18-1-186152" TargetMode="External"/><Relationship Id="rId577" Type="http://schemas.openxmlformats.org/officeDocument/2006/relationships/hyperlink" Target="https://www.contratos.gov.co/consultas/detalleProceso.do?numConstancia=17-15-7235575" TargetMode="External"/><Relationship Id="rId700" Type="http://schemas.openxmlformats.org/officeDocument/2006/relationships/hyperlink" Target="mailto:adriana.garcia@antioquia.gov.co" TargetMode="External"/><Relationship Id="rId1123" Type="http://schemas.openxmlformats.org/officeDocument/2006/relationships/hyperlink" Target="mailto:carlos.escobar@antioquia.gov.co" TargetMode="External"/><Relationship Id="rId132" Type="http://schemas.openxmlformats.org/officeDocument/2006/relationships/hyperlink" Target="mailto:camila.zapata@antioquia.gov.co" TargetMode="External"/><Relationship Id="rId784" Type="http://schemas.openxmlformats.org/officeDocument/2006/relationships/hyperlink" Target="mailto:german.salazar@antioquia.gov.co" TargetMode="External"/><Relationship Id="rId991" Type="http://schemas.openxmlformats.org/officeDocument/2006/relationships/hyperlink" Target="mailto:santiago.morales@antioquia.gov.co" TargetMode="External"/><Relationship Id="rId1067" Type="http://schemas.openxmlformats.org/officeDocument/2006/relationships/hyperlink" Target="mailto:carlos.escobar@antioquia.gov.co" TargetMode="External"/><Relationship Id="rId437" Type="http://schemas.openxmlformats.org/officeDocument/2006/relationships/hyperlink" Target="mailto:maribel.zapata@antioquia.gov.co" TargetMode="External"/><Relationship Id="rId644" Type="http://schemas.openxmlformats.org/officeDocument/2006/relationships/hyperlink" Target="mailto:adriana.garcia@antioquia.gov.co" TargetMode="External"/><Relationship Id="rId851" Type="http://schemas.openxmlformats.org/officeDocument/2006/relationships/hyperlink" Target="mailto:natalia.ruiz@fla.com.co" TargetMode="External"/><Relationship Id="rId283" Type="http://schemas.openxmlformats.org/officeDocument/2006/relationships/hyperlink" Target="mailto:dianapatricia.lopez@antioquia.gov.co" TargetMode="External"/><Relationship Id="rId490" Type="http://schemas.openxmlformats.org/officeDocument/2006/relationships/hyperlink" Target="https://community.secop.gov.co/Public/Tendering/ContractNoticeManagement/Index?currentLanguage=es-CO&amp;Page=login&amp;Country=CO&amp;SkinName=CCE" TargetMode="External"/><Relationship Id="rId504" Type="http://schemas.openxmlformats.org/officeDocument/2006/relationships/hyperlink" Target="https://community.secop.gov.co/Public/Tendering/ContractNoticeManagement/Index?currentLanguage=es-CO&amp;Page=login&amp;Country=CO&amp;SkinName=CCE" TargetMode="External"/><Relationship Id="rId711" Type="http://schemas.openxmlformats.org/officeDocument/2006/relationships/hyperlink" Target="mailto:adriana.garcia@antioquia.gov.co" TargetMode="External"/><Relationship Id="rId949" Type="http://schemas.openxmlformats.org/officeDocument/2006/relationships/hyperlink" Target="mailto:natalia.ruiz@fla.com.co" TargetMode="External"/><Relationship Id="rId1134" Type="http://schemas.openxmlformats.org/officeDocument/2006/relationships/hyperlink" Target="mailto:carlos.escobar@antioquia.gov.co" TargetMode="External"/><Relationship Id="rId78" Type="http://schemas.openxmlformats.org/officeDocument/2006/relationships/hyperlink" Target="mailto:juliana.arboleda@antioquia.gov.co" TargetMode="External"/><Relationship Id="rId143" Type="http://schemas.openxmlformats.org/officeDocument/2006/relationships/hyperlink" Target="mailto:jvergarhe@antioquia.gov.co" TargetMode="External"/><Relationship Id="rId350" Type="http://schemas.openxmlformats.org/officeDocument/2006/relationships/hyperlink" Target="https://www.contratos.gov.co/consultas/detalleProceso.do?numConstancia=18-15-8109665" TargetMode="External"/><Relationship Id="rId588" Type="http://schemas.openxmlformats.org/officeDocument/2006/relationships/hyperlink" Target="mailto:dianapatricia.lopez@antioquia.gov.co" TargetMode="External"/><Relationship Id="rId795" Type="http://schemas.openxmlformats.org/officeDocument/2006/relationships/hyperlink" Target="mailto:natalia.ruiz@fla.com.co" TargetMode="External"/><Relationship Id="rId809" Type="http://schemas.openxmlformats.org/officeDocument/2006/relationships/hyperlink" Target="mailto:natalia.ruiz@fla.com.co" TargetMode="External"/><Relationship Id="rId9" Type="http://schemas.openxmlformats.org/officeDocument/2006/relationships/hyperlink" Target="mailto:jorge.patino@antioquia.gov.co" TargetMode="External"/><Relationship Id="rId210" Type="http://schemas.openxmlformats.org/officeDocument/2006/relationships/hyperlink" Target="mailto:dianapatricia.lopez@antioquia.gov.co" TargetMode="External"/><Relationship Id="rId448" Type="http://schemas.openxmlformats.org/officeDocument/2006/relationships/hyperlink" Target="mailto:adriana.gonzalez@antioquia.gov.co" TargetMode="External"/><Relationship Id="rId655" Type="http://schemas.openxmlformats.org/officeDocument/2006/relationships/hyperlink" Target="mailto:adriana.garcia@antioquia.gov.co" TargetMode="External"/><Relationship Id="rId862" Type="http://schemas.openxmlformats.org/officeDocument/2006/relationships/hyperlink" Target="mailto:natalia.ruiz@fla.com.co" TargetMode="External"/><Relationship Id="rId1078" Type="http://schemas.openxmlformats.org/officeDocument/2006/relationships/hyperlink" Target="mailto:carlos.escobar@antioquia.gov.co" TargetMode="External"/><Relationship Id="rId294" Type="http://schemas.openxmlformats.org/officeDocument/2006/relationships/hyperlink" Target="mailto:dianapatricia.lopez@antioquia.gov.co" TargetMode="External"/><Relationship Id="rId308" Type="http://schemas.openxmlformats.org/officeDocument/2006/relationships/hyperlink" Target="mailto:dianapatricia.lopez@antioquia.gov.co" TargetMode="External"/><Relationship Id="rId515" Type="http://schemas.openxmlformats.org/officeDocument/2006/relationships/hyperlink" Target="mailto:donaldy.giraldo@antioquia.gov.co" TargetMode="External"/><Relationship Id="rId722" Type="http://schemas.openxmlformats.org/officeDocument/2006/relationships/hyperlink" Target="mailto:adriana.garcia@antioquia.gov.co" TargetMode="External"/><Relationship Id="rId1145" Type="http://schemas.openxmlformats.org/officeDocument/2006/relationships/table" Target="../tables/table1.xml"/><Relationship Id="rId89" Type="http://schemas.openxmlformats.org/officeDocument/2006/relationships/hyperlink" Target="mailto:juan.vasquez@antioquia.gov.co" TargetMode="External"/><Relationship Id="rId154" Type="http://schemas.openxmlformats.org/officeDocument/2006/relationships/hyperlink" Target="mailto:norman.harry@antioquia.gov.co" TargetMode="External"/><Relationship Id="rId361" Type="http://schemas.openxmlformats.org/officeDocument/2006/relationships/hyperlink" Target="https://www.contratos.gov.co/consultas/detalleProceso.do?numConstancia=18-1-193050" TargetMode="External"/><Relationship Id="rId599" Type="http://schemas.openxmlformats.org/officeDocument/2006/relationships/hyperlink" Target="mailto:javier.montoya@antioquia.gov.co" TargetMode="External"/><Relationship Id="rId1005" Type="http://schemas.openxmlformats.org/officeDocument/2006/relationships/hyperlink" Target="mailto:santiago.morales@antioquia.gov.co" TargetMode="External"/><Relationship Id="rId459" Type="http://schemas.openxmlformats.org/officeDocument/2006/relationships/hyperlink" Target="mailto:william.vegaa@antioquia.gov.co" TargetMode="External"/><Relationship Id="rId666" Type="http://schemas.openxmlformats.org/officeDocument/2006/relationships/hyperlink" Target="mailto:adriana.garcia@antioquia.gov.co" TargetMode="External"/><Relationship Id="rId873" Type="http://schemas.openxmlformats.org/officeDocument/2006/relationships/hyperlink" Target="mailto:natalia.ruiz@fla.com.co" TargetMode="External"/><Relationship Id="rId1089" Type="http://schemas.openxmlformats.org/officeDocument/2006/relationships/hyperlink" Target="mailto:carlos.escobar@antioquia.gov.co" TargetMode="External"/><Relationship Id="rId16" Type="http://schemas.openxmlformats.org/officeDocument/2006/relationships/hyperlink" Target="mailto:jorge.patino@antioquia.gov.co" TargetMode="External"/><Relationship Id="rId221" Type="http://schemas.openxmlformats.org/officeDocument/2006/relationships/hyperlink" Target="mailto:dianapatricia.lopez@antioquia.gov.co" TargetMode="External"/><Relationship Id="rId319" Type="http://schemas.openxmlformats.org/officeDocument/2006/relationships/hyperlink" Target="https://www.contratos.gov.co/consultas/detalleProceso.do?numConstancia=18-1-187501" TargetMode="External"/><Relationship Id="rId526" Type="http://schemas.openxmlformats.org/officeDocument/2006/relationships/hyperlink" Target="mailto:norman.harry@antioquia.gov.co" TargetMode="External"/><Relationship Id="rId733" Type="http://schemas.openxmlformats.org/officeDocument/2006/relationships/hyperlink" Target="mailto:adriana.garcia@antioquia.gov.co" TargetMode="External"/><Relationship Id="rId940" Type="http://schemas.openxmlformats.org/officeDocument/2006/relationships/hyperlink" Target="mailto:natalia.ruiz@fla.com.co" TargetMode="External"/><Relationship Id="rId1016" Type="http://schemas.openxmlformats.org/officeDocument/2006/relationships/hyperlink" Target="mailto:santiago.morales@antioquia.gov.co" TargetMode="External"/><Relationship Id="rId165" Type="http://schemas.openxmlformats.org/officeDocument/2006/relationships/hyperlink" Target="mailto:adriana.fontalvo@antioquia.gov.co" TargetMode="External"/><Relationship Id="rId372" Type="http://schemas.openxmlformats.org/officeDocument/2006/relationships/hyperlink" Target="mailto:dianapatricia.lopez@antioquia.gov.co" TargetMode="External"/><Relationship Id="rId677" Type="http://schemas.openxmlformats.org/officeDocument/2006/relationships/hyperlink" Target="mailto:adriana.garcia@antioquia.gov.co" TargetMode="External"/><Relationship Id="rId800" Type="http://schemas.openxmlformats.org/officeDocument/2006/relationships/hyperlink" Target="mailto:natalia.ruiz@fla.com.co" TargetMode="External"/><Relationship Id="rId232" Type="http://schemas.openxmlformats.org/officeDocument/2006/relationships/hyperlink" Target="mailto:dianapatricia.lopez@antioquia.gov.co" TargetMode="External"/><Relationship Id="rId884" Type="http://schemas.openxmlformats.org/officeDocument/2006/relationships/hyperlink" Target="mailto:natalia.ruiz@fla.com.co" TargetMode="External"/><Relationship Id="rId27" Type="http://schemas.openxmlformats.org/officeDocument/2006/relationships/hyperlink" Target="mailto:jorge.patino@antioquia.gov.co" TargetMode="External"/><Relationship Id="rId537" Type="http://schemas.openxmlformats.org/officeDocument/2006/relationships/hyperlink" Target="mailto:hugo.parra@antioquia.gov.co" TargetMode="External"/><Relationship Id="rId744" Type="http://schemas.openxmlformats.org/officeDocument/2006/relationships/hyperlink" Target="mailto:adriana.garcia@antioquia.gov.co" TargetMode="External"/><Relationship Id="rId951" Type="http://schemas.openxmlformats.org/officeDocument/2006/relationships/hyperlink" Target="mailto:natalia.ruiz@fla.com.co" TargetMode="External"/><Relationship Id="rId80" Type="http://schemas.openxmlformats.org/officeDocument/2006/relationships/hyperlink" Target="mailto:ivan.guzman@antioquia.gov.co" TargetMode="External"/><Relationship Id="rId176" Type="http://schemas.openxmlformats.org/officeDocument/2006/relationships/hyperlink" Target="mailto:grecia.morales@antioquia.gov.co" TargetMode="External"/><Relationship Id="rId383" Type="http://schemas.openxmlformats.org/officeDocument/2006/relationships/hyperlink" Target="mailto:juanesteban.serna@antioquia.gov.co" TargetMode="External"/><Relationship Id="rId590" Type="http://schemas.openxmlformats.org/officeDocument/2006/relationships/hyperlink" Target="mailto:lorenzo.portocarrero@antioquia.gov.co" TargetMode="External"/><Relationship Id="rId604" Type="http://schemas.openxmlformats.org/officeDocument/2006/relationships/hyperlink" Target="mailto:carlos.giraldo@antioquia.gov.co" TargetMode="External"/><Relationship Id="rId811" Type="http://schemas.openxmlformats.org/officeDocument/2006/relationships/hyperlink" Target="mailto:natalia.ruiz@fla.com.co" TargetMode="External"/><Relationship Id="rId1027" Type="http://schemas.openxmlformats.org/officeDocument/2006/relationships/hyperlink" Target="mailto:santiago.morales@antioquia.gov.co" TargetMode="External"/><Relationship Id="rId243" Type="http://schemas.openxmlformats.org/officeDocument/2006/relationships/hyperlink" Target="mailto:dianapatricia.lopez@antioquia.gov.co" TargetMode="External"/><Relationship Id="rId450" Type="http://schemas.openxmlformats.org/officeDocument/2006/relationships/hyperlink" Target="mailto:adriana.gonzalez@antioquia.gov.co" TargetMode="External"/><Relationship Id="rId688" Type="http://schemas.openxmlformats.org/officeDocument/2006/relationships/hyperlink" Target="mailto:adriana.garcia@antioquia.gov.co" TargetMode="External"/><Relationship Id="rId895" Type="http://schemas.openxmlformats.org/officeDocument/2006/relationships/hyperlink" Target="mailto:natalia.ruiz@fla.com.co" TargetMode="External"/><Relationship Id="rId909" Type="http://schemas.openxmlformats.org/officeDocument/2006/relationships/hyperlink" Target="mailto:natalia.ruiz@fla.com.co" TargetMode="External"/><Relationship Id="rId1080" Type="http://schemas.openxmlformats.org/officeDocument/2006/relationships/hyperlink" Target="mailto:carlos.escobar@antioquia.gov.co" TargetMode="External"/><Relationship Id="rId38" Type="http://schemas.openxmlformats.org/officeDocument/2006/relationships/hyperlink" Target="mailto:juan.cortes@antioquia.gov.co" TargetMode="External"/><Relationship Id="rId103" Type="http://schemas.openxmlformats.org/officeDocument/2006/relationships/hyperlink" Target="mailto:henry.carvajal@antioquia.gov.co" TargetMode="External"/><Relationship Id="rId310" Type="http://schemas.openxmlformats.org/officeDocument/2006/relationships/hyperlink" Target="mailto:dianapatricia.lopez@antioquia.gov.co" TargetMode="External"/><Relationship Id="rId548" Type="http://schemas.openxmlformats.org/officeDocument/2006/relationships/hyperlink" Target="mailto:hugo.parra@antioquia.gov.co" TargetMode="External"/><Relationship Id="rId755" Type="http://schemas.openxmlformats.org/officeDocument/2006/relationships/hyperlink" Target="mailto:clara.bedoya@antioquia.gov.co" TargetMode="External"/><Relationship Id="rId962" Type="http://schemas.openxmlformats.org/officeDocument/2006/relationships/hyperlink" Target="mailto:natalia.ruiz@fla.com.co" TargetMode="External"/><Relationship Id="rId91" Type="http://schemas.openxmlformats.org/officeDocument/2006/relationships/hyperlink" Target="mailto:henry.carvajal@antioquia.gov.co" TargetMode="External"/><Relationship Id="rId187" Type="http://schemas.openxmlformats.org/officeDocument/2006/relationships/hyperlink" Target="mailto:dianapatricia.lopez@antioquia.gov.co" TargetMode="External"/><Relationship Id="rId394" Type="http://schemas.openxmlformats.org/officeDocument/2006/relationships/hyperlink" Target="mailto:paula.murillo@antioquia.gov.co" TargetMode="External"/><Relationship Id="rId408" Type="http://schemas.openxmlformats.org/officeDocument/2006/relationships/hyperlink" Target="mailto:clara.ortiz@antioquia.gov.co" TargetMode="External"/><Relationship Id="rId615" Type="http://schemas.openxmlformats.org/officeDocument/2006/relationships/hyperlink" Target="mailto:jesus.palacios@antioquia.gov.co" TargetMode="External"/><Relationship Id="rId822" Type="http://schemas.openxmlformats.org/officeDocument/2006/relationships/hyperlink" Target="mailto:natalia.ruiz@fla.com.co" TargetMode="External"/><Relationship Id="rId1038" Type="http://schemas.openxmlformats.org/officeDocument/2006/relationships/hyperlink" Target="mailto:santiago.morales@antioquia.gov.co" TargetMode="External"/><Relationship Id="rId254" Type="http://schemas.openxmlformats.org/officeDocument/2006/relationships/hyperlink" Target="mailto:dianapatricia.lopez@antioquia.gov.co" TargetMode="External"/><Relationship Id="rId699" Type="http://schemas.openxmlformats.org/officeDocument/2006/relationships/hyperlink" Target="mailto:adriana.garcia@antioquia.gov.co" TargetMode="External"/><Relationship Id="rId1091" Type="http://schemas.openxmlformats.org/officeDocument/2006/relationships/hyperlink" Target="mailto:carlos.escobar@antioquia.gov.co" TargetMode="External"/><Relationship Id="rId1105" Type="http://schemas.openxmlformats.org/officeDocument/2006/relationships/hyperlink" Target="mailto:carlos.escobar@antioquia.gov.co" TargetMode="External"/><Relationship Id="rId49" Type="http://schemas.openxmlformats.org/officeDocument/2006/relationships/hyperlink" Target="mailto:angela.ortega@antioquia.gov.co" TargetMode="External"/><Relationship Id="rId114" Type="http://schemas.openxmlformats.org/officeDocument/2006/relationships/hyperlink" Target="mailto:henry.carvajal@antioquia.gov.co" TargetMode="External"/><Relationship Id="rId461" Type="http://schemas.openxmlformats.org/officeDocument/2006/relationships/hyperlink" Target="mailto:william.vegaa@antioquia.gov.co" TargetMode="External"/><Relationship Id="rId559" Type="http://schemas.openxmlformats.org/officeDocument/2006/relationships/hyperlink" Target="mailto:hugo.parra@antioquia.gov.co" TargetMode="External"/><Relationship Id="rId766" Type="http://schemas.openxmlformats.org/officeDocument/2006/relationships/hyperlink" Target="mailto:adriana.garcia@antioquia.gov.co" TargetMode="External"/><Relationship Id="rId198" Type="http://schemas.openxmlformats.org/officeDocument/2006/relationships/hyperlink" Target="https://www.contratos.gov.co/consultas/detalleProceso.do?numConstancia=17-4-7275500" TargetMode="External"/><Relationship Id="rId321" Type="http://schemas.openxmlformats.org/officeDocument/2006/relationships/hyperlink" Target="https://www.contratos.gov.co/consultas/detalleProceso.do?numConstancia=18-1-187502" TargetMode="External"/><Relationship Id="rId419" Type="http://schemas.openxmlformats.org/officeDocument/2006/relationships/hyperlink" Target="mailto:piedaddelpilar.aragon@antioquia.gov.co" TargetMode="External"/><Relationship Id="rId626" Type="http://schemas.openxmlformats.org/officeDocument/2006/relationships/hyperlink" Target="mailto:libardo.castrillon@antioquia.gov.co" TargetMode="External"/><Relationship Id="rId973" Type="http://schemas.openxmlformats.org/officeDocument/2006/relationships/hyperlink" Target="mailto:natalia.ruiz@fla.com.co" TargetMode="External"/><Relationship Id="rId1049" Type="http://schemas.openxmlformats.org/officeDocument/2006/relationships/hyperlink" Target="mailto:carlos.escobar@antioquia.gov.co" TargetMode="External"/><Relationship Id="rId833" Type="http://schemas.openxmlformats.org/officeDocument/2006/relationships/hyperlink" Target="mailto:natalia.ruiz@fla.com.co" TargetMode="External"/><Relationship Id="rId1116" Type="http://schemas.openxmlformats.org/officeDocument/2006/relationships/hyperlink" Target="mailto:carlos.escobar@antioquia.gov.co" TargetMode="External"/><Relationship Id="rId265" Type="http://schemas.openxmlformats.org/officeDocument/2006/relationships/hyperlink" Target="https://www.contratos.gov.co/consultas/detalleProceso.do?numConstancia=18-1-186124" TargetMode="External"/><Relationship Id="rId472" Type="http://schemas.openxmlformats.org/officeDocument/2006/relationships/hyperlink" Target="mailto:victoria.hoyos@antioquia.gov.co" TargetMode="External"/><Relationship Id="rId900" Type="http://schemas.openxmlformats.org/officeDocument/2006/relationships/hyperlink" Target="mailto:natalia.ruiz@fla.com.co" TargetMode="External"/><Relationship Id="rId125" Type="http://schemas.openxmlformats.org/officeDocument/2006/relationships/hyperlink" Target="mailto:henry.carvajal@antioquia.gov.co" TargetMode="External"/><Relationship Id="rId332" Type="http://schemas.openxmlformats.org/officeDocument/2006/relationships/hyperlink" Target="https://www.contratos.gov.co/consultas/detalleProceso.do?numConstancia=15-15-4274070" TargetMode="External"/><Relationship Id="rId777" Type="http://schemas.openxmlformats.org/officeDocument/2006/relationships/hyperlink" Target="mailto:beatriz.rojas@antioquia.gov.co" TargetMode="External"/><Relationship Id="rId984" Type="http://schemas.openxmlformats.org/officeDocument/2006/relationships/hyperlink" Target="mailto:santiago.morales@antioquia.gov.co" TargetMode="External"/><Relationship Id="rId637" Type="http://schemas.openxmlformats.org/officeDocument/2006/relationships/hyperlink" Target="mailto:adriana.garcia@antioquia.gov.co" TargetMode="External"/><Relationship Id="rId844" Type="http://schemas.openxmlformats.org/officeDocument/2006/relationships/hyperlink" Target="mailto:natalia.ruiz@fla.com.co" TargetMode="External"/><Relationship Id="rId276" Type="http://schemas.openxmlformats.org/officeDocument/2006/relationships/hyperlink" Target="https://www.contratos.gov.co/consultas/detalleProceso.do?numConstancia=18-15-7712364" TargetMode="External"/><Relationship Id="rId483" Type="http://schemas.openxmlformats.org/officeDocument/2006/relationships/hyperlink" Target="mailto:juan.canas@antioquia.gov.co" TargetMode="External"/><Relationship Id="rId690" Type="http://schemas.openxmlformats.org/officeDocument/2006/relationships/hyperlink" Target="mailto:adriana.garcia@antioquia.gov.co" TargetMode="External"/><Relationship Id="rId704" Type="http://schemas.openxmlformats.org/officeDocument/2006/relationships/hyperlink" Target="mailto:adriana.garcia@antioquia.gov.co" TargetMode="External"/><Relationship Id="rId911" Type="http://schemas.openxmlformats.org/officeDocument/2006/relationships/hyperlink" Target="mailto:natalia.ruiz@fla.com.co" TargetMode="External"/><Relationship Id="rId1127" Type="http://schemas.openxmlformats.org/officeDocument/2006/relationships/hyperlink" Target="mailto:carlos.escobar@antioquia.gov.co" TargetMode="External"/><Relationship Id="rId40" Type="http://schemas.openxmlformats.org/officeDocument/2006/relationships/hyperlink" Target="mailto:dora.corrales@antioquia.gov.co" TargetMode="External"/><Relationship Id="rId136" Type="http://schemas.openxmlformats.org/officeDocument/2006/relationships/hyperlink" Target="mailto:camila.zapata@antioquia.gov.co" TargetMode="External"/><Relationship Id="rId343" Type="http://schemas.openxmlformats.org/officeDocument/2006/relationships/hyperlink" Target="https://www.contratos.gov.co/consultas/detalleProceso.do?numConstancia=18-15-8067717" TargetMode="External"/><Relationship Id="rId550" Type="http://schemas.openxmlformats.org/officeDocument/2006/relationships/hyperlink" Target="mailto:hugo.parra@antioquia.gov.co" TargetMode="External"/><Relationship Id="rId788" Type="http://schemas.openxmlformats.org/officeDocument/2006/relationships/hyperlink" Target="mailto:german.salazar@antioquia.gov.co" TargetMode="External"/><Relationship Id="rId995" Type="http://schemas.openxmlformats.org/officeDocument/2006/relationships/hyperlink" Target="mailto:santiago.morales@antioquia.gov.co" TargetMode="External"/><Relationship Id="rId203" Type="http://schemas.openxmlformats.org/officeDocument/2006/relationships/hyperlink" Target="https://www.contratos.gov.co/consultas/detalleProceso.do?numConstancia=15-1-140110" TargetMode="External"/><Relationship Id="rId648" Type="http://schemas.openxmlformats.org/officeDocument/2006/relationships/hyperlink" Target="mailto:adriana.garcia@antioquia.gov.co" TargetMode="External"/><Relationship Id="rId855" Type="http://schemas.openxmlformats.org/officeDocument/2006/relationships/hyperlink" Target="mailto:natalia.ruiz@fla.com.co" TargetMode="External"/><Relationship Id="rId1040" Type="http://schemas.openxmlformats.org/officeDocument/2006/relationships/hyperlink" Target="mailto:santiago.morales@antioquia.gov.co" TargetMode="External"/><Relationship Id="rId287" Type="http://schemas.openxmlformats.org/officeDocument/2006/relationships/hyperlink" Target="mailto:dianapatricia.lopez@antioquia.gov.co" TargetMode="External"/><Relationship Id="rId410" Type="http://schemas.openxmlformats.org/officeDocument/2006/relationships/hyperlink" Target="mailto:maria.ortega@antioquia.gov.co" TargetMode="External"/><Relationship Id="rId494" Type="http://schemas.openxmlformats.org/officeDocument/2006/relationships/hyperlink" Target="https://www.contratos.gov.co/consultas/detalleProceso.do?numConstancia=18-12-7591035" TargetMode="External"/><Relationship Id="rId508" Type="http://schemas.openxmlformats.org/officeDocument/2006/relationships/hyperlink" Target="https://www.contratos.gov.co/consultas/detalleProceso.do?numConstancia=17-1-178723" TargetMode="External"/><Relationship Id="rId715" Type="http://schemas.openxmlformats.org/officeDocument/2006/relationships/hyperlink" Target="mailto:adriana.garcia@antioquia.gov.co" TargetMode="External"/><Relationship Id="rId922" Type="http://schemas.openxmlformats.org/officeDocument/2006/relationships/hyperlink" Target="mailto:natalia.ruiz@fla.com.co" TargetMode="External"/><Relationship Id="rId1138" Type="http://schemas.openxmlformats.org/officeDocument/2006/relationships/hyperlink" Target="mailto:carlos.escobar@antioquia.gov.co" TargetMode="External"/><Relationship Id="rId147" Type="http://schemas.openxmlformats.org/officeDocument/2006/relationships/hyperlink" Target="mailto:luz.correa@antioquia.gov.co" TargetMode="External"/><Relationship Id="rId354" Type="http://schemas.openxmlformats.org/officeDocument/2006/relationships/hyperlink" Target="mailto:Lucas.Jaramillo@antioquia.gov.co" TargetMode="External"/><Relationship Id="rId799" Type="http://schemas.openxmlformats.org/officeDocument/2006/relationships/hyperlink" Target="mailto:natalia.ruiz@fla.com.co" TargetMode="External"/><Relationship Id="rId51" Type="http://schemas.openxmlformats.org/officeDocument/2006/relationships/hyperlink" Target="mailto:angela.ortega@antioquia.gov.co" TargetMode="External"/><Relationship Id="rId561" Type="http://schemas.openxmlformats.org/officeDocument/2006/relationships/hyperlink" Target="mailto:hugo.parra@antioquia.gov.co" TargetMode="External"/><Relationship Id="rId659" Type="http://schemas.openxmlformats.org/officeDocument/2006/relationships/hyperlink" Target="mailto:adriana.garcia@antioquia.gov.co" TargetMode="External"/><Relationship Id="rId866" Type="http://schemas.openxmlformats.org/officeDocument/2006/relationships/hyperlink" Target="mailto:natalia.ruiz@fla.com.co" TargetMode="External"/><Relationship Id="rId214" Type="http://schemas.openxmlformats.org/officeDocument/2006/relationships/hyperlink" Target="mailto:dianapatricia.lopez@antioquia.gov.co" TargetMode="External"/><Relationship Id="rId298" Type="http://schemas.openxmlformats.org/officeDocument/2006/relationships/hyperlink" Target="mailto:dianapatricia.lopez@antioquia.gov.co" TargetMode="External"/><Relationship Id="rId421" Type="http://schemas.openxmlformats.org/officeDocument/2006/relationships/hyperlink" Target="mailto:juandavid.garcia@antioquia.gov.co" TargetMode="External"/><Relationship Id="rId519" Type="http://schemas.openxmlformats.org/officeDocument/2006/relationships/hyperlink" Target="mailto:william.vegaa@antioquia.gov.co" TargetMode="External"/><Relationship Id="rId1051" Type="http://schemas.openxmlformats.org/officeDocument/2006/relationships/hyperlink" Target="mailto:carlos.escobar@antioquia.gov.co" TargetMode="External"/><Relationship Id="rId158" Type="http://schemas.openxmlformats.org/officeDocument/2006/relationships/hyperlink" Target="mailto:norman.harry@antioquia.gov.co" TargetMode="External"/><Relationship Id="rId726" Type="http://schemas.openxmlformats.org/officeDocument/2006/relationships/hyperlink" Target="mailto:adriana.garcia@antioquia.gov.co" TargetMode="External"/><Relationship Id="rId933" Type="http://schemas.openxmlformats.org/officeDocument/2006/relationships/hyperlink" Target="mailto:natalia.ruiz@fla.com.co" TargetMode="External"/><Relationship Id="rId1009" Type="http://schemas.openxmlformats.org/officeDocument/2006/relationships/hyperlink" Target="mailto:santiago.morales@antioquia.gov.co" TargetMode="External"/><Relationship Id="rId62" Type="http://schemas.openxmlformats.org/officeDocument/2006/relationships/hyperlink" Target="mailto:diego.agudeloz@antioquia.gov.co" TargetMode="External"/><Relationship Id="rId365" Type="http://schemas.openxmlformats.org/officeDocument/2006/relationships/hyperlink" Target="https://www.contratos.gov.co/consultas/detalleProceso.do?numConstancia=18-1-193068" TargetMode="External"/><Relationship Id="rId572" Type="http://schemas.openxmlformats.org/officeDocument/2006/relationships/hyperlink" Target="https://www.contratos.gov.co/consultas/detalleProceso.do?numConstancia=17-12-7047054" TargetMode="External"/><Relationship Id="rId225" Type="http://schemas.openxmlformats.org/officeDocument/2006/relationships/hyperlink" Target="mailto:dianapatricia.lopez@antioquia.gov.co" TargetMode="External"/><Relationship Id="rId432" Type="http://schemas.openxmlformats.org/officeDocument/2006/relationships/hyperlink" Target="mailto:juandavid.garcia@antioquia.gov.co" TargetMode="External"/><Relationship Id="rId877" Type="http://schemas.openxmlformats.org/officeDocument/2006/relationships/hyperlink" Target="mailto:natalia.ruiz@fla.com.co" TargetMode="External"/><Relationship Id="rId1062" Type="http://schemas.openxmlformats.org/officeDocument/2006/relationships/hyperlink" Target="mailto:carlos.escobar@antioquia.gov.co" TargetMode="External"/><Relationship Id="rId737" Type="http://schemas.openxmlformats.org/officeDocument/2006/relationships/hyperlink" Target="mailto:adriana.garcia@antioquia.gov.co" TargetMode="External"/><Relationship Id="rId944" Type="http://schemas.openxmlformats.org/officeDocument/2006/relationships/hyperlink" Target="mailto:natalia.ruiz@fla.com.co" TargetMode="External"/><Relationship Id="rId73" Type="http://schemas.openxmlformats.org/officeDocument/2006/relationships/hyperlink" Target="mailto:deysyalexandra.yepes@antioquia.gov.co" TargetMode="External"/><Relationship Id="rId169" Type="http://schemas.openxmlformats.org/officeDocument/2006/relationships/hyperlink" Target="mailto:berta.ochoa@antioquia.gov.co" TargetMode="External"/><Relationship Id="rId376" Type="http://schemas.openxmlformats.org/officeDocument/2006/relationships/hyperlink" Target="mailto:Victoria.hoyos@antioquia.gov.co" TargetMode="External"/><Relationship Id="rId583" Type="http://schemas.openxmlformats.org/officeDocument/2006/relationships/hyperlink" Target="https://www.contratos.gov.co/consultas/detalleProceso.do?numConstancia=17-15-7236116" TargetMode="External"/><Relationship Id="rId790" Type="http://schemas.openxmlformats.org/officeDocument/2006/relationships/hyperlink" Target="mailto:german.salazar@antioquia.gov.co" TargetMode="External"/><Relationship Id="rId804" Type="http://schemas.openxmlformats.org/officeDocument/2006/relationships/hyperlink" Target="mailto:natalia.ruiz@fla.com.co" TargetMode="External"/><Relationship Id="rId4" Type="http://schemas.openxmlformats.org/officeDocument/2006/relationships/hyperlink" Target="mailto:jorge.patino@antioquia.gov.co" TargetMode="External"/><Relationship Id="rId236" Type="http://schemas.openxmlformats.org/officeDocument/2006/relationships/hyperlink" Target="mailto:dianapatricia.lopez@antioquia.gov.co" TargetMode="External"/><Relationship Id="rId443" Type="http://schemas.openxmlformats.org/officeDocument/2006/relationships/hyperlink" Target="mailto:adriana.gonzalez@antioquia.gov.co" TargetMode="External"/><Relationship Id="rId650" Type="http://schemas.openxmlformats.org/officeDocument/2006/relationships/hyperlink" Target="mailto:adriana.garcia@antioquia.gov.co" TargetMode="External"/><Relationship Id="rId888" Type="http://schemas.openxmlformats.org/officeDocument/2006/relationships/hyperlink" Target="mailto:natalia.ruiz@fla.com.co" TargetMode="External"/><Relationship Id="rId1073" Type="http://schemas.openxmlformats.org/officeDocument/2006/relationships/hyperlink" Target="mailto:carlos.escobar@antioquia.gov.co" TargetMode="External"/><Relationship Id="rId303" Type="http://schemas.openxmlformats.org/officeDocument/2006/relationships/hyperlink" Target="mailto:dianapatricia.lopez@antioquia.gov.co" TargetMode="External"/><Relationship Id="rId748" Type="http://schemas.openxmlformats.org/officeDocument/2006/relationships/hyperlink" Target="mailto:adriana.garcia@antioquia.gov.co" TargetMode="External"/><Relationship Id="rId955" Type="http://schemas.openxmlformats.org/officeDocument/2006/relationships/hyperlink" Target="mailto:natalia.ruiz@fla.com.co" TargetMode="External"/><Relationship Id="rId1140" Type="http://schemas.openxmlformats.org/officeDocument/2006/relationships/hyperlink" Target="mailto:carlos.escobar@antioquia.gov.co" TargetMode="External"/><Relationship Id="rId84" Type="http://schemas.openxmlformats.org/officeDocument/2006/relationships/hyperlink" Target="mailto:juan.velez@antioquia.gov.co" TargetMode="External"/><Relationship Id="rId387" Type="http://schemas.openxmlformats.org/officeDocument/2006/relationships/hyperlink" Target="mailto:maximiliano.sierra@antioquia.gov.co" TargetMode="External"/><Relationship Id="rId510" Type="http://schemas.openxmlformats.org/officeDocument/2006/relationships/hyperlink" Target="mailto:juan.gallegoosorio@antioquia.gov.co" TargetMode="External"/><Relationship Id="rId594" Type="http://schemas.openxmlformats.org/officeDocument/2006/relationships/hyperlink" Target="mailto:lorenzo.portocarrero@antioquia.gov.co" TargetMode="External"/><Relationship Id="rId608" Type="http://schemas.openxmlformats.org/officeDocument/2006/relationships/hyperlink" Target="mailto:jaime.fernandez@antioquia.gov.co" TargetMode="External"/><Relationship Id="rId815" Type="http://schemas.openxmlformats.org/officeDocument/2006/relationships/hyperlink" Target="mailto:natalia.ruiz@fla.com.co" TargetMode="External"/><Relationship Id="rId247" Type="http://schemas.openxmlformats.org/officeDocument/2006/relationships/hyperlink" Target="mailto:dianapatricia.lopez@antioquia.gov.co" TargetMode="External"/><Relationship Id="rId899" Type="http://schemas.openxmlformats.org/officeDocument/2006/relationships/hyperlink" Target="mailto:natalia.ruiz@fla.com.co" TargetMode="External"/><Relationship Id="rId1000" Type="http://schemas.openxmlformats.org/officeDocument/2006/relationships/hyperlink" Target="mailto:santiago.morales@antioquia.gov.co" TargetMode="External"/><Relationship Id="rId1084" Type="http://schemas.openxmlformats.org/officeDocument/2006/relationships/hyperlink" Target="mailto:carlos.escobar@antioquia.gov.co" TargetMode="External"/><Relationship Id="rId107" Type="http://schemas.openxmlformats.org/officeDocument/2006/relationships/hyperlink" Target="mailto:henry.carvajal@antioquia.gov.co" TargetMode="External"/><Relationship Id="rId454" Type="http://schemas.openxmlformats.org/officeDocument/2006/relationships/hyperlink" Target="mailto:jose.mesa@antioquia.gov.co" TargetMode="External"/><Relationship Id="rId661" Type="http://schemas.openxmlformats.org/officeDocument/2006/relationships/hyperlink" Target="mailto:adriana.garcia@antioquia.gov.co" TargetMode="External"/><Relationship Id="rId759" Type="http://schemas.openxmlformats.org/officeDocument/2006/relationships/hyperlink" Target="https://www.contratos.gov.co/consultas/detalleProceso.do?numConstancia=17-12-7047054" TargetMode="External"/><Relationship Id="rId966" Type="http://schemas.openxmlformats.org/officeDocument/2006/relationships/hyperlink" Target="mailto:natalia.ruiz@fla.com.co" TargetMode="External"/><Relationship Id="rId11" Type="http://schemas.openxmlformats.org/officeDocument/2006/relationships/hyperlink" Target="mailto:jorge.patino@antioquia.gov.co" TargetMode="External"/><Relationship Id="rId314" Type="http://schemas.openxmlformats.org/officeDocument/2006/relationships/hyperlink" Target="https://www.contratos.gov.co/consultas/detalleProceso.do?numConstancia=18-1-187488" TargetMode="External"/><Relationship Id="rId398" Type="http://schemas.openxmlformats.org/officeDocument/2006/relationships/hyperlink" Target="mailto:clara.ortiz@antioquia.gov.co" TargetMode="External"/><Relationship Id="rId521" Type="http://schemas.openxmlformats.org/officeDocument/2006/relationships/hyperlink" Target="mailto:jose.mesa@antioquia.gov.co" TargetMode="External"/><Relationship Id="rId619" Type="http://schemas.openxmlformats.org/officeDocument/2006/relationships/hyperlink" Target="mailto:juan.bedoya@antioquia.gov.co" TargetMode="External"/><Relationship Id="rId95" Type="http://schemas.openxmlformats.org/officeDocument/2006/relationships/hyperlink" Target="mailto:henry.carvajal@antioquia.gov.co" TargetMode="External"/><Relationship Id="rId160" Type="http://schemas.openxmlformats.org/officeDocument/2006/relationships/hyperlink" Target="mailto:jhonatan.suarez@antioquia.gov.co" TargetMode="External"/><Relationship Id="rId826" Type="http://schemas.openxmlformats.org/officeDocument/2006/relationships/hyperlink" Target="mailto:natalia.ruiz@fla.com.co" TargetMode="External"/><Relationship Id="rId1011" Type="http://schemas.openxmlformats.org/officeDocument/2006/relationships/hyperlink" Target="mailto:santiago.morales@antioquia.gov.co" TargetMode="External"/><Relationship Id="rId1109" Type="http://schemas.openxmlformats.org/officeDocument/2006/relationships/hyperlink" Target="mailto:carlos.escobar@antioquia.gov.co" TargetMode="External"/><Relationship Id="rId258" Type="http://schemas.openxmlformats.org/officeDocument/2006/relationships/hyperlink" Target="mailto:dianapatricia.lopez@antioquia.gov.co" TargetMode="External"/><Relationship Id="rId465" Type="http://schemas.openxmlformats.org/officeDocument/2006/relationships/hyperlink" Target="https://www.contratos.gov.co/consultas/detalleProceso.do?numConstancia=17-12-7387742" TargetMode="External"/><Relationship Id="rId672" Type="http://schemas.openxmlformats.org/officeDocument/2006/relationships/hyperlink" Target="mailto:adriana.garcia@antioquia.gov.co" TargetMode="External"/><Relationship Id="rId1095" Type="http://schemas.openxmlformats.org/officeDocument/2006/relationships/hyperlink" Target="mailto:carlos.escobar@antioquia.gov.co" TargetMode="External"/><Relationship Id="rId22" Type="http://schemas.openxmlformats.org/officeDocument/2006/relationships/hyperlink" Target="mailto:jorge.patino@antioquia.gov.co" TargetMode="External"/><Relationship Id="rId118" Type="http://schemas.openxmlformats.org/officeDocument/2006/relationships/hyperlink" Target="mailto:henry.carvajal@antioquia.gov.co" TargetMode="External"/><Relationship Id="rId325" Type="http://schemas.openxmlformats.org/officeDocument/2006/relationships/hyperlink" Target="https://www.contratos.gov.co/consultas/detalleProceso.do?numConstancia=18-1-187506" TargetMode="External"/><Relationship Id="rId532" Type="http://schemas.openxmlformats.org/officeDocument/2006/relationships/hyperlink" Target="mailto:aicardo.urrego@antioquia.gov.co" TargetMode="External"/><Relationship Id="rId977" Type="http://schemas.openxmlformats.org/officeDocument/2006/relationships/hyperlink" Target="mailto:santiago.morales@antioquia.gov.co" TargetMode="External"/><Relationship Id="rId171" Type="http://schemas.openxmlformats.org/officeDocument/2006/relationships/hyperlink" Target="mailto:gloria.munera@antioquia.gov.co" TargetMode="External"/><Relationship Id="rId837" Type="http://schemas.openxmlformats.org/officeDocument/2006/relationships/hyperlink" Target="mailto:natalia.ruiz@fla.com.co" TargetMode="External"/><Relationship Id="rId1022" Type="http://schemas.openxmlformats.org/officeDocument/2006/relationships/hyperlink" Target="mailto:santiago.morales@antioquia.gov.co" TargetMode="External"/><Relationship Id="rId269" Type="http://schemas.openxmlformats.org/officeDocument/2006/relationships/hyperlink" Target="https://www.contratos.gov.co/consultas/detalleProceso.do?numConstancia=18-1-186136" TargetMode="External"/><Relationship Id="rId476" Type="http://schemas.openxmlformats.org/officeDocument/2006/relationships/hyperlink" Target="https://www.contratos.gov.co/consultas/detalleProceso.do?numConstancia=17-13-7410195" TargetMode="External"/><Relationship Id="rId683" Type="http://schemas.openxmlformats.org/officeDocument/2006/relationships/hyperlink" Target="mailto:adriana.garcia@antioquia.gov.co" TargetMode="External"/><Relationship Id="rId890" Type="http://schemas.openxmlformats.org/officeDocument/2006/relationships/hyperlink" Target="mailto:natalia.ruiz@fla.com.co" TargetMode="External"/><Relationship Id="rId904" Type="http://schemas.openxmlformats.org/officeDocument/2006/relationships/hyperlink" Target="mailto:natalia.ruiz@fla.com.co" TargetMode="External"/><Relationship Id="rId33" Type="http://schemas.openxmlformats.org/officeDocument/2006/relationships/hyperlink" Target="mailto:jorge.patino@antioquia.gov.co" TargetMode="External"/><Relationship Id="rId129" Type="http://schemas.openxmlformats.org/officeDocument/2006/relationships/hyperlink" Target="mailto:henry.carvajal@antioquia.gov.co" TargetMode="External"/><Relationship Id="rId336" Type="http://schemas.openxmlformats.org/officeDocument/2006/relationships/hyperlink" Target="https://www.contratos.gov.co/consultas/detalleProceso.do?numConstancia=18-1-188063" TargetMode="External"/><Relationship Id="rId543" Type="http://schemas.openxmlformats.org/officeDocument/2006/relationships/hyperlink" Target="mailto:hugo.parra@antioquia.gov.co" TargetMode="External"/><Relationship Id="rId988" Type="http://schemas.openxmlformats.org/officeDocument/2006/relationships/hyperlink" Target="mailto:santiago.morales@antioquia.gov.co" TargetMode="External"/><Relationship Id="rId182" Type="http://schemas.openxmlformats.org/officeDocument/2006/relationships/hyperlink" Target="mailto:gloria.munera@antioquia.gov.co" TargetMode="External"/><Relationship Id="rId403" Type="http://schemas.openxmlformats.org/officeDocument/2006/relationships/hyperlink" Target="mailto:efraim.buitrago@antioquia.gov.co" TargetMode="External"/><Relationship Id="rId750" Type="http://schemas.openxmlformats.org/officeDocument/2006/relationships/hyperlink" Target="mailto:adriana.garcia@antioquia.gov.co" TargetMode="External"/><Relationship Id="rId848" Type="http://schemas.openxmlformats.org/officeDocument/2006/relationships/hyperlink" Target="mailto:natalia.ruiz@fla.com.co" TargetMode="External"/><Relationship Id="rId1033" Type="http://schemas.openxmlformats.org/officeDocument/2006/relationships/hyperlink" Target="mailto:santiago.morales@antioquia.gov.co" TargetMode="External"/><Relationship Id="rId487" Type="http://schemas.openxmlformats.org/officeDocument/2006/relationships/hyperlink" Target="https://community.secop.gov.co/Public/Tendering/ContractNoticeManagement/Index?SkinName=CCE%C2%A4tLanguage=es-CO&amp;Page=login&amp;Country=CO" TargetMode="External"/><Relationship Id="rId610" Type="http://schemas.openxmlformats.org/officeDocument/2006/relationships/hyperlink" Target="mailto:jesus.zapata@antioquia.gov.co" TargetMode="External"/><Relationship Id="rId694" Type="http://schemas.openxmlformats.org/officeDocument/2006/relationships/hyperlink" Target="mailto:adriana.garcia@antioquia.gov.co" TargetMode="External"/><Relationship Id="rId708" Type="http://schemas.openxmlformats.org/officeDocument/2006/relationships/hyperlink" Target="mailto:adriana.garcia@antioquia.gov.co" TargetMode="External"/><Relationship Id="rId915" Type="http://schemas.openxmlformats.org/officeDocument/2006/relationships/hyperlink" Target="mailto:natalia.ruiz@fla.com.co" TargetMode="External"/><Relationship Id="rId347" Type="http://schemas.openxmlformats.org/officeDocument/2006/relationships/hyperlink" Target="https://www.contratos.gov.co/consultas/detalleProceso.do?numConstancia=18-9-442655" TargetMode="External"/><Relationship Id="rId999" Type="http://schemas.openxmlformats.org/officeDocument/2006/relationships/hyperlink" Target="mailto:santiago.morales@antioquia.gov.co" TargetMode="External"/><Relationship Id="rId1100" Type="http://schemas.openxmlformats.org/officeDocument/2006/relationships/hyperlink" Target="mailto:carlos.escobar@antioquia.gov.co" TargetMode="External"/><Relationship Id="rId44" Type="http://schemas.openxmlformats.org/officeDocument/2006/relationships/hyperlink" Target="mailto:angela.ortega@antioquia.gov.co" TargetMode="External"/><Relationship Id="rId554" Type="http://schemas.openxmlformats.org/officeDocument/2006/relationships/hyperlink" Target="mailto:carlosalberto.marin@antioquia.gov.co" TargetMode="External"/><Relationship Id="rId761" Type="http://schemas.openxmlformats.org/officeDocument/2006/relationships/hyperlink" Target="mailto:gloria.escobar@antioquia.gov.co" TargetMode="External"/><Relationship Id="rId859" Type="http://schemas.openxmlformats.org/officeDocument/2006/relationships/hyperlink" Target="mailto:natalia.ruiz@fla.com.co" TargetMode="External"/><Relationship Id="rId193" Type="http://schemas.openxmlformats.org/officeDocument/2006/relationships/hyperlink" Target="https://www.contratos.gov.co/consultas/detalleProceso.do?numConstancia=17-4-7272732" TargetMode="External"/><Relationship Id="rId207" Type="http://schemas.openxmlformats.org/officeDocument/2006/relationships/hyperlink" Target="mailto:dianapatricia.lopez@antioquia.gov.co" TargetMode="External"/><Relationship Id="rId414" Type="http://schemas.openxmlformats.org/officeDocument/2006/relationships/hyperlink" Target="mailto:jorge.duran@antioquia.gov.co" TargetMode="External"/><Relationship Id="rId498" Type="http://schemas.openxmlformats.org/officeDocument/2006/relationships/hyperlink" Target="https://community.secop.gov.co/Public/Tendering/ContractNoticeManagement/Index?currentLanguage=es-CO&amp;Page=login&amp;Country=CO&amp;SkinName=CCE" TargetMode="External"/><Relationship Id="rId621" Type="http://schemas.openxmlformats.org/officeDocument/2006/relationships/hyperlink" Target="mailto:libardo.castrillon@antioquia.gov.co" TargetMode="External"/><Relationship Id="rId1044" Type="http://schemas.openxmlformats.org/officeDocument/2006/relationships/hyperlink" Target="mailto:santiago.morales@antioquia.gov.co" TargetMode="External"/><Relationship Id="rId260" Type="http://schemas.openxmlformats.org/officeDocument/2006/relationships/hyperlink" Target="mailto:dianapatricia.lopez@antioquia.gov.co" TargetMode="External"/><Relationship Id="rId719" Type="http://schemas.openxmlformats.org/officeDocument/2006/relationships/hyperlink" Target="mailto:adriana.garcia@antioquia.gov.co" TargetMode="External"/><Relationship Id="rId926" Type="http://schemas.openxmlformats.org/officeDocument/2006/relationships/hyperlink" Target="mailto:natalia.ruiz@fla.com.co" TargetMode="External"/><Relationship Id="rId1111" Type="http://schemas.openxmlformats.org/officeDocument/2006/relationships/hyperlink" Target="mailto:carlos.escobar@antioquia.gov.co" TargetMode="External"/><Relationship Id="rId55" Type="http://schemas.openxmlformats.org/officeDocument/2006/relationships/hyperlink" Target="mailto:juan.velez@antioquia.gov.co" TargetMode="External"/><Relationship Id="rId120" Type="http://schemas.openxmlformats.org/officeDocument/2006/relationships/hyperlink" Target="mailto:henry.carvajal@antioquia.gov.co" TargetMode="External"/><Relationship Id="rId358" Type="http://schemas.openxmlformats.org/officeDocument/2006/relationships/hyperlink" Target="mailto:dianapatricia.lopez@antioquia.gov.co" TargetMode="External"/><Relationship Id="rId565" Type="http://schemas.openxmlformats.org/officeDocument/2006/relationships/hyperlink" Target="mailto:victoria.ramirez@antioquia.gov.co" TargetMode="External"/><Relationship Id="rId772" Type="http://schemas.openxmlformats.org/officeDocument/2006/relationships/hyperlink" Target="mailto:gloria.escobar@antioquia.gov.co" TargetMode="External"/><Relationship Id="rId218" Type="http://schemas.openxmlformats.org/officeDocument/2006/relationships/hyperlink" Target="mailto:dianapatricia.lopez@antioquia.gov.co" TargetMode="External"/><Relationship Id="rId425" Type="http://schemas.openxmlformats.org/officeDocument/2006/relationships/hyperlink" Target="mailto:diana.taborda@antioquia.gov.co" TargetMode="External"/><Relationship Id="rId632" Type="http://schemas.openxmlformats.org/officeDocument/2006/relationships/hyperlink" Target="mailto:gloria.bibiana@antioquia.gov.co" TargetMode="External"/><Relationship Id="rId1055" Type="http://schemas.openxmlformats.org/officeDocument/2006/relationships/hyperlink" Target="mailto:carlos.escobar@antioquia.gov.co" TargetMode="External"/><Relationship Id="rId271" Type="http://schemas.openxmlformats.org/officeDocument/2006/relationships/hyperlink" Target="https://www.contratos.gov.co/consultas/detalleProceso.do?numConstancia=18-1-186149" TargetMode="External"/><Relationship Id="rId937" Type="http://schemas.openxmlformats.org/officeDocument/2006/relationships/hyperlink" Target="mailto:natalia.ruiz@fla.com.co" TargetMode="External"/><Relationship Id="rId1122" Type="http://schemas.openxmlformats.org/officeDocument/2006/relationships/hyperlink" Target="mailto:carlos.escobar@antioquia.gov.co" TargetMode="External"/><Relationship Id="rId66" Type="http://schemas.openxmlformats.org/officeDocument/2006/relationships/hyperlink" Target="mailto:sulmapatricia.rodriguez@antioquia.gov.co" TargetMode="External"/><Relationship Id="rId131" Type="http://schemas.openxmlformats.org/officeDocument/2006/relationships/hyperlink" Target="mailto:natalia.lopez@antioquia.gov.co" TargetMode="External"/><Relationship Id="rId369" Type="http://schemas.openxmlformats.org/officeDocument/2006/relationships/hyperlink" Target="mailto:dianapatricia.lopez@antioquia.gov.co" TargetMode="External"/><Relationship Id="rId576" Type="http://schemas.openxmlformats.org/officeDocument/2006/relationships/hyperlink" Target="https://www.contratos.gov.co/consultas/detalleProceso.do?numConstancia=17-1-181545" TargetMode="External"/><Relationship Id="rId783" Type="http://schemas.openxmlformats.org/officeDocument/2006/relationships/hyperlink" Target="https://www.contratos.gov.co/consultas/detalleProceso.do?numConstancia=18-9-441092" TargetMode="External"/><Relationship Id="rId990" Type="http://schemas.openxmlformats.org/officeDocument/2006/relationships/hyperlink" Target="mailto:santiago.morales@antioquia.gov.co" TargetMode="External"/><Relationship Id="rId229" Type="http://schemas.openxmlformats.org/officeDocument/2006/relationships/hyperlink" Target="mailto:dianapatricia.lopez@antioquia.gov.co" TargetMode="External"/><Relationship Id="rId436" Type="http://schemas.openxmlformats.org/officeDocument/2006/relationships/hyperlink" Target="mailto:jaime.gutierrez@antioquia.gov.co" TargetMode="External"/><Relationship Id="rId643" Type="http://schemas.openxmlformats.org/officeDocument/2006/relationships/hyperlink" Target="mailto:adriana.garcia@antioquia.gov.co" TargetMode="External"/><Relationship Id="rId1066" Type="http://schemas.openxmlformats.org/officeDocument/2006/relationships/hyperlink" Target="mailto:carlos.escobar@antioquia.gov.co" TargetMode="External"/><Relationship Id="rId850" Type="http://schemas.openxmlformats.org/officeDocument/2006/relationships/hyperlink" Target="mailto:natalia.ruiz@fla.com.co" TargetMode="External"/><Relationship Id="rId948" Type="http://schemas.openxmlformats.org/officeDocument/2006/relationships/hyperlink" Target="mailto:natalia.ruiz@fla.com.co" TargetMode="External"/><Relationship Id="rId1133" Type="http://schemas.openxmlformats.org/officeDocument/2006/relationships/hyperlink" Target="mailto:carlos.escobar@antioquia.gov.co" TargetMode="External"/><Relationship Id="rId77" Type="http://schemas.openxmlformats.org/officeDocument/2006/relationships/hyperlink" Target="mailto:juliana.arboleda@antioquia.gov.co" TargetMode="External"/><Relationship Id="rId282" Type="http://schemas.openxmlformats.org/officeDocument/2006/relationships/hyperlink" Target="mailto:dianapatricia.lopez@antioquia.gov.co" TargetMode="External"/><Relationship Id="rId503" Type="http://schemas.openxmlformats.org/officeDocument/2006/relationships/hyperlink" Target="mailto:maria.ochoa@antioquia.gov.co" TargetMode="External"/><Relationship Id="rId587" Type="http://schemas.openxmlformats.org/officeDocument/2006/relationships/hyperlink" Target="https://www.contratos.gov.co/consultas/detalleProceso.do?numConstancia=16-15-5664757" TargetMode="External"/><Relationship Id="rId710" Type="http://schemas.openxmlformats.org/officeDocument/2006/relationships/hyperlink" Target="mailto:adriana.garcia@antioquia.gov.co" TargetMode="External"/><Relationship Id="rId808" Type="http://schemas.openxmlformats.org/officeDocument/2006/relationships/hyperlink" Target="mailto:natalia.ruiz@fla.com.co" TargetMode="External"/><Relationship Id="rId8" Type="http://schemas.openxmlformats.org/officeDocument/2006/relationships/hyperlink" Target="mailto:jorge.patino@antioquia.gov.co" TargetMode="External"/><Relationship Id="rId142" Type="http://schemas.openxmlformats.org/officeDocument/2006/relationships/hyperlink" Target="https://www.contratos.gov.co/consultas/detalleProceso.do?numConstancia=17-12-6758861" TargetMode="External"/><Relationship Id="rId447" Type="http://schemas.openxmlformats.org/officeDocument/2006/relationships/hyperlink" Target="mailto:angela.jaramillo@antioquia.gov.co" TargetMode="External"/><Relationship Id="rId794" Type="http://schemas.openxmlformats.org/officeDocument/2006/relationships/hyperlink" Target="mailto:natalia.ruiz@fla.com.co" TargetMode="External"/><Relationship Id="rId1077" Type="http://schemas.openxmlformats.org/officeDocument/2006/relationships/hyperlink" Target="mailto:carlos.escobar@antioquia.gov.co" TargetMode="External"/><Relationship Id="rId654" Type="http://schemas.openxmlformats.org/officeDocument/2006/relationships/hyperlink" Target="mailto:adriana.garcia@antioquia.gov.co" TargetMode="External"/><Relationship Id="rId861" Type="http://schemas.openxmlformats.org/officeDocument/2006/relationships/hyperlink" Target="mailto:natalia.ruiz@fla.com.co" TargetMode="External"/><Relationship Id="rId959" Type="http://schemas.openxmlformats.org/officeDocument/2006/relationships/hyperlink" Target="mailto:natalia.ruiz@fla.com.co" TargetMode="External"/><Relationship Id="rId293" Type="http://schemas.openxmlformats.org/officeDocument/2006/relationships/hyperlink" Target="mailto:dianapatricia.lopez@antioquia.gov.co" TargetMode="External"/><Relationship Id="rId307" Type="http://schemas.openxmlformats.org/officeDocument/2006/relationships/hyperlink" Target="mailto:dianapatricia.lopez@antioquia.gov.co" TargetMode="External"/><Relationship Id="rId514" Type="http://schemas.openxmlformats.org/officeDocument/2006/relationships/hyperlink" Target="mailto:luz.martinez@antioquia.gov.co" TargetMode="External"/><Relationship Id="rId721" Type="http://schemas.openxmlformats.org/officeDocument/2006/relationships/hyperlink" Target="mailto:adriana.garcia@antioquia.gov.co" TargetMode="External"/><Relationship Id="rId1144" Type="http://schemas.openxmlformats.org/officeDocument/2006/relationships/vmlDrawing" Target="../drawings/vmlDrawing1.vml"/><Relationship Id="rId88" Type="http://schemas.openxmlformats.org/officeDocument/2006/relationships/hyperlink" Target="mailto:juan.restreposi@antioquia.gov.co" TargetMode="External"/><Relationship Id="rId153" Type="http://schemas.openxmlformats.org/officeDocument/2006/relationships/hyperlink" Target="mailto:norman.harry@antioquia.gov.co" TargetMode="External"/><Relationship Id="rId360" Type="http://schemas.openxmlformats.org/officeDocument/2006/relationships/hyperlink" Target="https://www.contratos.gov.co/consultas/detalleProceso.do?numConstancia=18-1-192827" TargetMode="External"/><Relationship Id="rId598" Type="http://schemas.openxmlformats.org/officeDocument/2006/relationships/hyperlink" Target="mailto:paula.trujillo@antioquia.gov.co" TargetMode="External"/><Relationship Id="rId819" Type="http://schemas.openxmlformats.org/officeDocument/2006/relationships/hyperlink" Target="mailto:natalia.ruiz@fla.com.co" TargetMode="External"/><Relationship Id="rId1004" Type="http://schemas.openxmlformats.org/officeDocument/2006/relationships/hyperlink" Target="mailto:santiago.morales@antioquia.gov.co" TargetMode="External"/><Relationship Id="rId220" Type="http://schemas.openxmlformats.org/officeDocument/2006/relationships/hyperlink" Target="mailto:dianapatricia.lopez@antioquia.gov.co" TargetMode="External"/><Relationship Id="rId458" Type="http://schemas.openxmlformats.org/officeDocument/2006/relationships/hyperlink" Target="mailto:santiago.marin@antioquia.gov.co" TargetMode="External"/><Relationship Id="rId665" Type="http://schemas.openxmlformats.org/officeDocument/2006/relationships/hyperlink" Target="mailto:adriana.garcia@antioquia.gov.co" TargetMode="External"/><Relationship Id="rId872" Type="http://schemas.openxmlformats.org/officeDocument/2006/relationships/hyperlink" Target="mailto:natalia.ruiz@fla.com.co" TargetMode="External"/><Relationship Id="rId1088" Type="http://schemas.openxmlformats.org/officeDocument/2006/relationships/hyperlink" Target="mailto:carlos.escobar@antioquia.gov.co" TargetMode="External"/><Relationship Id="rId15" Type="http://schemas.openxmlformats.org/officeDocument/2006/relationships/hyperlink" Target="mailto:jorge.patino@antioquia.gov.co" TargetMode="External"/><Relationship Id="rId318" Type="http://schemas.openxmlformats.org/officeDocument/2006/relationships/hyperlink" Target="https://www.contratos.gov.co/consultas/detalleProceso.do?numConstancia=18-1-187493" TargetMode="External"/><Relationship Id="rId525" Type="http://schemas.openxmlformats.org/officeDocument/2006/relationships/hyperlink" Target="https://www.contratos.gov.co/consultas/detalleProceso.do?numConstancia=18-11-8068506" TargetMode="External"/><Relationship Id="rId732" Type="http://schemas.openxmlformats.org/officeDocument/2006/relationships/hyperlink" Target="mailto:adriana.garcia@antioquia.gov.co" TargetMode="External"/><Relationship Id="rId99" Type="http://schemas.openxmlformats.org/officeDocument/2006/relationships/hyperlink" Target="mailto:henry.carvajal@antioquia.gov.co" TargetMode="External"/><Relationship Id="rId164" Type="http://schemas.openxmlformats.org/officeDocument/2006/relationships/hyperlink" Target="mailto:norman.harry@antioquia.gov.co" TargetMode="External"/><Relationship Id="rId371" Type="http://schemas.openxmlformats.org/officeDocument/2006/relationships/hyperlink" Target="https://www.contratos.gov.co/consultas/detalleProceso.do?numConstancia=18-21-4182" TargetMode="External"/><Relationship Id="rId1015" Type="http://schemas.openxmlformats.org/officeDocument/2006/relationships/hyperlink" Target="mailto:santiago.morales@antioquia.gov.co" TargetMode="External"/><Relationship Id="rId469" Type="http://schemas.openxmlformats.org/officeDocument/2006/relationships/hyperlink" Target="https://www.contratos.gov.co/consultas/detalleProceso.do?numConstancia=17-12-7087240" TargetMode="External"/><Relationship Id="rId676" Type="http://schemas.openxmlformats.org/officeDocument/2006/relationships/hyperlink" Target="mailto:adriana.garcia@antioquia.gov.co" TargetMode="External"/><Relationship Id="rId883" Type="http://schemas.openxmlformats.org/officeDocument/2006/relationships/hyperlink" Target="mailto:natalia.ruiz@fla.com.co" TargetMode="External"/><Relationship Id="rId1099" Type="http://schemas.openxmlformats.org/officeDocument/2006/relationships/hyperlink" Target="mailto:carlos.escobar@antioquia.gov.co" TargetMode="External"/><Relationship Id="rId26" Type="http://schemas.openxmlformats.org/officeDocument/2006/relationships/hyperlink" Target="mailto:jorge.patino@antioquia.gov.co" TargetMode="External"/><Relationship Id="rId231" Type="http://schemas.openxmlformats.org/officeDocument/2006/relationships/hyperlink" Target="mailto:dianapatricia.lopez@antioquia.gov.co" TargetMode="External"/><Relationship Id="rId329" Type="http://schemas.openxmlformats.org/officeDocument/2006/relationships/hyperlink" Target="https://www.contratos.gov.co/consultas/detalleProceso.do?numConstancia=18-1-187511" TargetMode="External"/><Relationship Id="rId536" Type="http://schemas.openxmlformats.org/officeDocument/2006/relationships/hyperlink" Target="mailto:hugo.parra@antioquia.gov.co" TargetMode="External"/><Relationship Id="rId175" Type="http://schemas.openxmlformats.org/officeDocument/2006/relationships/hyperlink" Target="mailto:johnjairo.guerra@antioquia.gov.co" TargetMode="External"/><Relationship Id="rId743" Type="http://schemas.openxmlformats.org/officeDocument/2006/relationships/hyperlink" Target="mailto:adriana.garcia@antioquia.gov.co" TargetMode="External"/><Relationship Id="rId950" Type="http://schemas.openxmlformats.org/officeDocument/2006/relationships/hyperlink" Target="mailto:natalia.ruiz@fla.com.co" TargetMode="External"/><Relationship Id="rId1026" Type="http://schemas.openxmlformats.org/officeDocument/2006/relationships/hyperlink" Target="mailto:santiago.morales@antioquia.gov.co" TargetMode="External"/><Relationship Id="rId382" Type="http://schemas.openxmlformats.org/officeDocument/2006/relationships/hyperlink" Target="mailto:Victoria.hoyos@antioquia.gov.co" TargetMode="External"/><Relationship Id="rId603" Type="http://schemas.openxmlformats.org/officeDocument/2006/relationships/hyperlink" Target="mailto:luis.uribe@antioquia.gov.co" TargetMode="External"/><Relationship Id="rId687" Type="http://schemas.openxmlformats.org/officeDocument/2006/relationships/hyperlink" Target="mailto:adriana.garcia@antioquia.gov.co" TargetMode="External"/><Relationship Id="rId810" Type="http://schemas.openxmlformats.org/officeDocument/2006/relationships/hyperlink" Target="mailto:natalia.ruiz@fla.com.co" TargetMode="External"/><Relationship Id="rId908" Type="http://schemas.openxmlformats.org/officeDocument/2006/relationships/hyperlink" Target="mailto:natalia.ruiz@fla.com.co" TargetMode="External"/><Relationship Id="rId242" Type="http://schemas.openxmlformats.org/officeDocument/2006/relationships/hyperlink" Target="mailto:dianapatricia.lopez@antioquia.gov.co" TargetMode="External"/><Relationship Id="rId894" Type="http://schemas.openxmlformats.org/officeDocument/2006/relationships/hyperlink" Target="mailto:natalia.ruiz@fla.com.co" TargetMode="External"/><Relationship Id="rId37" Type="http://schemas.openxmlformats.org/officeDocument/2006/relationships/hyperlink" Target="mailto:jorge.patino@antioquia.gov.co" TargetMode="External"/><Relationship Id="rId102" Type="http://schemas.openxmlformats.org/officeDocument/2006/relationships/hyperlink" Target="mailto:henry.carvajal@antioquia.gov.co" TargetMode="External"/><Relationship Id="rId547" Type="http://schemas.openxmlformats.org/officeDocument/2006/relationships/hyperlink" Target="mailto:aicardo.urrego@antioquia.gov.co" TargetMode="External"/><Relationship Id="rId754" Type="http://schemas.openxmlformats.org/officeDocument/2006/relationships/hyperlink" Target="mailto:clara.bedoya@antioquia.gov.co" TargetMode="External"/><Relationship Id="rId961" Type="http://schemas.openxmlformats.org/officeDocument/2006/relationships/hyperlink" Target="mailto:natalia.ruiz@fla.com.co" TargetMode="External"/><Relationship Id="rId90" Type="http://schemas.openxmlformats.org/officeDocument/2006/relationships/hyperlink" Target="mailto:deysyalexandra.yepes@antioquia.gov.co" TargetMode="External"/><Relationship Id="rId186" Type="http://schemas.openxmlformats.org/officeDocument/2006/relationships/hyperlink" Target="mailto:dianapatricia.lopez@antioquia.gov.co" TargetMode="External"/><Relationship Id="rId393" Type="http://schemas.openxmlformats.org/officeDocument/2006/relationships/hyperlink" Target="mailto:paula.murillo@antioquia.gov.co" TargetMode="External"/><Relationship Id="rId407" Type="http://schemas.openxmlformats.org/officeDocument/2006/relationships/hyperlink" Target="mailto:clara.ortiz@antioquia.gov.co" TargetMode="External"/><Relationship Id="rId614" Type="http://schemas.openxmlformats.org/officeDocument/2006/relationships/hyperlink" Target="mailto:jesus.palacios@antioquia.gov.co" TargetMode="External"/><Relationship Id="rId821" Type="http://schemas.openxmlformats.org/officeDocument/2006/relationships/hyperlink" Target="mailto:natalia.ruiz@fla.com.co" TargetMode="External"/><Relationship Id="rId1037" Type="http://schemas.openxmlformats.org/officeDocument/2006/relationships/hyperlink" Target="mailto:santiago.morales@antioquia.gov.co" TargetMode="External"/><Relationship Id="rId253" Type="http://schemas.openxmlformats.org/officeDocument/2006/relationships/hyperlink" Target="mailto:dianapatricia.lopez@antioquia.gov.co" TargetMode="External"/><Relationship Id="rId460" Type="http://schemas.openxmlformats.org/officeDocument/2006/relationships/hyperlink" Target="mailto:william.vegaa@antioquia.gov.co" TargetMode="External"/><Relationship Id="rId698" Type="http://schemas.openxmlformats.org/officeDocument/2006/relationships/hyperlink" Target="mailto:adriana.garcia@antioquia.gov.co" TargetMode="External"/><Relationship Id="rId919" Type="http://schemas.openxmlformats.org/officeDocument/2006/relationships/hyperlink" Target="mailto:natalia.ruiz@fla.com.co" TargetMode="External"/><Relationship Id="rId1090" Type="http://schemas.openxmlformats.org/officeDocument/2006/relationships/hyperlink" Target="mailto:carlos.escobar@antioquia.gov.co" TargetMode="External"/><Relationship Id="rId1104" Type="http://schemas.openxmlformats.org/officeDocument/2006/relationships/hyperlink" Target="mailto:carlos.escobar@antioquia.gov.co" TargetMode="External"/><Relationship Id="rId48" Type="http://schemas.openxmlformats.org/officeDocument/2006/relationships/hyperlink" Target="mailto:angela.ortega@antioquia.gov.co" TargetMode="External"/><Relationship Id="rId113" Type="http://schemas.openxmlformats.org/officeDocument/2006/relationships/hyperlink" Target="mailto:henry.carvajal@antioquia.gov.co" TargetMode="External"/><Relationship Id="rId320" Type="http://schemas.openxmlformats.org/officeDocument/2006/relationships/hyperlink" Target="https://www.contratos.gov.co/consultas/detalleProceso.do?numConstancia=18-1-187499" TargetMode="External"/><Relationship Id="rId558" Type="http://schemas.openxmlformats.org/officeDocument/2006/relationships/hyperlink" Target="mailto:hugo.parra@antioquia.gov.co" TargetMode="External"/><Relationship Id="rId765" Type="http://schemas.openxmlformats.org/officeDocument/2006/relationships/hyperlink" Target="mailto:herman.serna@antioquia.gov.co" TargetMode="External"/><Relationship Id="rId972" Type="http://schemas.openxmlformats.org/officeDocument/2006/relationships/hyperlink" Target="mailto:natalia.ruiz@fla.com.co" TargetMode="External"/><Relationship Id="rId197" Type="http://schemas.openxmlformats.org/officeDocument/2006/relationships/hyperlink" Target="https://www.contratos.gov.co/consultas/detalleProceso.do?numConstancia=17-4-7275221" TargetMode="External"/><Relationship Id="rId418" Type="http://schemas.openxmlformats.org/officeDocument/2006/relationships/hyperlink" Target="mailto:bancodelagente@antioquia.gov.co" TargetMode="External"/><Relationship Id="rId625" Type="http://schemas.openxmlformats.org/officeDocument/2006/relationships/hyperlink" Target="mailto:libardo.castrillon@antioquia.gov.co" TargetMode="External"/><Relationship Id="rId832" Type="http://schemas.openxmlformats.org/officeDocument/2006/relationships/hyperlink" Target="mailto:natalia.ruiz@fla.com.co" TargetMode="External"/><Relationship Id="rId1048" Type="http://schemas.openxmlformats.org/officeDocument/2006/relationships/hyperlink" Target="mailto:carlos.escobar@antioquia.gov.co" TargetMode="External"/><Relationship Id="rId264" Type="http://schemas.openxmlformats.org/officeDocument/2006/relationships/hyperlink" Target="https://www.contratos.gov.co/consultas/detalleProceso.do?numConstancia=18-1-186122" TargetMode="External"/><Relationship Id="rId471" Type="http://schemas.openxmlformats.org/officeDocument/2006/relationships/hyperlink" Target="https://www.contratos.gov.co/consultas/detalleProceso.do?numConstancia=17-12-6962642" TargetMode="External"/><Relationship Id="rId1115" Type="http://schemas.openxmlformats.org/officeDocument/2006/relationships/hyperlink" Target="mailto:carlos.escobar@antioquia.gov.co" TargetMode="External"/><Relationship Id="rId59" Type="http://schemas.openxmlformats.org/officeDocument/2006/relationships/hyperlink" Target="mailto:juaneugenio.maya@antioquia.gov.co" TargetMode="External"/><Relationship Id="rId124" Type="http://schemas.openxmlformats.org/officeDocument/2006/relationships/hyperlink" Target="mailto:henry.carvajal@antioquia.gov.co" TargetMode="External"/><Relationship Id="rId569" Type="http://schemas.openxmlformats.org/officeDocument/2006/relationships/hyperlink" Target="mailto:victoria.ramirez@antioquia.gov.co" TargetMode="External"/><Relationship Id="rId776" Type="http://schemas.openxmlformats.org/officeDocument/2006/relationships/hyperlink" Target="https://www.contratos.gov.co/consultas/detalleProceso.do?numConstancia=17-15-7471975" TargetMode="External"/><Relationship Id="rId983" Type="http://schemas.openxmlformats.org/officeDocument/2006/relationships/hyperlink" Target="mailto:santiago.morales@antioquia.gov.co" TargetMode="External"/><Relationship Id="rId331" Type="http://schemas.openxmlformats.org/officeDocument/2006/relationships/hyperlink" Target="https://www.contratos.gov.co/consultas/detalleProceso.do?numConstancia=15-15-4142122" TargetMode="External"/><Relationship Id="rId429" Type="http://schemas.openxmlformats.org/officeDocument/2006/relationships/hyperlink" Target="mailto:bancodelagente@antioquia.gov.co" TargetMode="External"/><Relationship Id="rId636" Type="http://schemas.openxmlformats.org/officeDocument/2006/relationships/hyperlink" Target="mailto:adriana.garcia@antioquia.gov.co" TargetMode="External"/><Relationship Id="rId1059" Type="http://schemas.openxmlformats.org/officeDocument/2006/relationships/hyperlink" Target="mailto:carlos.escobar@antioquia.gov.co" TargetMode="External"/><Relationship Id="rId843" Type="http://schemas.openxmlformats.org/officeDocument/2006/relationships/hyperlink" Target="mailto:natalia.ruiz@fla.com.co" TargetMode="External"/><Relationship Id="rId1126" Type="http://schemas.openxmlformats.org/officeDocument/2006/relationships/hyperlink" Target="mailto:carlos.escobar@antioquia.gov.co" TargetMode="External"/><Relationship Id="rId275" Type="http://schemas.openxmlformats.org/officeDocument/2006/relationships/hyperlink" Target="https://www.contratos.gov.co/consultas/detalleProceso.do?numConstancia=18-15-7706761" TargetMode="External"/><Relationship Id="rId482" Type="http://schemas.openxmlformats.org/officeDocument/2006/relationships/hyperlink" Target="https://www.contratos.gov.co/consultas/detalleProceso.do?numConstancia=17-9-435127" TargetMode="External"/><Relationship Id="rId703" Type="http://schemas.openxmlformats.org/officeDocument/2006/relationships/hyperlink" Target="mailto:adriana.garcia@antioquia.gov.co" TargetMode="External"/><Relationship Id="rId910" Type="http://schemas.openxmlformats.org/officeDocument/2006/relationships/hyperlink" Target="mailto:natalia.ruiz@fla.com.co" TargetMode="External"/><Relationship Id="rId135" Type="http://schemas.openxmlformats.org/officeDocument/2006/relationships/hyperlink" Target="mailto:camila.zapata@antioquia.gov.co" TargetMode="External"/><Relationship Id="rId342" Type="http://schemas.openxmlformats.org/officeDocument/2006/relationships/hyperlink" Target="mailto:dianapatricia.lopez@antioquia.gov.co" TargetMode="External"/><Relationship Id="rId787" Type="http://schemas.openxmlformats.org/officeDocument/2006/relationships/hyperlink" Target="mailto:juliana.palacio@antioquia.gov.co" TargetMode="External"/><Relationship Id="rId994" Type="http://schemas.openxmlformats.org/officeDocument/2006/relationships/hyperlink" Target="mailto:santiago.morales@antioquia.gov.co" TargetMode="External"/><Relationship Id="rId202" Type="http://schemas.openxmlformats.org/officeDocument/2006/relationships/hyperlink" Target="https://www.contratos.gov.co/consultas/detalleProceso.do?numConstancia=17-4-7279118" TargetMode="External"/><Relationship Id="rId647" Type="http://schemas.openxmlformats.org/officeDocument/2006/relationships/hyperlink" Target="mailto:adriana.garcia@antioquia.gov.co" TargetMode="External"/><Relationship Id="rId854" Type="http://schemas.openxmlformats.org/officeDocument/2006/relationships/hyperlink" Target="mailto:natalia.ruiz@fla.com.co" TargetMode="External"/><Relationship Id="rId286" Type="http://schemas.openxmlformats.org/officeDocument/2006/relationships/hyperlink" Target="mailto:dianapatricia.lopez@antioquia.gov.co" TargetMode="External"/><Relationship Id="rId493" Type="http://schemas.openxmlformats.org/officeDocument/2006/relationships/hyperlink" Target="https://community.secop.gov.co/Public/Tendering/ContractNoticeManagement/Index?currentLanguage=es-CO&amp;Page=login&amp;Country=CO&amp;SkinName=CCE" TargetMode="External"/><Relationship Id="rId507" Type="http://schemas.openxmlformats.org/officeDocument/2006/relationships/hyperlink" Target="mailto:rodolfo.marquez@antioquia.gov.co" TargetMode="External"/><Relationship Id="rId714" Type="http://schemas.openxmlformats.org/officeDocument/2006/relationships/hyperlink" Target="mailto:adriana.garcia@antioquia.gov.co" TargetMode="External"/><Relationship Id="rId921" Type="http://schemas.openxmlformats.org/officeDocument/2006/relationships/hyperlink" Target="mailto:natalia.ruiz@fla.com.co" TargetMode="External"/><Relationship Id="rId1137" Type="http://schemas.openxmlformats.org/officeDocument/2006/relationships/hyperlink" Target="mailto:carlos.escobar@antioquia.gov.co" TargetMode="External"/><Relationship Id="rId50" Type="http://schemas.openxmlformats.org/officeDocument/2006/relationships/hyperlink" Target="mailto:angela.ortega@antioquia.gov.co" TargetMode="External"/><Relationship Id="rId146" Type="http://schemas.openxmlformats.org/officeDocument/2006/relationships/hyperlink" Target="mailto:juan.hurtado@antioquia.gov.co" TargetMode="External"/><Relationship Id="rId353" Type="http://schemas.openxmlformats.org/officeDocument/2006/relationships/hyperlink" Target="mailto:dianapatricia.lopez@antioquia.gov.co" TargetMode="External"/><Relationship Id="rId560" Type="http://schemas.openxmlformats.org/officeDocument/2006/relationships/hyperlink" Target="mailto:hugo.parra@antioquia.gov.co" TargetMode="External"/><Relationship Id="rId798" Type="http://schemas.openxmlformats.org/officeDocument/2006/relationships/hyperlink" Target="mailto:natalia.ruiz@fla.com.co" TargetMode="External"/><Relationship Id="rId213" Type="http://schemas.openxmlformats.org/officeDocument/2006/relationships/hyperlink" Target="mailto:dianapatricia.lopez@antioquia.gov.co" TargetMode="External"/><Relationship Id="rId420" Type="http://schemas.openxmlformats.org/officeDocument/2006/relationships/hyperlink" Target="mailto:yomar.benitez@antioquia.gov.co" TargetMode="External"/><Relationship Id="rId658" Type="http://schemas.openxmlformats.org/officeDocument/2006/relationships/hyperlink" Target="mailto:adriana.garcia@antioquia.gov.co" TargetMode="External"/><Relationship Id="rId865" Type="http://schemas.openxmlformats.org/officeDocument/2006/relationships/hyperlink" Target="mailto:natalia.ruiz@fla.com.co" TargetMode="External"/><Relationship Id="rId1050" Type="http://schemas.openxmlformats.org/officeDocument/2006/relationships/hyperlink" Target="mailto:carlos.escobar@antioquia.gov.co" TargetMode="External"/><Relationship Id="rId297" Type="http://schemas.openxmlformats.org/officeDocument/2006/relationships/hyperlink" Target="mailto:dianapatricia.lopez@antioquia.gov.co" TargetMode="External"/><Relationship Id="rId518" Type="http://schemas.openxmlformats.org/officeDocument/2006/relationships/hyperlink" Target="mailto:jose.mesa@antioquia.gov.co" TargetMode="External"/><Relationship Id="rId725" Type="http://schemas.openxmlformats.org/officeDocument/2006/relationships/hyperlink" Target="mailto:adriana.garcia@antioquia.gov.co" TargetMode="External"/><Relationship Id="rId932" Type="http://schemas.openxmlformats.org/officeDocument/2006/relationships/hyperlink" Target="mailto:natalia.ruiz@fla.com.co" TargetMode="External"/><Relationship Id="rId157" Type="http://schemas.openxmlformats.org/officeDocument/2006/relationships/hyperlink" Target="mailto:norman.harry@antioquia.gov.co" TargetMode="External"/><Relationship Id="rId364" Type="http://schemas.openxmlformats.org/officeDocument/2006/relationships/hyperlink" Target="https://www.contratos.gov.co/consultas/detalleProceso.do?numConstancia=18-1-193065" TargetMode="External"/><Relationship Id="rId1008" Type="http://schemas.openxmlformats.org/officeDocument/2006/relationships/hyperlink" Target="mailto:santiago.morales@antioquia.gov.co" TargetMode="External"/><Relationship Id="rId61" Type="http://schemas.openxmlformats.org/officeDocument/2006/relationships/hyperlink" Target="mailto:diego.agudeloz@antioquia.gov.co" TargetMode="External"/><Relationship Id="rId571" Type="http://schemas.openxmlformats.org/officeDocument/2006/relationships/hyperlink" Target="https://www.contratos.gov.co/consultas/detalleProceso.do?numConstancia=18-1-187006" TargetMode="External"/><Relationship Id="rId669" Type="http://schemas.openxmlformats.org/officeDocument/2006/relationships/hyperlink" Target="mailto:adriana.garcia@antioquia.gov.co" TargetMode="External"/><Relationship Id="rId876" Type="http://schemas.openxmlformats.org/officeDocument/2006/relationships/hyperlink" Target="mailto:natalia.ruiz@fla.com.co" TargetMode="External"/><Relationship Id="rId19" Type="http://schemas.openxmlformats.org/officeDocument/2006/relationships/hyperlink" Target="mailto:jorge.patino@antioquia.gov.co" TargetMode="External"/><Relationship Id="rId224" Type="http://schemas.openxmlformats.org/officeDocument/2006/relationships/hyperlink" Target="mailto:dianapatricia.lopez@antioquia.gov.co" TargetMode="External"/><Relationship Id="rId431" Type="http://schemas.openxmlformats.org/officeDocument/2006/relationships/hyperlink" Target="mailto:juandavid.garcia@antioquia.gov.co" TargetMode="External"/><Relationship Id="rId529" Type="http://schemas.openxmlformats.org/officeDocument/2006/relationships/hyperlink" Target="mailto:hugo.parra@antioquia.gov.co" TargetMode="External"/><Relationship Id="rId736" Type="http://schemas.openxmlformats.org/officeDocument/2006/relationships/hyperlink" Target="mailto:adriana.garcia@antioquia.gov.co" TargetMode="External"/><Relationship Id="rId1061" Type="http://schemas.openxmlformats.org/officeDocument/2006/relationships/hyperlink" Target="mailto:carlos.escobar@antioquia.gov.co" TargetMode="External"/><Relationship Id="rId168" Type="http://schemas.openxmlformats.org/officeDocument/2006/relationships/hyperlink" Target="https://community.secop.gov.co/Public/Tendering/ContractNoticeManagement/Index?SkinName=CCE%C2%A4tLanguage=es-CO&amp;Page=login&amp;Country=CO" TargetMode="External"/><Relationship Id="rId943" Type="http://schemas.openxmlformats.org/officeDocument/2006/relationships/hyperlink" Target="mailto:natalia.ruiz@fla.com.co" TargetMode="External"/><Relationship Id="rId1019" Type="http://schemas.openxmlformats.org/officeDocument/2006/relationships/hyperlink" Target="mailto:santiago.morales@antioquia.gov.co" TargetMode="External"/><Relationship Id="rId72" Type="http://schemas.openxmlformats.org/officeDocument/2006/relationships/hyperlink" Target="mailto:deysyalexandra.yepes@antioquia.gov.co" TargetMode="External"/><Relationship Id="rId375" Type="http://schemas.openxmlformats.org/officeDocument/2006/relationships/hyperlink" Target="mailto:juan.buitrago@antioquia.gov.co" TargetMode="External"/><Relationship Id="rId582" Type="http://schemas.openxmlformats.org/officeDocument/2006/relationships/hyperlink" Target="https://www.contratos.gov.co/consultas/detalleProceso.do?numConstancia=17-1-181546" TargetMode="External"/><Relationship Id="rId803" Type="http://schemas.openxmlformats.org/officeDocument/2006/relationships/hyperlink" Target="mailto:natalia.ruiz@fla.com.co" TargetMode="External"/><Relationship Id="rId3" Type="http://schemas.openxmlformats.org/officeDocument/2006/relationships/hyperlink" Target="mailto:jorge.patino@antioquia.gov.co" TargetMode="External"/><Relationship Id="rId235" Type="http://schemas.openxmlformats.org/officeDocument/2006/relationships/hyperlink" Target="mailto:dianapatricia.lopez@antioquia.gov.co" TargetMode="External"/><Relationship Id="rId442" Type="http://schemas.openxmlformats.org/officeDocument/2006/relationships/hyperlink" Target="mailto:adriana.echeverri@antioquia.gov.co" TargetMode="External"/><Relationship Id="rId887" Type="http://schemas.openxmlformats.org/officeDocument/2006/relationships/hyperlink" Target="mailto:natalia.ruiz@fla.com.co" TargetMode="External"/><Relationship Id="rId1072" Type="http://schemas.openxmlformats.org/officeDocument/2006/relationships/hyperlink" Target="mailto:carlos.escobar@antioquia.gov.co" TargetMode="External"/><Relationship Id="rId302" Type="http://schemas.openxmlformats.org/officeDocument/2006/relationships/hyperlink" Target="mailto:dianapatricia.lopez@antioquia.gov.co" TargetMode="External"/><Relationship Id="rId747" Type="http://schemas.openxmlformats.org/officeDocument/2006/relationships/hyperlink" Target="mailto:adriana.garcia@antioquia.gov.co" TargetMode="External"/><Relationship Id="rId954" Type="http://schemas.openxmlformats.org/officeDocument/2006/relationships/hyperlink" Target="mailto:natalia.ruiz@fla.com.co" TargetMode="External"/><Relationship Id="rId83" Type="http://schemas.openxmlformats.org/officeDocument/2006/relationships/hyperlink" Target="mailto:juliana.arboleda@antioquia.gov.co" TargetMode="External"/><Relationship Id="rId179" Type="http://schemas.openxmlformats.org/officeDocument/2006/relationships/hyperlink" Target="mailto:gloria.munera@antioquia.gov.co" TargetMode="External"/><Relationship Id="rId386" Type="http://schemas.openxmlformats.org/officeDocument/2006/relationships/hyperlink" Target="mailto:maximiliano.sierra@antioquia.gov.co" TargetMode="External"/><Relationship Id="rId593" Type="http://schemas.openxmlformats.org/officeDocument/2006/relationships/hyperlink" Target="mailto:lorenzo.portocarrero@antioquia.gov.co" TargetMode="External"/><Relationship Id="rId607" Type="http://schemas.openxmlformats.org/officeDocument/2006/relationships/hyperlink" Target="mailto:jaime.fernandez@antioquia.gov.co" TargetMode="External"/><Relationship Id="rId814" Type="http://schemas.openxmlformats.org/officeDocument/2006/relationships/hyperlink" Target="mailto:natalia.ruiz@fla.com.co" TargetMode="External"/><Relationship Id="rId246" Type="http://schemas.openxmlformats.org/officeDocument/2006/relationships/hyperlink" Target="mailto:dianapatricia.lopez@antioquia.gov.co" TargetMode="External"/><Relationship Id="rId453" Type="http://schemas.openxmlformats.org/officeDocument/2006/relationships/hyperlink" Target="mailto:maria.norena@antioquia.gov.co" TargetMode="External"/><Relationship Id="rId660" Type="http://schemas.openxmlformats.org/officeDocument/2006/relationships/hyperlink" Target="mailto:adriana.garcia@antioquia.gov.co" TargetMode="External"/><Relationship Id="rId898" Type="http://schemas.openxmlformats.org/officeDocument/2006/relationships/hyperlink" Target="mailto:natalia.ruiz@fla.com.co" TargetMode="External"/><Relationship Id="rId1083" Type="http://schemas.openxmlformats.org/officeDocument/2006/relationships/hyperlink" Target="mailto:carlos.escobar@antioquia.gov.co" TargetMode="External"/><Relationship Id="rId106" Type="http://schemas.openxmlformats.org/officeDocument/2006/relationships/hyperlink" Target="mailto:henry.carvajal@antioquia.gov.co" TargetMode="External"/><Relationship Id="rId313" Type="http://schemas.openxmlformats.org/officeDocument/2006/relationships/hyperlink" Target="https://www.contratos.gov.co/consultas/detalleProceso.do?numConstancia=18-1-187486" TargetMode="External"/><Relationship Id="rId758" Type="http://schemas.openxmlformats.org/officeDocument/2006/relationships/hyperlink" Target="mailto:adriana.garcia@antioquia.gov.co" TargetMode="External"/><Relationship Id="rId965" Type="http://schemas.openxmlformats.org/officeDocument/2006/relationships/hyperlink" Target="mailto:natalia.ruiz@fla.com.co" TargetMode="External"/><Relationship Id="rId10" Type="http://schemas.openxmlformats.org/officeDocument/2006/relationships/hyperlink" Target="mailto:jorge.patino@antioquia.gov.co" TargetMode="External"/><Relationship Id="rId94" Type="http://schemas.openxmlformats.org/officeDocument/2006/relationships/hyperlink" Target="mailto:henry.carvajal@antioquia.gov.co" TargetMode="External"/><Relationship Id="rId397" Type="http://schemas.openxmlformats.org/officeDocument/2006/relationships/hyperlink" Target="mailto:eliana.aguirre@antioquia.gov.co" TargetMode="External"/><Relationship Id="rId520" Type="http://schemas.openxmlformats.org/officeDocument/2006/relationships/hyperlink" Target="mailto:javier.londono@antioquia.gov.co" TargetMode="External"/><Relationship Id="rId618" Type="http://schemas.openxmlformats.org/officeDocument/2006/relationships/hyperlink" Target="mailto:jesus.zapata@antioquia.gov.co" TargetMode="External"/><Relationship Id="rId825" Type="http://schemas.openxmlformats.org/officeDocument/2006/relationships/hyperlink" Target="mailto:natalia.ruiz@fla.com.co" TargetMode="External"/><Relationship Id="rId257" Type="http://schemas.openxmlformats.org/officeDocument/2006/relationships/hyperlink" Target="mailto:dianapatricia.lopez@antioquia.gov.co" TargetMode="External"/><Relationship Id="rId464" Type="http://schemas.openxmlformats.org/officeDocument/2006/relationships/hyperlink" Target="mailto:santiago.marin@antioquia.gov.co" TargetMode="External"/><Relationship Id="rId1010" Type="http://schemas.openxmlformats.org/officeDocument/2006/relationships/hyperlink" Target="mailto:santiago.morales@antioquia.gov.co" TargetMode="External"/><Relationship Id="rId1094" Type="http://schemas.openxmlformats.org/officeDocument/2006/relationships/hyperlink" Target="mailto:carlos.escobar@antioquia.gov.co" TargetMode="External"/><Relationship Id="rId1108" Type="http://schemas.openxmlformats.org/officeDocument/2006/relationships/hyperlink" Target="mailto:carlos.escobar@antioquia.gov.co" TargetMode="External"/><Relationship Id="rId117" Type="http://schemas.openxmlformats.org/officeDocument/2006/relationships/hyperlink" Target="mailto:henry.carvajal@antioquia.gov.co" TargetMode="External"/><Relationship Id="rId671" Type="http://schemas.openxmlformats.org/officeDocument/2006/relationships/hyperlink" Target="mailto:adriana.garcia@antioquia.gov.co" TargetMode="External"/><Relationship Id="rId769" Type="http://schemas.openxmlformats.org/officeDocument/2006/relationships/hyperlink" Target="mailto:gloria.escobar@antioquia.gov.co" TargetMode="External"/><Relationship Id="rId976" Type="http://schemas.openxmlformats.org/officeDocument/2006/relationships/hyperlink" Target="mailto:santiago.morales@antioquia.gov.co" TargetMode="External"/><Relationship Id="rId324" Type="http://schemas.openxmlformats.org/officeDocument/2006/relationships/hyperlink" Target="https://www.contratos.gov.co/consultas/detalleProceso.do?numConstancia=18-1-187505" TargetMode="External"/><Relationship Id="rId531" Type="http://schemas.openxmlformats.org/officeDocument/2006/relationships/hyperlink" Target="mailto:aicardo.urrego@antioquia.gov.co" TargetMode="External"/><Relationship Id="rId629" Type="http://schemas.openxmlformats.org/officeDocument/2006/relationships/hyperlink" Target="mailto:wilson.villa@antioquia.gov.co" TargetMode="External"/><Relationship Id="rId836" Type="http://schemas.openxmlformats.org/officeDocument/2006/relationships/hyperlink" Target="mailto:natalia.ruiz@fla.com.co" TargetMode="External"/><Relationship Id="rId1021" Type="http://schemas.openxmlformats.org/officeDocument/2006/relationships/hyperlink" Target="mailto:santiago.morales@antioquia.gov.co" TargetMode="External"/><Relationship Id="rId1119" Type="http://schemas.openxmlformats.org/officeDocument/2006/relationships/hyperlink" Target="mailto:carlos.escobar@antioquia.gov.co" TargetMode="External"/><Relationship Id="rId903" Type="http://schemas.openxmlformats.org/officeDocument/2006/relationships/hyperlink" Target="mailto:natalia.ruiz@fla.com.co" TargetMode="External"/><Relationship Id="rId32" Type="http://schemas.openxmlformats.org/officeDocument/2006/relationships/hyperlink" Target="mailto:jorge.patino@antioquia.gov.co" TargetMode="External"/><Relationship Id="rId181" Type="http://schemas.openxmlformats.org/officeDocument/2006/relationships/hyperlink" Target="mailto:grecia.morales@antioquia.gov.co" TargetMode="External"/><Relationship Id="rId279" Type="http://schemas.openxmlformats.org/officeDocument/2006/relationships/hyperlink" Target="https://www.contratos.gov.co/consultas/detalleProceso.do?numConstancia=18-15-7714089" TargetMode="External"/><Relationship Id="rId486" Type="http://schemas.openxmlformats.org/officeDocument/2006/relationships/hyperlink" Target="mailto:javier.gelvez@antioquia.gov.co" TargetMode="External"/><Relationship Id="rId693" Type="http://schemas.openxmlformats.org/officeDocument/2006/relationships/hyperlink" Target="mailto:adriana.garcia@antioquia.gov.co" TargetMode="External"/><Relationship Id="rId139" Type="http://schemas.openxmlformats.org/officeDocument/2006/relationships/hyperlink" Target="mailto:jvergarhe@antioquia.gov.co" TargetMode="External"/><Relationship Id="rId346" Type="http://schemas.openxmlformats.org/officeDocument/2006/relationships/hyperlink" Target="mailto:dianapatricia.lopez@antioquia.gov.co" TargetMode="External"/><Relationship Id="rId553" Type="http://schemas.openxmlformats.org/officeDocument/2006/relationships/hyperlink" Target="mailto:hugo.parra@antioquia.gov.co" TargetMode="External"/><Relationship Id="rId760" Type="http://schemas.openxmlformats.org/officeDocument/2006/relationships/hyperlink" Target="https://www.contratos.gov.co/consultas/detalleProceso.do?numConstancia=17-4-6386733" TargetMode="External"/><Relationship Id="rId998" Type="http://schemas.openxmlformats.org/officeDocument/2006/relationships/hyperlink" Target="mailto:santiago.morales@antioquia.gov.co" TargetMode="External"/><Relationship Id="rId206" Type="http://schemas.openxmlformats.org/officeDocument/2006/relationships/hyperlink" Target="mailto:dianapatricia.lopez@antioquia.gov.co" TargetMode="External"/><Relationship Id="rId413" Type="http://schemas.openxmlformats.org/officeDocument/2006/relationships/hyperlink" Target="mailto:jorge.duran@antioquia.gov.co" TargetMode="External"/><Relationship Id="rId858" Type="http://schemas.openxmlformats.org/officeDocument/2006/relationships/hyperlink" Target="mailto:natalia.ruiz@fla.com.co" TargetMode="External"/><Relationship Id="rId1043" Type="http://schemas.openxmlformats.org/officeDocument/2006/relationships/hyperlink" Target="mailto:santiago.morales@antioquia.gov.co" TargetMode="External"/><Relationship Id="rId620" Type="http://schemas.openxmlformats.org/officeDocument/2006/relationships/hyperlink" Target="mailto:gullermo.toro@antioquia.gov.co" TargetMode="External"/><Relationship Id="rId718" Type="http://schemas.openxmlformats.org/officeDocument/2006/relationships/hyperlink" Target="mailto:adriana.garcia@antioquia.gov.co" TargetMode="External"/><Relationship Id="rId925" Type="http://schemas.openxmlformats.org/officeDocument/2006/relationships/hyperlink" Target="mailto:natalia.ruiz@fla.com.co" TargetMode="External"/><Relationship Id="rId1110" Type="http://schemas.openxmlformats.org/officeDocument/2006/relationships/hyperlink" Target="mailto:carlos.escobar@antioquia.gov.co" TargetMode="External"/><Relationship Id="rId54" Type="http://schemas.openxmlformats.org/officeDocument/2006/relationships/hyperlink" Target="mailto:Juaneugenio.maya@antioquia.gov.co" TargetMode="External"/><Relationship Id="rId270" Type="http://schemas.openxmlformats.org/officeDocument/2006/relationships/hyperlink" Target="https://www.contratos.gov.co/consultas/detalleProceso.do?numConstancia=18-1-186143" TargetMode="External"/><Relationship Id="rId130" Type="http://schemas.openxmlformats.org/officeDocument/2006/relationships/hyperlink" Target="mailto:camila.zapata@antioquia.gov.co" TargetMode="External"/><Relationship Id="rId368" Type="http://schemas.openxmlformats.org/officeDocument/2006/relationships/hyperlink" Target="https://www.contratos.gov.co/consultas/detalleProceso.do?numConstancia=18-1-193071" TargetMode="External"/><Relationship Id="rId575" Type="http://schemas.openxmlformats.org/officeDocument/2006/relationships/hyperlink" Target="https://www.contratos.gov.co/consultas/detalleProceso.do?numConstancia=17-15-7235908" TargetMode="External"/><Relationship Id="rId782" Type="http://schemas.openxmlformats.org/officeDocument/2006/relationships/hyperlink" Target="mailto:beatriz.rojas@antioquia.gov.co" TargetMode="External"/><Relationship Id="rId228" Type="http://schemas.openxmlformats.org/officeDocument/2006/relationships/hyperlink" Target="mailto:dianapatricia.lopez@antioquia.gov.co" TargetMode="External"/><Relationship Id="rId435" Type="http://schemas.openxmlformats.org/officeDocument/2006/relationships/hyperlink" Target="mailto:fabiola.vergara@antioquia.gov.co" TargetMode="External"/><Relationship Id="rId642" Type="http://schemas.openxmlformats.org/officeDocument/2006/relationships/hyperlink" Target="mailto:adriana.garcia@antioquia.gov.co" TargetMode="External"/><Relationship Id="rId1065" Type="http://schemas.openxmlformats.org/officeDocument/2006/relationships/hyperlink" Target="mailto:carlos.escobar@antioquia.gov.co" TargetMode="External"/><Relationship Id="rId502" Type="http://schemas.openxmlformats.org/officeDocument/2006/relationships/hyperlink" Target="mailto:diana.david@antioquia.gov.co" TargetMode="External"/><Relationship Id="rId947" Type="http://schemas.openxmlformats.org/officeDocument/2006/relationships/hyperlink" Target="mailto:natalia.ruiz@fla.com.co" TargetMode="External"/><Relationship Id="rId1132" Type="http://schemas.openxmlformats.org/officeDocument/2006/relationships/hyperlink" Target="mailto:carlos.escobar@antioquia.gov.co" TargetMode="External"/><Relationship Id="rId76" Type="http://schemas.openxmlformats.org/officeDocument/2006/relationships/hyperlink" Target="mailto:juan.velez@antioquia.gov.co" TargetMode="External"/><Relationship Id="rId807" Type="http://schemas.openxmlformats.org/officeDocument/2006/relationships/hyperlink" Target="mailto:natalia.ruiz@fla.com.co" TargetMode="External"/><Relationship Id="rId292" Type="http://schemas.openxmlformats.org/officeDocument/2006/relationships/hyperlink" Target="mailto:dianapatricia.lopez@antioquia.gov.co" TargetMode="External"/><Relationship Id="rId597" Type="http://schemas.openxmlformats.org/officeDocument/2006/relationships/hyperlink" Target="mailto:jorge.ga&#241;an@antioquia.gov.co" TargetMode="External"/><Relationship Id="rId152" Type="http://schemas.openxmlformats.org/officeDocument/2006/relationships/hyperlink" Target="mailto:norman.harry@antioquia.gov.co" TargetMode="External"/><Relationship Id="rId457" Type="http://schemas.openxmlformats.org/officeDocument/2006/relationships/hyperlink" Target="mailto:javier.londono@antioquia.gov.co" TargetMode="External"/><Relationship Id="rId1087" Type="http://schemas.openxmlformats.org/officeDocument/2006/relationships/hyperlink" Target="mailto:carlos.escobar@antioquia.gov.co" TargetMode="External"/><Relationship Id="rId664" Type="http://schemas.openxmlformats.org/officeDocument/2006/relationships/hyperlink" Target="mailto:adriana.garcia@antioquia.gov.co" TargetMode="External"/><Relationship Id="rId871" Type="http://schemas.openxmlformats.org/officeDocument/2006/relationships/hyperlink" Target="mailto:natalia.ruiz@fla.com.co" TargetMode="External"/><Relationship Id="rId969" Type="http://schemas.openxmlformats.org/officeDocument/2006/relationships/hyperlink" Target="mailto:natalia.ruiz@fla.com.co" TargetMode="External"/><Relationship Id="rId317" Type="http://schemas.openxmlformats.org/officeDocument/2006/relationships/hyperlink" Target="https://www.contratos.gov.co/consultas/detalleProceso.do?numConstancia=18-1-187492" TargetMode="External"/><Relationship Id="rId524" Type="http://schemas.openxmlformats.org/officeDocument/2006/relationships/hyperlink" Target="mailto:alvaro.uribe@antioquia.gov.co" TargetMode="External"/><Relationship Id="rId731" Type="http://schemas.openxmlformats.org/officeDocument/2006/relationships/hyperlink" Target="mailto:adriana.garcia@antioquia.gov.co" TargetMode="External"/><Relationship Id="rId98" Type="http://schemas.openxmlformats.org/officeDocument/2006/relationships/hyperlink" Target="mailto:henry.carvajal@antioquia.gov.co" TargetMode="External"/><Relationship Id="rId829" Type="http://schemas.openxmlformats.org/officeDocument/2006/relationships/hyperlink" Target="mailto:natalia.ruiz@fla.com.co" TargetMode="External"/><Relationship Id="rId1014" Type="http://schemas.openxmlformats.org/officeDocument/2006/relationships/hyperlink" Target="mailto:santiago.morales@antioquia.gov.co" TargetMode="External"/><Relationship Id="rId25" Type="http://schemas.openxmlformats.org/officeDocument/2006/relationships/hyperlink" Target="mailto:jorge.patino@antioquia.gov.co" TargetMode="External"/><Relationship Id="rId174" Type="http://schemas.openxmlformats.org/officeDocument/2006/relationships/hyperlink" Target="mailto:ana.cruz@antioquia.gov.co" TargetMode="External"/><Relationship Id="rId381" Type="http://schemas.openxmlformats.org/officeDocument/2006/relationships/hyperlink" Target="mailto:Victoria.hoyos@antioquia.gov.co" TargetMode="External"/><Relationship Id="rId241" Type="http://schemas.openxmlformats.org/officeDocument/2006/relationships/hyperlink" Target="mailto:dianapatricia.lopez@antioquia.gov.co" TargetMode="External"/><Relationship Id="rId479" Type="http://schemas.openxmlformats.org/officeDocument/2006/relationships/hyperlink" Target="https://www.contratos.gov.co/consultas/detalleProceso.do?numConstancia=17-12-7135191" TargetMode="External"/><Relationship Id="rId686" Type="http://schemas.openxmlformats.org/officeDocument/2006/relationships/hyperlink" Target="mailto:adriana.garcia@antioquia.gov.co" TargetMode="External"/><Relationship Id="rId893" Type="http://schemas.openxmlformats.org/officeDocument/2006/relationships/hyperlink" Target="mailto:natalia.ruiz@fla.com.co" TargetMode="External"/><Relationship Id="rId339" Type="http://schemas.openxmlformats.org/officeDocument/2006/relationships/hyperlink" Target="https://www.contratos.gov.co/consultas/detalleProceso.do?numConstancia=17-4-7451196" TargetMode="External"/><Relationship Id="rId546" Type="http://schemas.openxmlformats.org/officeDocument/2006/relationships/hyperlink" Target="mailto:hugo.parra@antioquia.gov.co" TargetMode="External"/><Relationship Id="rId753" Type="http://schemas.openxmlformats.org/officeDocument/2006/relationships/hyperlink" Target="mailto:adriana.garcia@antioquia.gov.co" TargetMode="External"/><Relationship Id="rId101" Type="http://schemas.openxmlformats.org/officeDocument/2006/relationships/hyperlink" Target="mailto:henry.carvajal@antioquia.gov.co" TargetMode="External"/><Relationship Id="rId406" Type="http://schemas.openxmlformats.org/officeDocument/2006/relationships/hyperlink" Target="mailto:clara.ortiz@antioquia.gov.co" TargetMode="External"/><Relationship Id="rId960" Type="http://schemas.openxmlformats.org/officeDocument/2006/relationships/hyperlink" Target="mailto:natalia.ruiz@fla.com.co" TargetMode="External"/><Relationship Id="rId1036" Type="http://schemas.openxmlformats.org/officeDocument/2006/relationships/hyperlink" Target="mailto:santiago.morales@antioquia.gov.co"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G1686"/>
  <sheetViews>
    <sheetView tabSelected="1" zoomScale="40" zoomScaleNormal="40" workbookViewId="0">
      <selection activeCell="C12" sqref="C12"/>
    </sheetView>
  </sheetViews>
  <sheetFormatPr baseColWidth="10" defaultRowHeight="14.4" x14ac:dyDescent="0.3"/>
  <cols>
    <col min="1" max="1" width="32.88671875" bestFit="1" customWidth="1"/>
    <col min="2" max="2" width="24.88671875" customWidth="1"/>
    <col min="3" max="3" width="51.44140625" customWidth="1"/>
    <col min="4" max="4" width="31.21875" customWidth="1"/>
    <col min="5" max="5" width="33.33203125" customWidth="1"/>
    <col min="6" max="6" width="41.44140625" bestFit="1" customWidth="1"/>
    <col min="7" max="7" width="29.33203125" customWidth="1"/>
    <col min="8" max="8" width="25.88671875" bestFit="1" customWidth="1"/>
    <col min="9" max="9" width="36.6640625" customWidth="1"/>
    <col min="10" max="10" width="22.33203125" customWidth="1"/>
    <col min="11" max="11" width="22.6640625" customWidth="1"/>
    <col min="12" max="12" width="37.6640625" bestFit="1" customWidth="1"/>
    <col min="13" max="13" width="19.44140625" bestFit="1" customWidth="1"/>
    <col min="14" max="14" width="14.6640625" bestFit="1" customWidth="1"/>
    <col min="15" max="15" width="35.5546875" customWidth="1"/>
    <col min="16" max="16" width="53.6640625" customWidth="1"/>
    <col min="17" max="17" width="55.6640625" customWidth="1"/>
    <col min="18" max="18" width="55.33203125" customWidth="1"/>
    <col min="19" max="19" width="15.6640625" customWidth="1"/>
    <col min="20" max="20" width="61.44140625" customWidth="1"/>
    <col min="21" max="21" width="58.5546875" customWidth="1"/>
    <col min="22" max="22" width="26.5546875" customWidth="1"/>
    <col min="23" max="23" width="25.88671875" customWidth="1"/>
    <col min="24" max="24" width="21.109375" customWidth="1"/>
    <col min="25" max="25" width="22.44140625" customWidth="1"/>
    <col min="26" max="26" width="21.33203125" customWidth="1"/>
    <col min="27" max="27" width="15.5546875" customWidth="1"/>
    <col min="28" max="28" width="32.33203125" customWidth="1"/>
    <col min="29" max="29" width="21.21875" customWidth="1"/>
    <col min="30" max="30" width="41.44140625" customWidth="1"/>
    <col min="31" max="31" width="59.109375" customWidth="1"/>
    <col min="32" max="32" width="33.88671875" style="5" customWidth="1"/>
    <col min="33" max="33" width="28.33203125" style="4" customWidth="1"/>
    <col min="37" max="37" width="12.6640625" bestFit="1" customWidth="1"/>
  </cols>
  <sheetData>
    <row r="1" spans="1:33" s="1" customFormat="1" ht="10.199999999999999" x14ac:dyDescent="0.2">
      <c r="A1" s="189"/>
      <c r="B1" s="189"/>
      <c r="C1" s="191" t="s">
        <v>0</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3"/>
      <c r="AE1" s="200" t="s">
        <v>1</v>
      </c>
      <c r="AF1" s="201"/>
      <c r="AG1" s="201"/>
    </row>
    <row r="2" spans="1:33" s="1" customFormat="1" ht="10.199999999999999" x14ac:dyDescent="0.2">
      <c r="A2" s="189"/>
      <c r="B2" s="189"/>
      <c r="C2" s="194"/>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c r="AE2" s="200"/>
      <c r="AF2" s="201"/>
      <c r="AG2" s="201"/>
    </row>
    <row r="3" spans="1:33" s="1" customFormat="1" ht="10.199999999999999" x14ac:dyDescent="0.2">
      <c r="A3" s="189"/>
      <c r="B3" s="189"/>
      <c r="C3" s="194"/>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6"/>
      <c r="AE3" s="200" t="s">
        <v>2</v>
      </c>
      <c r="AF3" s="201"/>
      <c r="AG3" s="201"/>
    </row>
    <row r="4" spans="1:33" s="1" customFormat="1" ht="10.199999999999999" x14ac:dyDescent="0.2">
      <c r="A4" s="189"/>
      <c r="B4" s="189"/>
      <c r="C4" s="194"/>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6"/>
      <c r="AE4" s="200"/>
      <c r="AF4" s="201"/>
      <c r="AG4" s="201"/>
    </row>
    <row r="5" spans="1:33" s="1" customFormat="1" ht="10.199999999999999" x14ac:dyDescent="0.2">
      <c r="A5" s="189"/>
      <c r="B5" s="189"/>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6"/>
      <c r="AE5" s="200" t="s">
        <v>3</v>
      </c>
      <c r="AF5" s="201"/>
      <c r="AG5" s="201"/>
    </row>
    <row r="6" spans="1:33" s="1" customFormat="1" ht="10.8" thickBot="1" x14ac:dyDescent="0.25">
      <c r="A6" s="190"/>
      <c r="B6" s="190"/>
      <c r="C6" s="197"/>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9"/>
      <c r="AE6" s="200"/>
      <c r="AF6" s="201"/>
      <c r="AG6" s="201"/>
    </row>
    <row r="7" spans="1:33" s="1" customFormat="1" ht="34.200000000000003" thickBot="1" x14ac:dyDescent="0.7">
      <c r="A7" s="185" t="s">
        <v>4</v>
      </c>
      <c r="B7" s="186"/>
      <c r="C7" s="186"/>
      <c r="D7" s="186"/>
      <c r="E7" s="186"/>
      <c r="F7" s="186"/>
      <c r="G7" s="186"/>
      <c r="H7" s="186"/>
      <c r="I7" s="186"/>
      <c r="J7" s="186"/>
      <c r="K7" s="186"/>
      <c r="L7" s="186"/>
      <c r="M7" s="186"/>
      <c r="N7" s="186"/>
      <c r="O7" s="186"/>
      <c r="P7" s="187"/>
      <c r="Q7" s="187"/>
      <c r="R7" s="187"/>
      <c r="S7" s="187"/>
      <c r="T7" s="187"/>
      <c r="U7" s="187"/>
      <c r="V7" s="187"/>
      <c r="W7" s="187"/>
      <c r="X7" s="187"/>
      <c r="Y7" s="187"/>
      <c r="Z7" s="187"/>
      <c r="AA7" s="187"/>
      <c r="AB7" s="187"/>
      <c r="AC7" s="187"/>
      <c r="AD7" s="187"/>
      <c r="AE7" s="187"/>
      <c r="AF7" s="187"/>
      <c r="AG7" s="188"/>
    </row>
    <row r="8" spans="1:33" s="1" customFormat="1" ht="22.5" customHeight="1" x14ac:dyDescent="0.3">
      <c r="A8" s="161" t="s">
        <v>5</v>
      </c>
      <c r="B8" s="162"/>
      <c r="C8" s="162"/>
      <c r="D8" s="162"/>
      <c r="E8" s="162"/>
      <c r="F8" s="162"/>
      <c r="G8" s="162"/>
      <c r="H8" s="162"/>
      <c r="I8" s="162"/>
      <c r="J8" s="162"/>
      <c r="K8" s="162"/>
      <c r="L8" s="162"/>
      <c r="M8" s="162"/>
      <c r="N8" s="162"/>
      <c r="O8" s="163"/>
      <c r="P8" s="167" t="s">
        <v>6</v>
      </c>
      <c r="Q8" s="168"/>
      <c r="R8" s="168"/>
      <c r="S8" s="168"/>
      <c r="T8" s="168"/>
      <c r="U8" s="169"/>
      <c r="V8" s="170" t="s">
        <v>7</v>
      </c>
      <c r="W8" s="171"/>
      <c r="X8" s="171"/>
      <c r="Y8" s="171"/>
      <c r="Z8" s="171"/>
      <c r="AA8" s="171"/>
      <c r="AB8" s="171"/>
      <c r="AC8" s="171"/>
      <c r="AD8" s="171"/>
      <c r="AE8" s="174" t="s">
        <v>8</v>
      </c>
      <c r="AF8" s="174"/>
      <c r="AG8" s="175"/>
    </row>
    <row r="9" spans="1:33" s="1" customFormat="1" ht="10.199999999999999" x14ac:dyDescent="0.2">
      <c r="A9" s="164"/>
      <c r="B9" s="165"/>
      <c r="C9" s="165"/>
      <c r="D9" s="165"/>
      <c r="E9" s="165"/>
      <c r="F9" s="165"/>
      <c r="G9" s="165"/>
      <c r="H9" s="165"/>
      <c r="I9" s="165"/>
      <c r="J9" s="165"/>
      <c r="K9" s="165"/>
      <c r="L9" s="165"/>
      <c r="M9" s="165"/>
      <c r="N9" s="165"/>
      <c r="O9" s="166"/>
      <c r="P9" s="178" t="s">
        <v>9</v>
      </c>
      <c r="Q9" s="179"/>
      <c r="R9" s="178" t="s">
        <v>10</v>
      </c>
      <c r="S9" s="182"/>
      <c r="T9" s="182"/>
      <c r="U9" s="179"/>
      <c r="V9" s="172"/>
      <c r="W9" s="173"/>
      <c r="X9" s="173"/>
      <c r="Y9" s="173"/>
      <c r="Z9" s="173"/>
      <c r="AA9" s="173"/>
      <c r="AB9" s="173"/>
      <c r="AC9" s="173"/>
      <c r="AD9" s="173"/>
      <c r="AE9" s="176"/>
      <c r="AF9" s="176"/>
      <c r="AG9" s="177"/>
    </row>
    <row r="10" spans="1:33" s="3" customFormat="1" x14ac:dyDescent="0.3">
      <c r="A10" s="2"/>
      <c r="B10" s="2"/>
      <c r="C10" s="2"/>
      <c r="D10" s="2"/>
      <c r="E10" s="2"/>
      <c r="F10" s="2"/>
      <c r="G10" s="2"/>
      <c r="H10" s="2"/>
      <c r="I10" s="2"/>
      <c r="J10" s="2"/>
      <c r="K10" s="2"/>
      <c r="L10" s="184" t="s">
        <v>11</v>
      </c>
      <c r="M10" s="182"/>
      <c r="N10" s="182"/>
      <c r="O10" s="179"/>
      <c r="P10" s="180"/>
      <c r="Q10" s="181"/>
      <c r="R10" s="180"/>
      <c r="S10" s="183"/>
      <c r="T10" s="183"/>
      <c r="U10" s="181"/>
      <c r="V10" s="172"/>
      <c r="W10" s="173"/>
      <c r="X10" s="173"/>
      <c r="Y10" s="173"/>
      <c r="Z10" s="173"/>
      <c r="AA10" s="173"/>
      <c r="AB10" s="173"/>
      <c r="AC10" s="173"/>
      <c r="AD10" s="173"/>
      <c r="AE10" s="176"/>
      <c r="AF10" s="176"/>
      <c r="AG10" s="177"/>
    </row>
    <row r="11" spans="1:33" s="3" customFormat="1" ht="75.75" customHeight="1" x14ac:dyDescent="0.2">
      <c r="A11" s="93" t="s">
        <v>12</v>
      </c>
      <c r="B11" s="94" t="s">
        <v>13</v>
      </c>
      <c r="C11" s="94" t="s">
        <v>14</v>
      </c>
      <c r="D11" s="94" t="s">
        <v>15</v>
      </c>
      <c r="E11" s="94" t="s">
        <v>16</v>
      </c>
      <c r="F11" s="94" t="s">
        <v>17</v>
      </c>
      <c r="G11" s="94" t="s">
        <v>18</v>
      </c>
      <c r="H11" s="94" t="s">
        <v>19</v>
      </c>
      <c r="I11" s="94" t="s">
        <v>20</v>
      </c>
      <c r="J11" s="94" t="s">
        <v>21</v>
      </c>
      <c r="K11" s="94" t="s">
        <v>22</v>
      </c>
      <c r="L11" s="94" t="s">
        <v>23</v>
      </c>
      <c r="M11" s="94" t="s">
        <v>24</v>
      </c>
      <c r="N11" s="94" t="s">
        <v>25</v>
      </c>
      <c r="O11" s="94" t="s">
        <v>26</v>
      </c>
      <c r="P11" s="67" t="s">
        <v>27</v>
      </c>
      <c r="Q11" s="67" t="s">
        <v>28</v>
      </c>
      <c r="R11" s="96" t="s">
        <v>29</v>
      </c>
      <c r="S11" s="96" t="s">
        <v>30</v>
      </c>
      <c r="T11" s="67" t="s">
        <v>31</v>
      </c>
      <c r="U11" s="67" t="s">
        <v>32</v>
      </c>
      <c r="V11" s="97" t="s">
        <v>33</v>
      </c>
      <c r="W11" s="97" t="s">
        <v>34</v>
      </c>
      <c r="X11" s="97" t="s">
        <v>35</v>
      </c>
      <c r="Y11" s="97" t="s">
        <v>36</v>
      </c>
      <c r="Z11" s="97" t="s">
        <v>37</v>
      </c>
      <c r="AA11" s="97" t="s">
        <v>38</v>
      </c>
      <c r="AB11" s="97" t="s">
        <v>39</v>
      </c>
      <c r="AC11" s="97" t="s">
        <v>40</v>
      </c>
      <c r="AD11" s="97" t="s">
        <v>41</v>
      </c>
      <c r="AE11" s="98" t="s">
        <v>42</v>
      </c>
      <c r="AF11" s="98" t="s">
        <v>43</v>
      </c>
      <c r="AG11" s="99" t="s">
        <v>44</v>
      </c>
    </row>
    <row r="12" spans="1:33" s="5" customFormat="1" ht="109.2" x14ac:dyDescent="0.3">
      <c r="A12" s="58" t="s">
        <v>4849</v>
      </c>
      <c r="B12" s="35">
        <v>80141607</v>
      </c>
      <c r="C12" s="34" t="s">
        <v>5841</v>
      </c>
      <c r="D12" s="55">
        <v>42775</v>
      </c>
      <c r="E12" s="34" t="s">
        <v>2574</v>
      </c>
      <c r="F12" s="34" t="s">
        <v>129</v>
      </c>
      <c r="G12" s="34" t="s">
        <v>232</v>
      </c>
      <c r="H12" s="72">
        <v>20000000</v>
      </c>
      <c r="I12" s="72">
        <v>20000000</v>
      </c>
      <c r="J12" s="34" t="s">
        <v>49</v>
      </c>
      <c r="K12" s="34" t="s">
        <v>68</v>
      </c>
      <c r="L12" s="35" t="s">
        <v>4850</v>
      </c>
      <c r="M12" s="35" t="s">
        <v>4851</v>
      </c>
      <c r="N12" s="58" t="s">
        <v>4852</v>
      </c>
      <c r="O12" s="45" t="s">
        <v>4853</v>
      </c>
      <c r="P12" s="34" t="s">
        <v>4854</v>
      </c>
      <c r="Q12" s="34" t="s">
        <v>4855</v>
      </c>
      <c r="R12" s="34" t="s">
        <v>4856</v>
      </c>
      <c r="S12" s="34">
        <v>220109</v>
      </c>
      <c r="T12" s="34" t="s">
        <v>4857</v>
      </c>
      <c r="U12" s="35" t="s">
        <v>5842</v>
      </c>
      <c r="V12" s="35" t="s">
        <v>5958</v>
      </c>
      <c r="W12" s="34">
        <v>16248</v>
      </c>
      <c r="X12" s="60"/>
      <c r="Y12" s="34"/>
      <c r="Z12" s="34"/>
      <c r="AA12" s="68">
        <f>+IF(AND(W12="",X12="",Y12="",Z12=""),"",IF(AND(W12&lt;&gt;"",X12="",Y12="",Z12=""),0%,IF(AND(W12&lt;&gt;"",X12&lt;&gt;"",Y12="",Z12=""),33%,IF(AND(W12&lt;&gt;"",X12&lt;&gt;"",Y12&lt;&gt;"",Z12=""),66%,IF(AND(W12&lt;&gt;"",X12&lt;&gt;"",Y12&lt;&gt;"",Z12&lt;&gt;""),100%,"Información incompleta")))))</f>
        <v>0</v>
      </c>
      <c r="AB12" s="35" t="s">
        <v>5959</v>
      </c>
      <c r="AC12" s="34" t="s">
        <v>61</v>
      </c>
      <c r="AD12" s="69" t="s">
        <v>5960</v>
      </c>
      <c r="AE12" s="35" t="s">
        <v>6021</v>
      </c>
      <c r="AF12" s="34" t="s">
        <v>63</v>
      </c>
      <c r="AG12" s="34" t="s">
        <v>68</v>
      </c>
    </row>
    <row r="13" spans="1:33" s="5" customFormat="1" ht="78" x14ac:dyDescent="0.3">
      <c r="A13" s="58" t="s">
        <v>4849</v>
      </c>
      <c r="B13" s="34">
        <v>81111811</v>
      </c>
      <c r="C13" s="34" t="s">
        <v>5843</v>
      </c>
      <c r="D13" s="55">
        <v>43101</v>
      </c>
      <c r="E13" s="34" t="s">
        <v>80</v>
      </c>
      <c r="F13" s="34" t="s">
        <v>95</v>
      </c>
      <c r="G13" s="34" t="s">
        <v>232</v>
      </c>
      <c r="H13" s="72">
        <v>87348998</v>
      </c>
      <c r="I13" s="72">
        <v>87348998</v>
      </c>
      <c r="J13" s="34" t="s">
        <v>76</v>
      </c>
      <c r="K13" s="34" t="s">
        <v>68</v>
      </c>
      <c r="L13" s="35" t="s">
        <v>4850</v>
      </c>
      <c r="M13" s="35" t="s">
        <v>4851</v>
      </c>
      <c r="N13" s="58" t="s">
        <v>4852</v>
      </c>
      <c r="O13" s="45" t="s">
        <v>4853</v>
      </c>
      <c r="P13" s="34" t="s">
        <v>5844</v>
      </c>
      <c r="Q13" s="34" t="s">
        <v>5845</v>
      </c>
      <c r="R13" s="34" t="s">
        <v>5846</v>
      </c>
      <c r="S13" s="34">
        <v>220102</v>
      </c>
      <c r="T13" s="34" t="s">
        <v>5845</v>
      </c>
      <c r="U13" s="35" t="s">
        <v>5847</v>
      </c>
      <c r="V13" s="35">
        <v>7720</v>
      </c>
      <c r="W13" s="34" t="s">
        <v>5961</v>
      </c>
      <c r="X13" s="71">
        <v>43033</v>
      </c>
      <c r="Y13" s="34" t="s">
        <v>5962</v>
      </c>
      <c r="Z13" s="34">
        <v>4600007642</v>
      </c>
      <c r="AA13" s="68">
        <f t="shared" ref="AA13:AA76" si="0">+IF(AND(W13="",X13="",Y13="",Z13=""),"",IF(AND(W13&lt;&gt;"",X13="",Y13="",Z13=""),0%,IF(AND(W13&lt;&gt;"",X13&lt;&gt;"",Y13="",Z13=""),33%,IF(AND(W13&lt;&gt;"",X13&lt;&gt;"",Y13&lt;&gt;"",Z13=""),66%,IF(AND(W13&lt;&gt;"",X13&lt;&gt;"",Y13&lt;&gt;"",Z13&lt;&gt;""),100%,"Información incompleta")))))</f>
        <v>1</v>
      </c>
      <c r="AB13" s="34" t="s">
        <v>5963</v>
      </c>
      <c r="AC13" s="34" t="s">
        <v>61</v>
      </c>
      <c r="AD13" s="69" t="s">
        <v>5964</v>
      </c>
      <c r="AE13" s="35" t="s">
        <v>6022</v>
      </c>
      <c r="AF13" s="34" t="s">
        <v>2656</v>
      </c>
      <c r="AG13" s="34" t="s">
        <v>6023</v>
      </c>
    </row>
    <row r="14" spans="1:33" s="5" customFormat="1" ht="78" x14ac:dyDescent="0.3">
      <c r="A14" s="58" t="s">
        <v>4849</v>
      </c>
      <c r="B14" s="34">
        <v>80111614</v>
      </c>
      <c r="C14" s="34" t="s">
        <v>5848</v>
      </c>
      <c r="D14" s="55">
        <v>43132</v>
      </c>
      <c r="E14" s="34" t="s">
        <v>5182</v>
      </c>
      <c r="F14" s="34" t="s">
        <v>558</v>
      </c>
      <c r="G14" s="34" t="s">
        <v>232</v>
      </c>
      <c r="H14" s="72">
        <v>2000000</v>
      </c>
      <c r="I14" s="72">
        <v>2000000</v>
      </c>
      <c r="J14" s="34" t="s">
        <v>76</v>
      </c>
      <c r="K14" s="34" t="s">
        <v>68</v>
      </c>
      <c r="L14" s="35" t="s">
        <v>4850</v>
      </c>
      <c r="M14" s="35" t="s">
        <v>4851</v>
      </c>
      <c r="N14" s="58" t="s">
        <v>4852</v>
      </c>
      <c r="O14" s="45" t="s">
        <v>4853</v>
      </c>
      <c r="P14" s="34" t="s">
        <v>4854</v>
      </c>
      <c r="Q14" s="34" t="s">
        <v>4855</v>
      </c>
      <c r="R14" s="34" t="s">
        <v>4856</v>
      </c>
      <c r="S14" s="34">
        <v>220109</v>
      </c>
      <c r="T14" s="34" t="s">
        <v>4857</v>
      </c>
      <c r="U14" s="35" t="s">
        <v>5849</v>
      </c>
      <c r="V14" s="34" t="s">
        <v>68</v>
      </c>
      <c r="W14" s="34" t="s">
        <v>68</v>
      </c>
      <c r="X14" s="34" t="s">
        <v>68</v>
      </c>
      <c r="Y14" s="34" t="s">
        <v>68</v>
      </c>
      <c r="Z14" s="34" t="s">
        <v>68</v>
      </c>
      <c r="AA14" s="68">
        <f t="shared" si="0"/>
        <v>1</v>
      </c>
      <c r="AB14" s="34" t="s">
        <v>68</v>
      </c>
      <c r="AC14" s="34" t="s">
        <v>61</v>
      </c>
      <c r="AD14" s="69" t="s">
        <v>5965</v>
      </c>
      <c r="AE14" s="35" t="s">
        <v>6024</v>
      </c>
      <c r="AF14" s="34" t="s">
        <v>63</v>
      </c>
      <c r="AG14" s="34" t="s">
        <v>6023</v>
      </c>
    </row>
    <row r="15" spans="1:33" s="5" customFormat="1" ht="124.8" x14ac:dyDescent="0.3">
      <c r="A15" s="58" t="s">
        <v>4849</v>
      </c>
      <c r="B15" s="34">
        <v>80101504</v>
      </c>
      <c r="C15" s="34" t="s">
        <v>6069</v>
      </c>
      <c r="D15" s="55">
        <v>43282</v>
      </c>
      <c r="E15" s="34" t="s">
        <v>5850</v>
      </c>
      <c r="F15" s="34" t="s">
        <v>47</v>
      </c>
      <c r="G15" s="34" t="s">
        <v>232</v>
      </c>
      <c r="H15" s="72">
        <v>780000000</v>
      </c>
      <c r="I15" s="72">
        <v>780000000</v>
      </c>
      <c r="J15" s="34" t="s">
        <v>76</v>
      </c>
      <c r="K15" s="34" t="s">
        <v>68</v>
      </c>
      <c r="L15" s="35" t="s">
        <v>4850</v>
      </c>
      <c r="M15" s="35" t="s">
        <v>4851</v>
      </c>
      <c r="N15" s="58" t="s">
        <v>4852</v>
      </c>
      <c r="O15" s="45" t="s">
        <v>4853</v>
      </c>
      <c r="P15" s="34" t="s">
        <v>4854</v>
      </c>
      <c r="Q15" s="34" t="s">
        <v>4855</v>
      </c>
      <c r="R15" s="34" t="s">
        <v>4856</v>
      </c>
      <c r="S15" s="34">
        <v>220109</v>
      </c>
      <c r="T15" s="34" t="s">
        <v>4857</v>
      </c>
      <c r="U15" s="35" t="s">
        <v>5851</v>
      </c>
      <c r="V15" s="35">
        <v>8291</v>
      </c>
      <c r="W15" s="34">
        <v>21937</v>
      </c>
      <c r="X15" s="71">
        <v>43297</v>
      </c>
      <c r="Y15" s="102">
        <v>2018030249632</v>
      </c>
      <c r="Z15" s="34">
        <v>4600008272</v>
      </c>
      <c r="AA15" s="68">
        <f t="shared" si="0"/>
        <v>1</v>
      </c>
      <c r="AB15" s="34" t="s">
        <v>5966</v>
      </c>
      <c r="AC15" s="34" t="s">
        <v>106</v>
      </c>
      <c r="AD15" s="69" t="s">
        <v>5967</v>
      </c>
      <c r="AE15" s="35" t="s">
        <v>6025</v>
      </c>
      <c r="AF15" s="34" t="s">
        <v>63</v>
      </c>
      <c r="AG15" s="34" t="s">
        <v>6026</v>
      </c>
    </row>
    <row r="16" spans="1:33" s="5" customFormat="1" ht="124.8" x14ac:dyDescent="0.3">
      <c r="A16" s="58" t="s">
        <v>4849</v>
      </c>
      <c r="B16" s="34">
        <v>80101504</v>
      </c>
      <c r="C16" s="34" t="s">
        <v>6070</v>
      </c>
      <c r="D16" s="55">
        <v>43282</v>
      </c>
      <c r="E16" s="34" t="s">
        <v>5850</v>
      </c>
      <c r="F16" s="34" t="s">
        <v>1060</v>
      </c>
      <c r="G16" s="34" t="s">
        <v>232</v>
      </c>
      <c r="H16" s="72">
        <v>491257763</v>
      </c>
      <c r="I16" s="72">
        <v>169987200</v>
      </c>
      <c r="J16" s="34" t="s">
        <v>76</v>
      </c>
      <c r="K16" s="34" t="s">
        <v>68</v>
      </c>
      <c r="L16" s="35" t="s">
        <v>4850</v>
      </c>
      <c r="M16" s="35" t="s">
        <v>4851</v>
      </c>
      <c r="N16" s="58" t="s">
        <v>4852</v>
      </c>
      <c r="O16" s="45" t="s">
        <v>4853</v>
      </c>
      <c r="P16" s="34" t="s">
        <v>4854</v>
      </c>
      <c r="Q16" s="34" t="s">
        <v>4855</v>
      </c>
      <c r="R16" s="34" t="s">
        <v>4856</v>
      </c>
      <c r="S16" s="34">
        <v>220109</v>
      </c>
      <c r="T16" s="34" t="s">
        <v>4857</v>
      </c>
      <c r="U16" s="35" t="s">
        <v>5851</v>
      </c>
      <c r="V16" s="35">
        <v>8291</v>
      </c>
      <c r="W16" s="34">
        <v>21937</v>
      </c>
      <c r="X16" s="71">
        <v>43297</v>
      </c>
      <c r="Y16" s="102">
        <v>2018030249632</v>
      </c>
      <c r="Z16" s="34">
        <v>4600008272</v>
      </c>
      <c r="AA16" s="68">
        <f t="shared" si="0"/>
        <v>1</v>
      </c>
      <c r="AB16" s="34" t="s">
        <v>5966</v>
      </c>
      <c r="AC16" s="34" t="s">
        <v>106</v>
      </c>
      <c r="AD16" s="69" t="s">
        <v>5967</v>
      </c>
      <c r="AE16" s="35" t="s">
        <v>6025</v>
      </c>
      <c r="AF16" s="34" t="s">
        <v>63</v>
      </c>
      <c r="AG16" s="34" t="s">
        <v>6026</v>
      </c>
    </row>
    <row r="17" spans="1:33" s="5" customFormat="1" ht="78" x14ac:dyDescent="0.3">
      <c r="A17" s="58" t="s">
        <v>4849</v>
      </c>
      <c r="B17" s="34">
        <v>80111604</v>
      </c>
      <c r="C17" s="34" t="s">
        <v>5852</v>
      </c>
      <c r="D17" s="55">
        <v>43009</v>
      </c>
      <c r="E17" s="34" t="s">
        <v>5853</v>
      </c>
      <c r="F17" s="34" t="s">
        <v>47</v>
      </c>
      <c r="G17" s="34" t="s">
        <v>232</v>
      </c>
      <c r="H17" s="72">
        <v>609340846</v>
      </c>
      <c r="I17" s="72">
        <v>609340846</v>
      </c>
      <c r="J17" s="34" t="s">
        <v>49</v>
      </c>
      <c r="K17" s="34" t="s">
        <v>50</v>
      </c>
      <c r="L17" s="35" t="s">
        <v>4850</v>
      </c>
      <c r="M17" s="35" t="s">
        <v>4851</v>
      </c>
      <c r="N17" s="58" t="s">
        <v>4852</v>
      </c>
      <c r="O17" s="45" t="s">
        <v>4853</v>
      </c>
      <c r="P17" s="34" t="s">
        <v>4854</v>
      </c>
      <c r="Q17" s="34" t="s">
        <v>5854</v>
      </c>
      <c r="R17" s="34" t="s">
        <v>5855</v>
      </c>
      <c r="S17" s="34">
        <v>220162</v>
      </c>
      <c r="T17" s="34" t="s">
        <v>5854</v>
      </c>
      <c r="U17" s="35" t="s">
        <v>5856</v>
      </c>
      <c r="V17" s="35" t="s">
        <v>5968</v>
      </c>
      <c r="W17" s="35">
        <v>19442</v>
      </c>
      <c r="X17" s="60">
        <v>43049</v>
      </c>
      <c r="Y17" s="35" t="s">
        <v>68</v>
      </c>
      <c r="Z17" s="35">
        <v>4600007905</v>
      </c>
      <c r="AA17" s="68">
        <f t="shared" si="0"/>
        <v>1</v>
      </c>
      <c r="AB17" s="35" t="s">
        <v>5969</v>
      </c>
      <c r="AC17" s="34" t="s">
        <v>61</v>
      </c>
      <c r="AD17" s="69" t="s">
        <v>5970</v>
      </c>
      <c r="AE17" s="35" t="s">
        <v>6027</v>
      </c>
      <c r="AF17" s="34" t="s">
        <v>63</v>
      </c>
      <c r="AG17" s="34" t="s">
        <v>6028</v>
      </c>
    </row>
    <row r="18" spans="1:33" s="5" customFormat="1" ht="109.2" x14ac:dyDescent="0.3">
      <c r="A18" s="58" t="s">
        <v>4849</v>
      </c>
      <c r="B18" s="34">
        <v>80111604</v>
      </c>
      <c r="C18" s="34" t="s">
        <v>6071</v>
      </c>
      <c r="D18" s="55">
        <v>43282</v>
      </c>
      <c r="E18" s="34" t="s">
        <v>5850</v>
      </c>
      <c r="F18" s="34" t="s">
        <v>47</v>
      </c>
      <c r="G18" s="34" t="s">
        <v>232</v>
      </c>
      <c r="H18" s="72">
        <v>180000000</v>
      </c>
      <c r="I18" s="72">
        <f>180000000</f>
        <v>180000000</v>
      </c>
      <c r="J18" s="34" t="s">
        <v>76</v>
      </c>
      <c r="K18" s="34" t="s">
        <v>68</v>
      </c>
      <c r="L18" s="35" t="s">
        <v>4850</v>
      </c>
      <c r="M18" s="35" t="s">
        <v>4851</v>
      </c>
      <c r="N18" s="58" t="s">
        <v>4852</v>
      </c>
      <c r="O18" s="45" t="s">
        <v>4853</v>
      </c>
      <c r="P18" s="34" t="s">
        <v>4854</v>
      </c>
      <c r="Q18" s="34" t="s">
        <v>5854</v>
      </c>
      <c r="R18" s="34" t="s">
        <v>5855</v>
      </c>
      <c r="S18" s="34">
        <v>220162</v>
      </c>
      <c r="T18" s="34" t="s">
        <v>5854</v>
      </c>
      <c r="U18" s="35" t="s">
        <v>5856</v>
      </c>
      <c r="V18" s="35">
        <v>8291</v>
      </c>
      <c r="W18" s="34">
        <v>21937</v>
      </c>
      <c r="X18" s="71">
        <v>43297</v>
      </c>
      <c r="Y18" s="102">
        <v>2018030249632</v>
      </c>
      <c r="Z18" s="34">
        <v>4600008272</v>
      </c>
      <c r="AA18" s="68">
        <f t="shared" si="0"/>
        <v>1</v>
      </c>
      <c r="AB18" s="34" t="s">
        <v>5966</v>
      </c>
      <c r="AC18" s="34" t="s">
        <v>106</v>
      </c>
      <c r="AD18" s="69" t="s">
        <v>5967</v>
      </c>
      <c r="AE18" s="35" t="s">
        <v>6025</v>
      </c>
      <c r="AF18" s="34" t="s">
        <v>63</v>
      </c>
      <c r="AG18" s="34" t="s">
        <v>6026</v>
      </c>
    </row>
    <row r="19" spans="1:33" s="5" customFormat="1" ht="140.4" x14ac:dyDescent="0.3">
      <c r="A19" s="58" t="s">
        <v>4849</v>
      </c>
      <c r="B19" s="34">
        <v>80111604</v>
      </c>
      <c r="C19" s="34" t="s">
        <v>6072</v>
      </c>
      <c r="D19" s="55">
        <v>43282</v>
      </c>
      <c r="E19" s="34" t="s">
        <v>5850</v>
      </c>
      <c r="F19" s="34" t="s">
        <v>47</v>
      </c>
      <c r="G19" s="34" t="s">
        <v>232</v>
      </c>
      <c r="H19" s="72">
        <v>200000000</v>
      </c>
      <c r="I19" s="72">
        <v>200000000</v>
      </c>
      <c r="J19" s="34" t="s">
        <v>76</v>
      </c>
      <c r="K19" s="34" t="s">
        <v>68</v>
      </c>
      <c r="L19" s="35" t="s">
        <v>4850</v>
      </c>
      <c r="M19" s="35" t="s">
        <v>4851</v>
      </c>
      <c r="N19" s="58" t="s">
        <v>4852</v>
      </c>
      <c r="O19" s="45" t="s">
        <v>4853</v>
      </c>
      <c r="P19" s="34" t="s">
        <v>4854</v>
      </c>
      <c r="Q19" s="34" t="s">
        <v>5854</v>
      </c>
      <c r="R19" s="34" t="s">
        <v>5855</v>
      </c>
      <c r="S19" s="34">
        <v>220162</v>
      </c>
      <c r="T19" s="34" t="s">
        <v>5854</v>
      </c>
      <c r="U19" s="35" t="s">
        <v>5856</v>
      </c>
      <c r="V19" s="35">
        <v>8291</v>
      </c>
      <c r="W19" s="34">
        <v>21937</v>
      </c>
      <c r="X19" s="71">
        <v>43297</v>
      </c>
      <c r="Y19" s="102">
        <v>2018030249632</v>
      </c>
      <c r="Z19" s="34">
        <v>4600008272</v>
      </c>
      <c r="AA19" s="68">
        <f t="shared" si="0"/>
        <v>1</v>
      </c>
      <c r="AB19" s="34" t="s">
        <v>5966</v>
      </c>
      <c r="AC19" s="34" t="s">
        <v>106</v>
      </c>
      <c r="AD19" s="69" t="s">
        <v>5967</v>
      </c>
      <c r="AE19" s="35" t="s">
        <v>6025</v>
      </c>
      <c r="AF19" s="34" t="s">
        <v>63</v>
      </c>
      <c r="AG19" s="34" t="s">
        <v>6026</v>
      </c>
    </row>
    <row r="20" spans="1:33" s="5" customFormat="1" ht="124.8" x14ac:dyDescent="0.3">
      <c r="A20" s="58" t="s">
        <v>4849</v>
      </c>
      <c r="B20" s="34">
        <v>80111604</v>
      </c>
      <c r="C20" s="34" t="s">
        <v>6073</v>
      </c>
      <c r="D20" s="55">
        <v>43282</v>
      </c>
      <c r="E20" s="34" t="s">
        <v>5850</v>
      </c>
      <c r="F20" s="34" t="s">
        <v>47</v>
      </c>
      <c r="G20" s="34" t="s">
        <v>232</v>
      </c>
      <c r="H20" s="72">
        <v>1302514579</v>
      </c>
      <c r="I20" s="72">
        <f>522514579</f>
        <v>522514579</v>
      </c>
      <c r="J20" s="34" t="s">
        <v>76</v>
      </c>
      <c r="K20" s="34" t="s">
        <v>68</v>
      </c>
      <c r="L20" s="35" t="s">
        <v>4850</v>
      </c>
      <c r="M20" s="35" t="s">
        <v>4851</v>
      </c>
      <c r="N20" s="58" t="s">
        <v>4852</v>
      </c>
      <c r="O20" s="45" t="s">
        <v>4853</v>
      </c>
      <c r="P20" s="34" t="s">
        <v>4854</v>
      </c>
      <c r="Q20" s="34" t="s">
        <v>5854</v>
      </c>
      <c r="R20" s="34" t="s">
        <v>5855</v>
      </c>
      <c r="S20" s="34">
        <v>220162</v>
      </c>
      <c r="T20" s="34" t="s">
        <v>5854</v>
      </c>
      <c r="U20" s="35" t="s">
        <v>5856</v>
      </c>
      <c r="V20" s="35">
        <v>8291</v>
      </c>
      <c r="W20" s="34">
        <v>21937</v>
      </c>
      <c r="X20" s="71">
        <v>43297</v>
      </c>
      <c r="Y20" s="102">
        <v>2018030249632</v>
      </c>
      <c r="Z20" s="34">
        <v>4600008272</v>
      </c>
      <c r="AA20" s="68">
        <f t="shared" si="0"/>
        <v>1</v>
      </c>
      <c r="AB20" s="34" t="s">
        <v>5966</v>
      </c>
      <c r="AC20" s="34" t="s">
        <v>106</v>
      </c>
      <c r="AD20" s="69" t="s">
        <v>5967</v>
      </c>
      <c r="AE20" s="35" t="s">
        <v>6025</v>
      </c>
      <c r="AF20" s="34" t="s">
        <v>2656</v>
      </c>
      <c r="AG20" s="34" t="s">
        <v>6029</v>
      </c>
    </row>
    <row r="21" spans="1:33" s="5" customFormat="1" ht="124.8" x14ac:dyDescent="0.3">
      <c r="A21" s="58" t="s">
        <v>4849</v>
      </c>
      <c r="B21" s="34">
        <v>80111604</v>
      </c>
      <c r="C21" s="34" t="s">
        <v>6074</v>
      </c>
      <c r="D21" s="55">
        <v>43282</v>
      </c>
      <c r="E21" s="34" t="s">
        <v>5850</v>
      </c>
      <c r="F21" s="34" t="s">
        <v>47</v>
      </c>
      <c r="G21" s="34" t="s">
        <v>232</v>
      </c>
      <c r="H21" s="72">
        <v>1302514579</v>
      </c>
      <c r="I21" s="72">
        <f>400000000</f>
        <v>400000000</v>
      </c>
      <c r="J21" s="34" t="s">
        <v>76</v>
      </c>
      <c r="K21" s="34" t="s">
        <v>68</v>
      </c>
      <c r="L21" s="35" t="s">
        <v>4850</v>
      </c>
      <c r="M21" s="35" t="s">
        <v>4851</v>
      </c>
      <c r="N21" s="58" t="s">
        <v>4852</v>
      </c>
      <c r="O21" s="45" t="s">
        <v>4853</v>
      </c>
      <c r="P21" s="34" t="s">
        <v>4854</v>
      </c>
      <c r="Q21" s="34" t="s">
        <v>5854</v>
      </c>
      <c r="R21" s="34" t="s">
        <v>5855</v>
      </c>
      <c r="S21" s="34">
        <v>220162</v>
      </c>
      <c r="T21" s="34" t="s">
        <v>5854</v>
      </c>
      <c r="U21" s="35" t="s">
        <v>5856</v>
      </c>
      <c r="V21" s="35">
        <v>8291</v>
      </c>
      <c r="W21" s="34">
        <v>21937</v>
      </c>
      <c r="X21" s="71">
        <v>43297</v>
      </c>
      <c r="Y21" s="102">
        <v>2018030249632</v>
      </c>
      <c r="Z21" s="34">
        <v>4600008272</v>
      </c>
      <c r="AA21" s="68">
        <f t="shared" si="0"/>
        <v>1</v>
      </c>
      <c r="AB21" s="34" t="s">
        <v>5966</v>
      </c>
      <c r="AC21" s="34" t="s">
        <v>106</v>
      </c>
      <c r="AD21" s="69" t="s">
        <v>5967</v>
      </c>
      <c r="AE21" s="35" t="s">
        <v>6025</v>
      </c>
      <c r="AF21" s="34" t="s">
        <v>2656</v>
      </c>
      <c r="AG21" s="34" t="s">
        <v>6029</v>
      </c>
    </row>
    <row r="22" spans="1:33" s="5" customFormat="1" ht="93.6" x14ac:dyDescent="0.3">
      <c r="A22" s="58" t="s">
        <v>4849</v>
      </c>
      <c r="B22" s="34">
        <v>80111604</v>
      </c>
      <c r="C22" s="34" t="s">
        <v>5857</v>
      </c>
      <c r="D22" s="55">
        <v>43252</v>
      </c>
      <c r="E22" s="34" t="s">
        <v>5858</v>
      </c>
      <c r="F22" s="34" t="s">
        <v>47</v>
      </c>
      <c r="G22" s="34" t="s">
        <v>232</v>
      </c>
      <c r="H22" s="72">
        <v>5000000</v>
      </c>
      <c r="I22" s="103">
        <v>5000000</v>
      </c>
      <c r="J22" s="34" t="s">
        <v>76</v>
      </c>
      <c r="K22" s="34" t="s">
        <v>68</v>
      </c>
      <c r="L22" s="35" t="s">
        <v>4850</v>
      </c>
      <c r="M22" s="35" t="s">
        <v>4851</v>
      </c>
      <c r="N22" s="58" t="s">
        <v>4852</v>
      </c>
      <c r="O22" s="45" t="s">
        <v>4853</v>
      </c>
      <c r="P22" s="34" t="s">
        <v>4854</v>
      </c>
      <c r="Q22" s="34" t="s">
        <v>4855</v>
      </c>
      <c r="R22" s="34" t="s">
        <v>4856</v>
      </c>
      <c r="S22" s="34">
        <v>220109</v>
      </c>
      <c r="T22" s="34" t="s">
        <v>4857</v>
      </c>
      <c r="U22" s="35" t="s">
        <v>5859</v>
      </c>
      <c r="V22" s="35">
        <v>8393</v>
      </c>
      <c r="W22" s="35">
        <v>22006</v>
      </c>
      <c r="X22" s="60">
        <v>43285</v>
      </c>
      <c r="Y22" s="104">
        <v>43290</v>
      </c>
      <c r="Z22" s="35" t="s">
        <v>5971</v>
      </c>
      <c r="AA22" s="68">
        <f t="shared" si="0"/>
        <v>1</v>
      </c>
      <c r="AB22" s="35" t="s">
        <v>2584</v>
      </c>
      <c r="AC22" s="34" t="s">
        <v>61</v>
      </c>
      <c r="AD22" s="69" t="s">
        <v>5972</v>
      </c>
      <c r="AE22" s="35" t="s">
        <v>6030</v>
      </c>
      <c r="AF22" s="34" t="s">
        <v>63</v>
      </c>
      <c r="AG22" s="34" t="s">
        <v>68</v>
      </c>
    </row>
    <row r="23" spans="1:33" s="5" customFormat="1" ht="46.8" x14ac:dyDescent="0.3">
      <c r="A23" s="58" t="s">
        <v>4849</v>
      </c>
      <c r="B23" s="34">
        <v>56101522</v>
      </c>
      <c r="C23" s="34" t="s">
        <v>5860</v>
      </c>
      <c r="D23" s="55">
        <v>43282</v>
      </c>
      <c r="E23" s="34" t="s">
        <v>5861</v>
      </c>
      <c r="F23" s="34" t="s">
        <v>67</v>
      </c>
      <c r="G23" s="34" t="s">
        <v>232</v>
      </c>
      <c r="H23" s="72">
        <v>14514033</v>
      </c>
      <c r="I23" s="72">
        <v>14514033</v>
      </c>
      <c r="J23" s="34" t="s">
        <v>76</v>
      </c>
      <c r="K23" s="34" t="s">
        <v>68</v>
      </c>
      <c r="L23" s="35" t="s">
        <v>4850</v>
      </c>
      <c r="M23" s="35" t="s">
        <v>4851</v>
      </c>
      <c r="N23" s="58" t="s">
        <v>4852</v>
      </c>
      <c r="O23" s="45" t="s">
        <v>4853</v>
      </c>
      <c r="P23" s="34" t="s">
        <v>4854</v>
      </c>
      <c r="Q23" s="34" t="s">
        <v>4855</v>
      </c>
      <c r="R23" s="34" t="s">
        <v>4856</v>
      </c>
      <c r="S23" s="34">
        <v>220109</v>
      </c>
      <c r="T23" s="34" t="s">
        <v>4857</v>
      </c>
      <c r="U23" s="35" t="s">
        <v>5862</v>
      </c>
      <c r="V23" s="35"/>
      <c r="W23" s="35">
        <v>21882</v>
      </c>
      <c r="X23" s="60"/>
      <c r="Y23" s="35"/>
      <c r="Z23" s="35"/>
      <c r="AA23" s="68">
        <f t="shared" si="0"/>
        <v>0</v>
      </c>
      <c r="AB23" s="35"/>
      <c r="AC23" s="34" t="s">
        <v>534</v>
      </c>
      <c r="AD23" s="69" t="s">
        <v>5973</v>
      </c>
      <c r="AE23" s="35" t="s">
        <v>6031</v>
      </c>
      <c r="AF23" s="34" t="s">
        <v>63</v>
      </c>
      <c r="AG23" s="34" t="s">
        <v>68</v>
      </c>
    </row>
    <row r="24" spans="1:33" s="5" customFormat="1" ht="109.2" x14ac:dyDescent="0.3">
      <c r="A24" s="58" t="s">
        <v>4849</v>
      </c>
      <c r="B24" s="34">
        <v>80111604</v>
      </c>
      <c r="C24" s="34" t="s">
        <v>5863</v>
      </c>
      <c r="D24" s="55">
        <v>43313</v>
      </c>
      <c r="E24" s="34" t="s">
        <v>4962</v>
      </c>
      <c r="F24" s="34" t="s">
        <v>47</v>
      </c>
      <c r="G24" s="34" t="s">
        <v>232</v>
      </c>
      <c r="H24" s="72">
        <v>10000000</v>
      </c>
      <c r="I24" s="72">
        <v>10000000</v>
      </c>
      <c r="J24" s="34" t="s">
        <v>76</v>
      </c>
      <c r="K24" s="34" t="s">
        <v>68</v>
      </c>
      <c r="L24" s="35" t="s">
        <v>4850</v>
      </c>
      <c r="M24" s="35" t="s">
        <v>4851</v>
      </c>
      <c r="N24" s="58" t="s">
        <v>4852</v>
      </c>
      <c r="O24" s="45" t="s">
        <v>4853</v>
      </c>
      <c r="P24" s="34" t="s">
        <v>4854</v>
      </c>
      <c r="Q24" s="34" t="s">
        <v>4855</v>
      </c>
      <c r="R24" s="34" t="s">
        <v>4856</v>
      </c>
      <c r="S24" s="34">
        <v>220109</v>
      </c>
      <c r="T24" s="34" t="s">
        <v>4857</v>
      </c>
      <c r="U24" s="35" t="s">
        <v>5864</v>
      </c>
      <c r="V24" s="35"/>
      <c r="W24" s="35"/>
      <c r="X24" s="60"/>
      <c r="Y24" s="35"/>
      <c r="Z24" s="34"/>
      <c r="AA24" s="68" t="str">
        <f t="shared" si="0"/>
        <v/>
      </c>
      <c r="AB24" s="35"/>
      <c r="AC24" s="34" t="s">
        <v>534</v>
      </c>
      <c r="AD24" s="69" t="s">
        <v>5974</v>
      </c>
      <c r="AE24" s="35" t="s">
        <v>6030</v>
      </c>
      <c r="AF24" s="34" t="s">
        <v>63</v>
      </c>
      <c r="AG24" s="34" t="s">
        <v>68</v>
      </c>
    </row>
    <row r="25" spans="1:33" s="5" customFormat="1" ht="78" x14ac:dyDescent="0.3">
      <c r="A25" s="58" t="s">
        <v>4849</v>
      </c>
      <c r="B25" s="35">
        <v>80111614</v>
      </c>
      <c r="C25" s="34" t="s">
        <v>5848</v>
      </c>
      <c r="D25" s="55">
        <v>43132</v>
      </c>
      <c r="E25" s="34" t="s">
        <v>951</v>
      </c>
      <c r="F25" s="34" t="s">
        <v>558</v>
      </c>
      <c r="G25" s="34" t="s">
        <v>232</v>
      </c>
      <c r="H25" s="72">
        <v>3000000</v>
      </c>
      <c r="I25" s="72">
        <v>3000000</v>
      </c>
      <c r="J25" s="34" t="s">
        <v>76</v>
      </c>
      <c r="K25" s="34" t="s">
        <v>68</v>
      </c>
      <c r="L25" s="35" t="s">
        <v>5865</v>
      </c>
      <c r="M25" s="35" t="s">
        <v>4851</v>
      </c>
      <c r="N25" s="58">
        <v>3839140</v>
      </c>
      <c r="O25" s="45" t="s">
        <v>5866</v>
      </c>
      <c r="P25" s="34" t="s">
        <v>4854</v>
      </c>
      <c r="Q25" s="34" t="s">
        <v>5867</v>
      </c>
      <c r="R25" s="34" t="s">
        <v>5868</v>
      </c>
      <c r="S25" s="34">
        <v>220130</v>
      </c>
      <c r="T25" s="34" t="s">
        <v>5867</v>
      </c>
      <c r="U25" s="35" t="s">
        <v>5869</v>
      </c>
      <c r="V25" s="34" t="s">
        <v>68</v>
      </c>
      <c r="W25" s="34" t="s">
        <v>68</v>
      </c>
      <c r="X25" s="34" t="s">
        <v>68</v>
      </c>
      <c r="Y25" s="34" t="s">
        <v>68</v>
      </c>
      <c r="Z25" s="34" t="s">
        <v>68</v>
      </c>
      <c r="AA25" s="68">
        <f t="shared" si="0"/>
        <v>1</v>
      </c>
      <c r="AB25" s="34" t="s">
        <v>68</v>
      </c>
      <c r="AC25" s="34" t="s">
        <v>61</v>
      </c>
      <c r="AD25" s="69" t="s">
        <v>5975</v>
      </c>
      <c r="AE25" s="35" t="s">
        <v>6032</v>
      </c>
      <c r="AF25" s="34" t="s">
        <v>63</v>
      </c>
      <c r="AG25" s="34" t="s">
        <v>6023</v>
      </c>
    </row>
    <row r="26" spans="1:33" s="5" customFormat="1" ht="93.6" x14ac:dyDescent="0.3">
      <c r="A26" s="58" t="s">
        <v>4849</v>
      </c>
      <c r="B26" s="35">
        <v>80101504</v>
      </c>
      <c r="C26" s="34" t="s">
        <v>5870</v>
      </c>
      <c r="D26" s="55">
        <v>43046</v>
      </c>
      <c r="E26" s="34" t="s">
        <v>5871</v>
      </c>
      <c r="F26" s="34" t="s">
        <v>47</v>
      </c>
      <c r="G26" s="34" t="s">
        <v>232</v>
      </c>
      <c r="H26" s="72">
        <v>1041877278</v>
      </c>
      <c r="I26" s="72">
        <v>1041877278</v>
      </c>
      <c r="J26" s="34" t="s">
        <v>49</v>
      </c>
      <c r="K26" s="34" t="s">
        <v>50</v>
      </c>
      <c r="L26" s="35" t="s">
        <v>5865</v>
      </c>
      <c r="M26" s="35" t="s">
        <v>4851</v>
      </c>
      <c r="N26" s="58">
        <v>3839140</v>
      </c>
      <c r="O26" s="45" t="s">
        <v>5866</v>
      </c>
      <c r="P26" s="34" t="s">
        <v>4854</v>
      </c>
      <c r="Q26" s="34" t="s">
        <v>5867</v>
      </c>
      <c r="R26" s="34" t="s">
        <v>5868</v>
      </c>
      <c r="S26" s="34">
        <v>220130</v>
      </c>
      <c r="T26" s="34" t="s">
        <v>5867</v>
      </c>
      <c r="U26" s="35" t="s">
        <v>5869</v>
      </c>
      <c r="V26" s="35" t="s">
        <v>5976</v>
      </c>
      <c r="W26" s="34">
        <v>19604</v>
      </c>
      <c r="X26" s="60">
        <v>43049</v>
      </c>
      <c r="Y26" s="34" t="s">
        <v>68</v>
      </c>
      <c r="Z26" s="34">
        <v>4600007904</v>
      </c>
      <c r="AA26" s="68">
        <f t="shared" si="0"/>
        <v>1</v>
      </c>
      <c r="AB26" s="35" t="s">
        <v>5969</v>
      </c>
      <c r="AC26" s="34" t="s">
        <v>61</v>
      </c>
      <c r="AD26" s="69" t="s">
        <v>5977</v>
      </c>
      <c r="AE26" s="35" t="s">
        <v>6033</v>
      </c>
      <c r="AF26" s="34" t="s">
        <v>63</v>
      </c>
      <c r="AG26" s="34" t="s">
        <v>6028</v>
      </c>
    </row>
    <row r="27" spans="1:33" s="5" customFormat="1" ht="93.6" x14ac:dyDescent="0.3">
      <c r="A27" s="58" t="s">
        <v>4849</v>
      </c>
      <c r="B27" s="35">
        <v>80101504</v>
      </c>
      <c r="C27" s="34" t="s">
        <v>5872</v>
      </c>
      <c r="D27" s="55">
        <v>43191</v>
      </c>
      <c r="E27" s="34" t="s">
        <v>5853</v>
      </c>
      <c r="F27" s="34" t="s">
        <v>47</v>
      </c>
      <c r="G27" s="34" t="s">
        <v>232</v>
      </c>
      <c r="H27" s="72">
        <v>144550399</v>
      </c>
      <c r="I27" s="72">
        <v>118000000</v>
      </c>
      <c r="J27" s="34" t="s">
        <v>76</v>
      </c>
      <c r="K27" s="34" t="s">
        <v>68</v>
      </c>
      <c r="L27" s="35" t="s">
        <v>5865</v>
      </c>
      <c r="M27" s="35" t="s">
        <v>4851</v>
      </c>
      <c r="N27" s="58">
        <v>3839140</v>
      </c>
      <c r="O27" s="45" t="s">
        <v>5866</v>
      </c>
      <c r="P27" s="34" t="s">
        <v>4854</v>
      </c>
      <c r="Q27" s="34" t="s">
        <v>5867</v>
      </c>
      <c r="R27" s="34" t="s">
        <v>5868</v>
      </c>
      <c r="S27" s="34">
        <v>220130</v>
      </c>
      <c r="T27" s="34" t="s">
        <v>5867</v>
      </c>
      <c r="U27" s="35" t="s">
        <v>5869</v>
      </c>
      <c r="V27" s="35" t="s">
        <v>5976</v>
      </c>
      <c r="W27" s="34">
        <v>21244</v>
      </c>
      <c r="X27" s="60">
        <v>43266</v>
      </c>
      <c r="Y27" s="34" t="s">
        <v>68</v>
      </c>
      <c r="Z27" s="34">
        <v>4600007904</v>
      </c>
      <c r="AA27" s="68">
        <f t="shared" si="0"/>
        <v>1</v>
      </c>
      <c r="AB27" s="35" t="s">
        <v>5969</v>
      </c>
      <c r="AC27" s="34" t="s">
        <v>61</v>
      </c>
      <c r="AD27" s="69" t="s">
        <v>5978</v>
      </c>
      <c r="AE27" s="35" t="s">
        <v>6033</v>
      </c>
      <c r="AF27" s="34" t="s">
        <v>63</v>
      </c>
      <c r="AG27" s="34" t="s">
        <v>6028</v>
      </c>
    </row>
    <row r="28" spans="1:33" s="5" customFormat="1" ht="93.6" x14ac:dyDescent="0.3">
      <c r="A28" s="58" t="s">
        <v>4849</v>
      </c>
      <c r="B28" s="35" t="s">
        <v>5873</v>
      </c>
      <c r="C28" s="34" t="s">
        <v>5857</v>
      </c>
      <c r="D28" s="55">
        <v>43252</v>
      </c>
      <c r="E28" s="34" t="s">
        <v>5858</v>
      </c>
      <c r="F28" s="34" t="s">
        <v>47</v>
      </c>
      <c r="G28" s="34" t="s">
        <v>232</v>
      </c>
      <c r="H28" s="72">
        <v>25000000</v>
      </c>
      <c r="I28" s="72">
        <v>25000000</v>
      </c>
      <c r="J28" s="34" t="s">
        <v>76</v>
      </c>
      <c r="K28" s="34" t="s">
        <v>68</v>
      </c>
      <c r="L28" s="35" t="s">
        <v>5865</v>
      </c>
      <c r="M28" s="35" t="s">
        <v>4851</v>
      </c>
      <c r="N28" s="58">
        <v>3839140</v>
      </c>
      <c r="O28" s="45" t="s">
        <v>5866</v>
      </c>
      <c r="P28" s="34" t="s">
        <v>4854</v>
      </c>
      <c r="Q28" s="34" t="s">
        <v>5867</v>
      </c>
      <c r="R28" s="34" t="s">
        <v>5868</v>
      </c>
      <c r="S28" s="34">
        <v>220130</v>
      </c>
      <c r="T28" s="34" t="s">
        <v>5867</v>
      </c>
      <c r="U28" s="35" t="s">
        <v>5874</v>
      </c>
      <c r="V28" s="35">
        <v>8393</v>
      </c>
      <c r="W28" s="34">
        <v>22003</v>
      </c>
      <c r="X28" s="60">
        <v>43285</v>
      </c>
      <c r="Y28" s="104">
        <v>43290</v>
      </c>
      <c r="Z28" s="35" t="s">
        <v>5971</v>
      </c>
      <c r="AA28" s="68">
        <f t="shared" si="0"/>
        <v>1</v>
      </c>
      <c r="AB28" s="35" t="s">
        <v>2584</v>
      </c>
      <c r="AC28" s="34" t="s">
        <v>61</v>
      </c>
      <c r="AD28" s="69" t="s">
        <v>5979</v>
      </c>
      <c r="AE28" s="35" t="s">
        <v>6030</v>
      </c>
      <c r="AF28" s="34" t="s">
        <v>63</v>
      </c>
      <c r="AG28" s="34" t="s">
        <v>68</v>
      </c>
    </row>
    <row r="29" spans="1:33" s="5" customFormat="1" ht="109.2" x14ac:dyDescent="0.3">
      <c r="A29" s="58" t="s">
        <v>4849</v>
      </c>
      <c r="B29" s="35" t="s">
        <v>5875</v>
      </c>
      <c r="C29" s="34" t="s">
        <v>5863</v>
      </c>
      <c r="D29" s="55">
        <v>43313</v>
      </c>
      <c r="E29" s="34" t="s">
        <v>4962</v>
      </c>
      <c r="F29" s="34" t="s">
        <v>47</v>
      </c>
      <c r="G29" s="34" t="s">
        <v>232</v>
      </c>
      <c r="H29" s="72">
        <v>25000000</v>
      </c>
      <c r="I29" s="103">
        <v>25000000</v>
      </c>
      <c r="J29" s="34" t="s">
        <v>76</v>
      </c>
      <c r="K29" s="34" t="s">
        <v>68</v>
      </c>
      <c r="L29" s="35" t="s">
        <v>5865</v>
      </c>
      <c r="M29" s="35" t="s">
        <v>4851</v>
      </c>
      <c r="N29" s="58">
        <v>3839140</v>
      </c>
      <c r="O29" s="45" t="s">
        <v>5866</v>
      </c>
      <c r="P29" s="34" t="s">
        <v>4854</v>
      </c>
      <c r="Q29" s="34" t="s">
        <v>5867</v>
      </c>
      <c r="R29" s="34" t="s">
        <v>5868</v>
      </c>
      <c r="S29" s="34">
        <v>220130</v>
      </c>
      <c r="T29" s="34" t="s">
        <v>5867</v>
      </c>
      <c r="U29" s="35" t="s">
        <v>5869</v>
      </c>
      <c r="V29" s="34"/>
      <c r="W29" s="34"/>
      <c r="X29" s="34"/>
      <c r="Y29" s="34"/>
      <c r="Z29" s="34"/>
      <c r="AA29" s="68" t="str">
        <f t="shared" si="0"/>
        <v/>
      </c>
      <c r="AB29" s="34"/>
      <c r="AC29" s="34" t="s">
        <v>534</v>
      </c>
      <c r="AD29" s="69" t="s">
        <v>5980</v>
      </c>
      <c r="AE29" s="35" t="s">
        <v>6034</v>
      </c>
      <c r="AF29" s="34" t="s">
        <v>63</v>
      </c>
      <c r="AG29" s="34" t="s">
        <v>68</v>
      </c>
    </row>
    <row r="30" spans="1:33" s="5" customFormat="1" ht="62.4" x14ac:dyDescent="0.3">
      <c r="A30" s="58" t="s">
        <v>4849</v>
      </c>
      <c r="B30" s="35">
        <v>20102301</v>
      </c>
      <c r="C30" s="34" t="s">
        <v>5876</v>
      </c>
      <c r="D30" s="55">
        <v>43252</v>
      </c>
      <c r="E30" s="34" t="s">
        <v>2366</v>
      </c>
      <c r="F30" s="34" t="s">
        <v>67</v>
      </c>
      <c r="G30" s="34" t="s">
        <v>232</v>
      </c>
      <c r="H30" s="72">
        <f>7000000*6*2</f>
        <v>84000000</v>
      </c>
      <c r="I30" s="72">
        <f>7000000*6*2</f>
        <v>84000000</v>
      </c>
      <c r="J30" s="34" t="s">
        <v>76</v>
      </c>
      <c r="K30" s="34" t="s">
        <v>68</v>
      </c>
      <c r="L30" s="35" t="s">
        <v>5865</v>
      </c>
      <c r="M30" s="35" t="s">
        <v>4851</v>
      </c>
      <c r="N30" s="58">
        <v>3839140</v>
      </c>
      <c r="O30" s="45" t="s">
        <v>5866</v>
      </c>
      <c r="P30" s="34" t="s">
        <v>4976</v>
      </c>
      <c r="Q30" s="34" t="s">
        <v>5877</v>
      </c>
      <c r="R30" s="34" t="s">
        <v>5878</v>
      </c>
      <c r="S30" s="34" t="s">
        <v>5879</v>
      </c>
      <c r="T30" s="34" t="s">
        <v>5877</v>
      </c>
      <c r="U30" s="35" t="s">
        <v>5880</v>
      </c>
      <c r="V30" s="34">
        <v>8079</v>
      </c>
      <c r="W30" s="34">
        <v>21447</v>
      </c>
      <c r="X30" s="71">
        <v>43102</v>
      </c>
      <c r="Y30" s="34" t="s">
        <v>68</v>
      </c>
      <c r="Z30" s="34">
        <v>4600008068</v>
      </c>
      <c r="AA30" s="68">
        <f t="shared" si="0"/>
        <v>1</v>
      </c>
      <c r="AB30" s="34" t="s">
        <v>5981</v>
      </c>
      <c r="AC30" s="34" t="s">
        <v>61</v>
      </c>
      <c r="AD30" s="69" t="s">
        <v>5982</v>
      </c>
      <c r="AE30" s="35" t="s">
        <v>6035</v>
      </c>
      <c r="AF30" s="34" t="s">
        <v>63</v>
      </c>
      <c r="AG30" s="34" t="s">
        <v>6023</v>
      </c>
    </row>
    <row r="31" spans="1:33" s="5" customFormat="1" ht="171.6" x14ac:dyDescent="0.3">
      <c r="A31" s="58" t="s">
        <v>4849</v>
      </c>
      <c r="B31" s="35">
        <v>80101504</v>
      </c>
      <c r="C31" s="34" t="s">
        <v>6075</v>
      </c>
      <c r="D31" s="55">
        <v>43252</v>
      </c>
      <c r="E31" s="34" t="s">
        <v>5881</v>
      </c>
      <c r="F31" s="34" t="s">
        <v>47</v>
      </c>
      <c r="G31" s="34" t="s">
        <v>232</v>
      </c>
      <c r="H31" s="72">
        <v>450000000</v>
      </c>
      <c r="I31" s="72">
        <v>450000000</v>
      </c>
      <c r="J31" s="34" t="s">
        <v>76</v>
      </c>
      <c r="K31" s="34" t="s">
        <v>68</v>
      </c>
      <c r="L31" s="35" t="s">
        <v>5865</v>
      </c>
      <c r="M31" s="35" t="s">
        <v>4851</v>
      </c>
      <c r="N31" s="58">
        <v>3839140</v>
      </c>
      <c r="O31" s="45" t="s">
        <v>5866</v>
      </c>
      <c r="P31" s="34" t="s">
        <v>4976</v>
      </c>
      <c r="Q31" s="34" t="s">
        <v>5877</v>
      </c>
      <c r="R31" s="34" t="s">
        <v>5878</v>
      </c>
      <c r="S31" s="34" t="s">
        <v>5879</v>
      </c>
      <c r="T31" s="34" t="s">
        <v>5877</v>
      </c>
      <c r="U31" s="35" t="s">
        <v>5869</v>
      </c>
      <c r="V31" s="35">
        <v>8291</v>
      </c>
      <c r="W31" s="34">
        <v>21960</v>
      </c>
      <c r="X31" s="71">
        <v>43297</v>
      </c>
      <c r="Y31" s="102">
        <v>2018030249632</v>
      </c>
      <c r="Z31" s="34">
        <v>4600008272</v>
      </c>
      <c r="AA31" s="68">
        <f t="shared" si="0"/>
        <v>1</v>
      </c>
      <c r="AB31" s="34" t="s">
        <v>5966</v>
      </c>
      <c r="AC31" s="34" t="s">
        <v>106</v>
      </c>
      <c r="AD31" s="69" t="s">
        <v>5983</v>
      </c>
      <c r="AE31" s="35" t="s">
        <v>6025</v>
      </c>
      <c r="AF31" s="34" t="s">
        <v>6036</v>
      </c>
      <c r="AG31" s="34" t="s">
        <v>6028</v>
      </c>
    </row>
    <row r="32" spans="1:33" s="5" customFormat="1" ht="156" x14ac:dyDescent="0.3">
      <c r="A32" s="58" t="s">
        <v>4849</v>
      </c>
      <c r="B32" s="35">
        <v>80101504</v>
      </c>
      <c r="C32" s="34" t="s">
        <v>5882</v>
      </c>
      <c r="D32" s="55">
        <v>43282</v>
      </c>
      <c r="E32" s="34" t="s">
        <v>5883</v>
      </c>
      <c r="F32" s="34" t="s">
        <v>47</v>
      </c>
      <c r="G32" s="34" t="s">
        <v>232</v>
      </c>
      <c r="H32" s="72">
        <v>450000000</v>
      </c>
      <c r="I32" s="72">
        <v>350000000</v>
      </c>
      <c r="J32" s="34" t="s">
        <v>76</v>
      </c>
      <c r="K32" s="34" t="s">
        <v>68</v>
      </c>
      <c r="L32" s="35" t="s">
        <v>5865</v>
      </c>
      <c r="M32" s="35" t="s">
        <v>4851</v>
      </c>
      <c r="N32" s="58">
        <v>3839140</v>
      </c>
      <c r="O32" s="45" t="s">
        <v>5866</v>
      </c>
      <c r="P32" s="34" t="s">
        <v>4854</v>
      </c>
      <c r="Q32" s="34" t="s">
        <v>5867</v>
      </c>
      <c r="R32" s="34" t="s">
        <v>5868</v>
      </c>
      <c r="S32" s="34">
        <v>220130</v>
      </c>
      <c r="T32" s="34" t="s">
        <v>5884</v>
      </c>
      <c r="U32" s="35" t="s">
        <v>5884</v>
      </c>
      <c r="V32" s="35">
        <v>7720</v>
      </c>
      <c r="W32" s="34">
        <v>22331</v>
      </c>
      <c r="X32" s="60">
        <v>43035</v>
      </c>
      <c r="Y32" s="34">
        <v>4600007642</v>
      </c>
      <c r="Z32" s="34">
        <v>4600007642</v>
      </c>
      <c r="AA32" s="68">
        <f t="shared" si="0"/>
        <v>1</v>
      </c>
      <c r="AB32" s="34" t="s">
        <v>672</v>
      </c>
      <c r="AC32" s="34" t="s">
        <v>61</v>
      </c>
      <c r="AD32" s="34" t="s">
        <v>5984</v>
      </c>
      <c r="AE32" s="35" t="s">
        <v>6025</v>
      </c>
      <c r="AF32" s="34" t="s">
        <v>63</v>
      </c>
      <c r="AG32" s="34" t="s">
        <v>6028</v>
      </c>
    </row>
    <row r="33" spans="1:33" s="5" customFormat="1" ht="93.6" x14ac:dyDescent="0.3">
      <c r="A33" s="58" t="s">
        <v>4849</v>
      </c>
      <c r="B33" s="35">
        <v>81121501</v>
      </c>
      <c r="C33" s="34" t="s">
        <v>5885</v>
      </c>
      <c r="D33" s="55">
        <v>43282</v>
      </c>
      <c r="E33" s="34" t="s">
        <v>5881</v>
      </c>
      <c r="F33" s="34" t="s">
        <v>47</v>
      </c>
      <c r="G33" s="34" t="s">
        <v>232</v>
      </c>
      <c r="H33" s="72">
        <v>130000000</v>
      </c>
      <c r="I33" s="103">
        <v>130000000</v>
      </c>
      <c r="J33" s="34" t="s">
        <v>76</v>
      </c>
      <c r="K33" s="34" t="s">
        <v>68</v>
      </c>
      <c r="L33" s="35" t="s">
        <v>5865</v>
      </c>
      <c r="M33" s="35" t="s">
        <v>4851</v>
      </c>
      <c r="N33" s="58" t="s">
        <v>5886</v>
      </c>
      <c r="O33" s="45" t="s">
        <v>5866</v>
      </c>
      <c r="P33" s="34" t="s">
        <v>4976</v>
      </c>
      <c r="Q33" s="34" t="s">
        <v>5877</v>
      </c>
      <c r="R33" s="34" t="s">
        <v>5868</v>
      </c>
      <c r="S33" s="34">
        <v>220130</v>
      </c>
      <c r="T33" s="34" t="s">
        <v>5877</v>
      </c>
      <c r="U33" s="35" t="s">
        <v>5869</v>
      </c>
      <c r="V33" s="35">
        <v>8291</v>
      </c>
      <c r="W33" s="34">
        <v>21985</v>
      </c>
      <c r="X33" s="71">
        <v>43297</v>
      </c>
      <c r="Y33" s="34">
        <v>4600008030</v>
      </c>
      <c r="Z33" s="34">
        <v>4600008272</v>
      </c>
      <c r="AA33" s="68">
        <f t="shared" si="0"/>
        <v>1</v>
      </c>
      <c r="AB33" s="34" t="s">
        <v>5966</v>
      </c>
      <c r="AC33" s="34" t="s">
        <v>106</v>
      </c>
      <c r="AD33" s="69" t="s">
        <v>5985</v>
      </c>
      <c r="AE33" s="35" t="s">
        <v>6025</v>
      </c>
      <c r="AF33" s="34" t="s">
        <v>6036</v>
      </c>
      <c r="AG33" s="34" t="s">
        <v>6028</v>
      </c>
    </row>
    <row r="34" spans="1:33" s="5" customFormat="1" ht="46.8" x14ac:dyDescent="0.3">
      <c r="A34" s="58" t="s">
        <v>4849</v>
      </c>
      <c r="B34" s="35">
        <v>93141509</v>
      </c>
      <c r="C34" s="34" t="s">
        <v>5860</v>
      </c>
      <c r="D34" s="55">
        <v>43282</v>
      </c>
      <c r="E34" s="34" t="s">
        <v>5861</v>
      </c>
      <c r="F34" s="34" t="s">
        <v>67</v>
      </c>
      <c r="G34" s="34" t="s">
        <v>232</v>
      </c>
      <c r="H34" s="72">
        <v>20940034</v>
      </c>
      <c r="I34" s="103">
        <v>20940034</v>
      </c>
      <c r="J34" s="34" t="s">
        <v>76</v>
      </c>
      <c r="K34" s="34" t="s">
        <v>68</v>
      </c>
      <c r="L34" s="35" t="s">
        <v>5865</v>
      </c>
      <c r="M34" s="35" t="s">
        <v>4851</v>
      </c>
      <c r="N34" s="58" t="s">
        <v>5886</v>
      </c>
      <c r="O34" s="45" t="s">
        <v>5866</v>
      </c>
      <c r="P34" s="34" t="s">
        <v>4976</v>
      </c>
      <c r="Q34" s="34" t="s">
        <v>5877</v>
      </c>
      <c r="R34" s="34" t="s">
        <v>5878</v>
      </c>
      <c r="S34" s="34" t="s">
        <v>5879</v>
      </c>
      <c r="T34" s="34" t="s">
        <v>5877</v>
      </c>
      <c r="U34" s="35" t="s">
        <v>5869</v>
      </c>
      <c r="V34" s="34"/>
      <c r="W34" s="34">
        <v>21881</v>
      </c>
      <c r="X34" s="60">
        <v>43035</v>
      </c>
      <c r="Y34" s="34" t="s">
        <v>3175</v>
      </c>
      <c r="Z34" s="34" t="s">
        <v>3175</v>
      </c>
      <c r="AA34" s="68">
        <f t="shared" si="0"/>
        <v>1</v>
      </c>
      <c r="AB34" s="34"/>
      <c r="AC34" s="34" t="s">
        <v>534</v>
      </c>
      <c r="AD34" s="34" t="s">
        <v>5986</v>
      </c>
      <c r="AE34" s="35" t="s">
        <v>6037</v>
      </c>
      <c r="AF34" s="34" t="s">
        <v>63</v>
      </c>
      <c r="AG34" s="34" t="s">
        <v>68</v>
      </c>
    </row>
    <row r="35" spans="1:33" s="5" customFormat="1" ht="109.2" x14ac:dyDescent="0.3">
      <c r="A35" s="58" t="s">
        <v>4849</v>
      </c>
      <c r="B35" s="34">
        <v>80141607</v>
      </c>
      <c r="C35" s="34" t="s">
        <v>5841</v>
      </c>
      <c r="D35" s="55">
        <v>42775</v>
      </c>
      <c r="E35" s="34" t="s">
        <v>2574</v>
      </c>
      <c r="F35" s="34" t="s">
        <v>129</v>
      </c>
      <c r="G35" s="34" t="s">
        <v>232</v>
      </c>
      <c r="H35" s="103">
        <v>60000000</v>
      </c>
      <c r="I35" s="103">
        <v>60000000</v>
      </c>
      <c r="J35" s="34" t="s">
        <v>49</v>
      </c>
      <c r="K35" s="34" t="s">
        <v>50</v>
      </c>
      <c r="L35" s="35" t="s">
        <v>5887</v>
      </c>
      <c r="M35" s="35" t="s">
        <v>4851</v>
      </c>
      <c r="N35" s="58" t="s">
        <v>5888</v>
      </c>
      <c r="O35" s="45" t="s">
        <v>5889</v>
      </c>
      <c r="P35" s="34" t="s">
        <v>5890</v>
      </c>
      <c r="Q35" s="34" t="s">
        <v>5891</v>
      </c>
      <c r="R35" s="34" t="s">
        <v>5892</v>
      </c>
      <c r="S35" s="34">
        <v>220148</v>
      </c>
      <c r="T35" s="34" t="s">
        <v>5891</v>
      </c>
      <c r="U35" s="35" t="s">
        <v>5893</v>
      </c>
      <c r="V35" s="34" t="s">
        <v>5958</v>
      </c>
      <c r="W35" s="34">
        <v>16248</v>
      </c>
      <c r="X35" s="60">
        <v>42767</v>
      </c>
      <c r="Y35" s="34" t="s">
        <v>68</v>
      </c>
      <c r="Z35" s="34">
        <v>4600006201</v>
      </c>
      <c r="AA35" s="68">
        <f t="shared" si="0"/>
        <v>1</v>
      </c>
      <c r="AB35" s="35" t="s">
        <v>5959</v>
      </c>
      <c r="AC35" s="34" t="s">
        <v>61</v>
      </c>
      <c r="AD35" s="69" t="s">
        <v>5987</v>
      </c>
      <c r="AE35" s="35" t="s">
        <v>6021</v>
      </c>
      <c r="AF35" s="34" t="s">
        <v>63</v>
      </c>
      <c r="AG35" s="34" t="s">
        <v>68</v>
      </c>
    </row>
    <row r="36" spans="1:33" s="5" customFormat="1" ht="93.6" x14ac:dyDescent="0.3">
      <c r="A36" s="58" t="s">
        <v>4849</v>
      </c>
      <c r="B36" s="34">
        <v>93142101</v>
      </c>
      <c r="C36" s="34" t="s">
        <v>5894</v>
      </c>
      <c r="D36" s="55">
        <v>43009</v>
      </c>
      <c r="E36" s="34" t="s">
        <v>951</v>
      </c>
      <c r="F36" s="34" t="s">
        <v>47</v>
      </c>
      <c r="G36" s="34" t="s">
        <v>232</v>
      </c>
      <c r="H36" s="103">
        <v>1004749972</v>
      </c>
      <c r="I36" s="103">
        <v>302000000</v>
      </c>
      <c r="J36" s="34" t="s">
        <v>49</v>
      </c>
      <c r="K36" s="34" t="s">
        <v>50</v>
      </c>
      <c r="L36" s="35" t="s">
        <v>5887</v>
      </c>
      <c r="M36" s="35" t="s">
        <v>4851</v>
      </c>
      <c r="N36" s="58" t="s">
        <v>5888</v>
      </c>
      <c r="O36" s="45" t="s">
        <v>5889</v>
      </c>
      <c r="P36" s="34" t="s">
        <v>5890</v>
      </c>
      <c r="Q36" s="34" t="s">
        <v>5895</v>
      </c>
      <c r="R36" s="34" t="s">
        <v>5896</v>
      </c>
      <c r="S36" s="34">
        <v>220163</v>
      </c>
      <c r="T36" s="34" t="s">
        <v>5895</v>
      </c>
      <c r="U36" s="35" t="s">
        <v>5897</v>
      </c>
      <c r="V36" s="34">
        <v>7398</v>
      </c>
      <c r="W36" s="34">
        <v>17771</v>
      </c>
      <c r="X36" s="60">
        <v>42983</v>
      </c>
      <c r="Y36" s="77">
        <v>2017010324161</v>
      </c>
      <c r="Z36" s="34" t="s">
        <v>5988</v>
      </c>
      <c r="AA36" s="68">
        <f t="shared" si="0"/>
        <v>1</v>
      </c>
      <c r="AB36" s="34" t="s">
        <v>5989</v>
      </c>
      <c r="AC36" s="34" t="s">
        <v>61</v>
      </c>
      <c r="AD36" s="34" t="s">
        <v>5990</v>
      </c>
      <c r="AE36" s="35" t="s">
        <v>6038</v>
      </c>
      <c r="AF36" s="34" t="s">
        <v>63</v>
      </c>
      <c r="AG36" s="34" t="s">
        <v>6039</v>
      </c>
    </row>
    <row r="37" spans="1:33" s="5" customFormat="1" ht="46.8" x14ac:dyDescent="0.3">
      <c r="A37" s="58" t="s">
        <v>4849</v>
      </c>
      <c r="B37" s="34">
        <v>81112200</v>
      </c>
      <c r="C37" s="34" t="s">
        <v>5898</v>
      </c>
      <c r="D37" s="55">
        <v>43282</v>
      </c>
      <c r="E37" s="34" t="s">
        <v>837</v>
      </c>
      <c r="F37" s="34" t="s">
        <v>227</v>
      </c>
      <c r="G37" s="34" t="s">
        <v>232</v>
      </c>
      <c r="H37" s="103">
        <f>70000000-20000000</f>
        <v>50000000</v>
      </c>
      <c r="I37" s="103">
        <f>70000000-20000000</f>
        <v>50000000</v>
      </c>
      <c r="J37" s="34" t="s">
        <v>76</v>
      </c>
      <c r="K37" s="34" t="s">
        <v>68</v>
      </c>
      <c r="L37" s="35" t="s">
        <v>5887</v>
      </c>
      <c r="M37" s="35" t="s">
        <v>4851</v>
      </c>
      <c r="N37" s="58" t="s">
        <v>5888</v>
      </c>
      <c r="O37" s="45" t="s">
        <v>5889</v>
      </c>
      <c r="P37" s="34" t="s">
        <v>5890</v>
      </c>
      <c r="Q37" s="34" t="s">
        <v>5899</v>
      </c>
      <c r="R37" s="34" t="s">
        <v>5900</v>
      </c>
      <c r="S37" s="34" t="s">
        <v>5901</v>
      </c>
      <c r="T37" s="34" t="s">
        <v>5902</v>
      </c>
      <c r="U37" s="35" t="s">
        <v>5903</v>
      </c>
      <c r="V37" s="34"/>
      <c r="W37" s="34">
        <v>22636</v>
      </c>
      <c r="X37" s="34"/>
      <c r="Y37" s="34"/>
      <c r="Z37" s="34"/>
      <c r="AA37" s="68">
        <f t="shared" si="0"/>
        <v>0</v>
      </c>
      <c r="AB37" s="34"/>
      <c r="AC37" s="34" t="s">
        <v>534</v>
      </c>
      <c r="AD37" s="34" t="s">
        <v>5991</v>
      </c>
      <c r="AE37" s="35" t="s">
        <v>6040</v>
      </c>
      <c r="AF37" s="34" t="s">
        <v>63</v>
      </c>
      <c r="AG37" s="34" t="s">
        <v>6023</v>
      </c>
    </row>
    <row r="38" spans="1:33" s="5" customFormat="1" ht="31.2" x14ac:dyDescent="0.3">
      <c r="A38" s="58" t="s">
        <v>4849</v>
      </c>
      <c r="B38" s="34">
        <v>80111614</v>
      </c>
      <c r="C38" s="34" t="s">
        <v>5904</v>
      </c>
      <c r="D38" s="55">
        <v>43282</v>
      </c>
      <c r="E38" s="34" t="s">
        <v>5905</v>
      </c>
      <c r="F38" s="34" t="s">
        <v>558</v>
      </c>
      <c r="G38" s="34" t="s">
        <v>232</v>
      </c>
      <c r="H38" s="103">
        <f>90000000+49245516</f>
        <v>139245516</v>
      </c>
      <c r="I38" s="103">
        <v>120000000</v>
      </c>
      <c r="J38" s="34" t="s">
        <v>76</v>
      </c>
      <c r="K38" s="34" t="s">
        <v>68</v>
      </c>
      <c r="L38" s="35" t="s">
        <v>5887</v>
      </c>
      <c r="M38" s="35" t="s">
        <v>4851</v>
      </c>
      <c r="N38" s="58" t="s">
        <v>5888</v>
      </c>
      <c r="O38" s="45" t="s">
        <v>5889</v>
      </c>
      <c r="P38" s="34" t="s">
        <v>5890</v>
      </c>
      <c r="Q38" s="34" t="s">
        <v>5899</v>
      </c>
      <c r="R38" s="34" t="s">
        <v>5900</v>
      </c>
      <c r="S38" s="34" t="s">
        <v>5901</v>
      </c>
      <c r="T38" s="34" t="s">
        <v>5902</v>
      </c>
      <c r="U38" s="35" t="s">
        <v>5903</v>
      </c>
      <c r="V38" s="34">
        <v>8298</v>
      </c>
      <c r="W38" s="34">
        <v>21901</v>
      </c>
      <c r="X38" s="71">
        <v>43291</v>
      </c>
      <c r="Y38" s="34" t="s">
        <v>68</v>
      </c>
      <c r="Z38" s="34">
        <v>4600008266</v>
      </c>
      <c r="AA38" s="68">
        <f t="shared" si="0"/>
        <v>1</v>
      </c>
      <c r="AB38" s="34" t="s">
        <v>5992</v>
      </c>
      <c r="AC38" s="34" t="s">
        <v>61</v>
      </c>
      <c r="AD38" s="34" t="s">
        <v>5993</v>
      </c>
      <c r="AE38" s="35" t="s">
        <v>5887</v>
      </c>
      <c r="AF38" s="34" t="s">
        <v>63</v>
      </c>
      <c r="AG38" s="34" t="s">
        <v>6039</v>
      </c>
    </row>
    <row r="39" spans="1:33" s="5" customFormat="1" ht="46.8" x14ac:dyDescent="0.3">
      <c r="A39" s="58" t="s">
        <v>4849</v>
      </c>
      <c r="B39" s="34">
        <v>80141607</v>
      </c>
      <c r="C39" s="34" t="s">
        <v>5906</v>
      </c>
      <c r="D39" s="55">
        <v>43282</v>
      </c>
      <c r="E39" s="34" t="s">
        <v>162</v>
      </c>
      <c r="F39" s="34" t="s">
        <v>75</v>
      </c>
      <c r="G39" s="34" t="s">
        <v>232</v>
      </c>
      <c r="H39" s="103">
        <v>50000000</v>
      </c>
      <c r="I39" s="103">
        <f>50000000-10000000</f>
        <v>40000000</v>
      </c>
      <c r="J39" s="34" t="s">
        <v>76</v>
      </c>
      <c r="K39" s="34" t="s">
        <v>68</v>
      </c>
      <c r="L39" s="35" t="s">
        <v>5887</v>
      </c>
      <c r="M39" s="35" t="s">
        <v>4851</v>
      </c>
      <c r="N39" s="58" t="s">
        <v>5888</v>
      </c>
      <c r="O39" s="45" t="s">
        <v>5889</v>
      </c>
      <c r="P39" s="34" t="s">
        <v>5890</v>
      </c>
      <c r="Q39" s="34" t="s">
        <v>5891</v>
      </c>
      <c r="R39" s="34" t="s">
        <v>5892</v>
      </c>
      <c r="S39" s="34">
        <v>220148</v>
      </c>
      <c r="T39" s="34" t="s">
        <v>5891</v>
      </c>
      <c r="U39" s="35" t="s">
        <v>5907</v>
      </c>
      <c r="V39" s="34">
        <v>8438</v>
      </c>
      <c r="W39" s="34">
        <v>22056</v>
      </c>
      <c r="X39" s="60">
        <v>43297</v>
      </c>
      <c r="Y39" s="34" t="s">
        <v>68</v>
      </c>
      <c r="Z39" s="34">
        <v>4600008254</v>
      </c>
      <c r="AA39" s="68">
        <f t="shared" si="0"/>
        <v>1</v>
      </c>
      <c r="AB39" s="34" t="s">
        <v>2801</v>
      </c>
      <c r="AC39" s="34" t="s">
        <v>61</v>
      </c>
      <c r="AD39" s="34" t="s">
        <v>5994</v>
      </c>
      <c r="AE39" s="35" t="s">
        <v>5887</v>
      </c>
      <c r="AF39" s="34" t="s">
        <v>63</v>
      </c>
      <c r="AG39" s="34" t="s">
        <v>6039</v>
      </c>
    </row>
    <row r="40" spans="1:33" s="5" customFormat="1" ht="62.4" x14ac:dyDescent="0.3">
      <c r="A40" s="58" t="s">
        <v>4849</v>
      </c>
      <c r="B40" s="34">
        <v>80111614</v>
      </c>
      <c r="C40" s="34" t="s">
        <v>5908</v>
      </c>
      <c r="D40" s="55">
        <v>43282</v>
      </c>
      <c r="E40" s="34" t="s">
        <v>5909</v>
      </c>
      <c r="F40" s="34" t="s">
        <v>558</v>
      </c>
      <c r="G40" s="34" t="s">
        <v>232</v>
      </c>
      <c r="H40" s="103">
        <v>200000000</v>
      </c>
      <c r="I40" s="103">
        <f>400000000-250000000+30000000-50000000</f>
        <v>130000000</v>
      </c>
      <c r="J40" s="34" t="s">
        <v>76</v>
      </c>
      <c r="K40" s="34" t="s">
        <v>68</v>
      </c>
      <c r="L40" s="35" t="s">
        <v>5887</v>
      </c>
      <c r="M40" s="35" t="s">
        <v>4851</v>
      </c>
      <c r="N40" s="58" t="s">
        <v>5888</v>
      </c>
      <c r="O40" s="45" t="s">
        <v>5889</v>
      </c>
      <c r="P40" s="34" t="s">
        <v>5890</v>
      </c>
      <c r="Q40" s="34" t="s">
        <v>5899</v>
      </c>
      <c r="R40" s="34" t="s">
        <v>5900</v>
      </c>
      <c r="S40" s="34" t="s">
        <v>5901</v>
      </c>
      <c r="T40" s="34" t="s">
        <v>5902</v>
      </c>
      <c r="U40" s="35" t="s">
        <v>5903</v>
      </c>
      <c r="V40" s="34"/>
      <c r="W40" s="34">
        <v>22359</v>
      </c>
      <c r="X40" s="34"/>
      <c r="Y40" s="34"/>
      <c r="Z40" s="34"/>
      <c r="AA40" s="68">
        <f t="shared" si="0"/>
        <v>0</v>
      </c>
      <c r="AB40" s="34"/>
      <c r="AC40" s="34" t="s">
        <v>534</v>
      </c>
      <c r="AD40" s="34" t="s">
        <v>5995</v>
      </c>
      <c r="AE40" s="35" t="s">
        <v>5887</v>
      </c>
      <c r="AF40" s="34" t="s">
        <v>63</v>
      </c>
      <c r="AG40" s="34" t="s">
        <v>6039</v>
      </c>
    </row>
    <row r="41" spans="1:33" s="5" customFormat="1" ht="93.6" x14ac:dyDescent="0.3">
      <c r="A41" s="58" t="s">
        <v>4849</v>
      </c>
      <c r="B41" s="34" t="s">
        <v>5873</v>
      </c>
      <c r="C41" s="34" t="s">
        <v>5857</v>
      </c>
      <c r="D41" s="55">
        <v>43252</v>
      </c>
      <c r="E41" s="34" t="s">
        <v>5858</v>
      </c>
      <c r="F41" s="34" t="s">
        <v>47</v>
      </c>
      <c r="G41" s="34" t="s">
        <v>232</v>
      </c>
      <c r="H41" s="103">
        <v>70000000</v>
      </c>
      <c r="I41" s="103">
        <v>70000000</v>
      </c>
      <c r="J41" s="34" t="s">
        <v>76</v>
      </c>
      <c r="K41" s="34" t="s">
        <v>50</v>
      </c>
      <c r="L41" s="35" t="s">
        <v>5887</v>
      </c>
      <c r="M41" s="35" t="s">
        <v>4851</v>
      </c>
      <c r="N41" s="58" t="s">
        <v>5910</v>
      </c>
      <c r="O41" s="45" t="s">
        <v>5889</v>
      </c>
      <c r="P41" s="34" t="s">
        <v>5890</v>
      </c>
      <c r="Q41" s="34" t="s">
        <v>5899</v>
      </c>
      <c r="R41" s="34" t="s">
        <v>5900</v>
      </c>
      <c r="S41" s="34">
        <v>220146</v>
      </c>
      <c r="T41" s="34" t="s">
        <v>5902</v>
      </c>
      <c r="U41" s="35" t="s">
        <v>5911</v>
      </c>
      <c r="V41" s="35">
        <v>8393</v>
      </c>
      <c r="W41" s="34">
        <v>22007</v>
      </c>
      <c r="X41" s="60">
        <v>43285</v>
      </c>
      <c r="Y41" s="104">
        <v>43290</v>
      </c>
      <c r="Z41" s="35" t="s">
        <v>5971</v>
      </c>
      <c r="AA41" s="68">
        <f t="shared" si="0"/>
        <v>1</v>
      </c>
      <c r="AB41" s="35" t="s">
        <v>2584</v>
      </c>
      <c r="AC41" s="34" t="s">
        <v>61</v>
      </c>
      <c r="AD41" s="69" t="s">
        <v>5996</v>
      </c>
      <c r="AE41" s="35" t="s">
        <v>6030</v>
      </c>
      <c r="AF41" s="34" t="s">
        <v>63</v>
      </c>
      <c r="AG41" s="34" t="s">
        <v>68</v>
      </c>
    </row>
    <row r="42" spans="1:33" s="5" customFormat="1" ht="109.2" x14ac:dyDescent="0.3">
      <c r="A42" s="58" t="s">
        <v>4849</v>
      </c>
      <c r="B42" s="34" t="s">
        <v>5875</v>
      </c>
      <c r="C42" s="34" t="s">
        <v>5863</v>
      </c>
      <c r="D42" s="55">
        <v>43313</v>
      </c>
      <c r="E42" s="34" t="s">
        <v>4962</v>
      </c>
      <c r="F42" s="34" t="s">
        <v>129</v>
      </c>
      <c r="G42" s="34" t="s">
        <v>232</v>
      </c>
      <c r="H42" s="103">
        <v>10000000</v>
      </c>
      <c r="I42" s="103">
        <v>10000000</v>
      </c>
      <c r="J42" s="34" t="s">
        <v>76</v>
      </c>
      <c r="K42" s="34" t="s">
        <v>50</v>
      </c>
      <c r="L42" s="35" t="s">
        <v>5887</v>
      </c>
      <c r="M42" s="35" t="s">
        <v>4851</v>
      </c>
      <c r="N42" s="58" t="s">
        <v>5910</v>
      </c>
      <c r="O42" s="45" t="s">
        <v>5889</v>
      </c>
      <c r="P42" s="34" t="s">
        <v>5890</v>
      </c>
      <c r="Q42" s="34" t="s">
        <v>5912</v>
      </c>
      <c r="R42" s="34" t="s">
        <v>5892</v>
      </c>
      <c r="S42" s="34">
        <v>220148</v>
      </c>
      <c r="T42" s="34" t="s">
        <v>5912</v>
      </c>
      <c r="U42" s="35" t="s">
        <v>5913</v>
      </c>
      <c r="V42" s="34"/>
      <c r="W42" s="34"/>
      <c r="X42" s="34"/>
      <c r="Y42" s="34"/>
      <c r="Z42" s="34"/>
      <c r="AA42" s="68" t="str">
        <f t="shared" si="0"/>
        <v/>
      </c>
      <c r="AB42" s="34"/>
      <c r="AC42" s="34" t="s">
        <v>534</v>
      </c>
      <c r="AD42" s="69" t="s">
        <v>5997</v>
      </c>
      <c r="AE42" s="35" t="s">
        <v>6034</v>
      </c>
      <c r="AF42" s="34" t="s">
        <v>63</v>
      </c>
      <c r="AG42" s="34" t="s">
        <v>68</v>
      </c>
    </row>
    <row r="43" spans="1:33" s="5" customFormat="1" ht="93.6" x14ac:dyDescent="0.3">
      <c r="A43" s="58" t="s">
        <v>4849</v>
      </c>
      <c r="B43" s="34">
        <v>80101504</v>
      </c>
      <c r="C43" s="34" t="s">
        <v>5872</v>
      </c>
      <c r="D43" s="55">
        <v>43191</v>
      </c>
      <c r="E43" s="34" t="s">
        <v>5853</v>
      </c>
      <c r="F43" s="34" t="s">
        <v>47</v>
      </c>
      <c r="G43" s="34" t="s">
        <v>232</v>
      </c>
      <c r="H43" s="103">
        <v>700000000</v>
      </c>
      <c r="I43" s="103">
        <v>700000000</v>
      </c>
      <c r="J43" s="34" t="s">
        <v>76</v>
      </c>
      <c r="K43" s="34" t="s">
        <v>68</v>
      </c>
      <c r="L43" s="35" t="s">
        <v>5887</v>
      </c>
      <c r="M43" s="35" t="s">
        <v>4851</v>
      </c>
      <c r="N43" s="58" t="s">
        <v>5910</v>
      </c>
      <c r="O43" s="45" t="s">
        <v>5889</v>
      </c>
      <c r="P43" s="34" t="s">
        <v>5890</v>
      </c>
      <c r="Q43" s="34" t="s">
        <v>5891</v>
      </c>
      <c r="R43" s="34" t="s">
        <v>5892</v>
      </c>
      <c r="S43" s="34">
        <v>220148</v>
      </c>
      <c r="T43" s="34" t="s">
        <v>5891</v>
      </c>
      <c r="U43" s="35" t="s">
        <v>5907</v>
      </c>
      <c r="V43" s="35" t="s">
        <v>5976</v>
      </c>
      <c r="W43" s="34">
        <v>21245</v>
      </c>
      <c r="X43" s="60">
        <v>43266</v>
      </c>
      <c r="Y43" s="34" t="s">
        <v>68</v>
      </c>
      <c r="Z43" s="34">
        <v>4600007904</v>
      </c>
      <c r="AA43" s="68">
        <f t="shared" si="0"/>
        <v>1</v>
      </c>
      <c r="AB43" s="34" t="s">
        <v>5969</v>
      </c>
      <c r="AC43" s="34" t="s">
        <v>61</v>
      </c>
      <c r="AD43" s="34" t="s">
        <v>5998</v>
      </c>
      <c r="AE43" s="35" t="s">
        <v>6033</v>
      </c>
      <c r="AF43" s="34" t="s">
        <v>63</v>
      </c>
      <c r="AG43" s="34" t="s">
        <v>6028</v>
      </c>
    </row>
    <row r="44" spans="1:33" s="5" customFormat="1" ht="109.2" x14ac:dyDescent="0.3">
      <c r="A44" s="58" t="s">
        <v>4849</v>
      </c>
      <c r="B44" s="35" t="s">
        <v>5875</v>
      </c>
      <c r="C44" s="34" t="s">
        <v>5841</v>
      </c>
      <c r="D44" s="55">
        <v>42775</v>
      </c>
      <c r="E44" s="34" t="s">
        <v>2574</v>
      </c>
      <c r="F44" s="34" t="s">
        <v>129</v>
      </c>
      <c r="G44" s="34" t="s">
        <v>232</v>
      </c>
      <c r="H44" s="72">
        <v>70000000</v>
      </c>
      <c r="I44" s="103">
        <v>70000000</v>
      </c>
      <c r="J44" s="34" t="s">
        <v>49</v>
      </c>
      <c r="K44" s="34" t="s">
        <v>50</v>
      </c>
      <c r="L44" s="35" t="s">
        <v>5914</v>
      </c>
      <c r="M44" s="35" t="s">
        <v>4851</v>
      </c>
      <c r="N44" s="58" t="s">
        <v>5915</v>
      </c>
      <c r="O44" s="45" t="s">
        <v>5916</v>
      </c>
      <c r="P44" s="34" t="s">
        <v>4976</v>
      </c>
      <c r="Q44" s="34" t="s">
        <v>5917</v>
      </c>
      <c r="R44" s="34" t="s">
        <v>5918</v>
      </c>
      <c r="S44" s="34">
        <v>220149</v>
      </c>
      <c r="T44" s="34" t="s">
        <v>5919</v>
      </c>
      <c r="U44" s="35" t="s">
        <v>5920</v>
      </c>
      <c r="V44" s="35" t="s">
        <v>5958</v>
      </c>
      <c r="W44" s="34">
        <v>16248</v>
      </c>
      <c r="X44" s="34">
        <v>42767</v>
      </c>
      <c r="Y44" s="34" t="s">
        <v>68</v>
      </c>
      <c r="Z44" s="34">
        <v>4600006201</v>
      </c>
      <c r="AA44" s="68">
        <f t="shared" si="0"/>
        <v>1</v>
      </c>
      <c r="AB44" s="35" t="s">
        <v>5959</v>
      </c>
      <c r="AC44" s="34" t="s">
        <v>61</v>
      </c>
      <c r="AD44" s="69" t="s">
        <v>5999</v>
      </c>
      <c r="AE44" s="35" t="s">
        <v>6041</v>
      </c>
      <c r="AF44" s="34" t="s">
        <v>63</v>
      </c>
      <c r="AG44" s="34" t="s">
        <v>68</v>
      </c>
    </row>
    <row r="45" spans="1:33" s="5" customFormat="1" ht="78" x14ac:dyDescent="0.3">
      <c r="A45" s="58" t="s">
        <v>4849</v>
      </c>
      <c r="B45" s="35">
        <v>43231500</v>
      </c>
      <c r="C45" s="34" t="s">
        <v>5921</v>
      </c>
      <c r="D45" s="55">
        <v>43282</v>
      </c>
      <c r="E45" s="34" t="s">
        <v>951</v>
      </c>
      <c r="F45" s="34" t="s">
        <v>227</v>
      </c>
      <c r="G45" s="34" t="s">
        <v>232</v>
      </c>
      <c r="H45" s="72">
        <f>113984304-17040218</f>
        <v>96944086</v>
      </c>
      <c r="I45" s="72">
        <f>113984304-17040218</f>
        <v>96944086</v>
      </c>
      <c r="J45" s="34" t="s">
        <v>76</v>
      </c>
      <c r="K45" s="34" t="s">
        <v>68</v>
      </c>
      <c r="L45" s="35" t="s">
        <v>5914</v>
      </c>
      <c r="M45" s="35" t="s">
        <v>4851</v>
      </c>
      <c r="N45" s="58" t="s">
        <v>5915</v>
      </c>
      <c r="O45" s="45" t="s">
        <v>5916</v>
      </c>
      <c r="P45" s="34" t="s">
        <v>4976</v>
      </c>
      <c r="Q45" s="34" t="s">
        <v>5917</v>
      </c>
      <c r="R45" s="34" t="s">
        <v>5918</v>
      </c>
      <c r="S45" s="34">
        <v>220149</v>
      </c>
      <c r="T45" s="34" t="s">
        <v>5919</v>
      </c>
      <c r="U45" s="35" t="s">
        <v>5920</v>
      </c>
      <c r="V45" s="35"/>
      <c r="W45" s="34">
        <v>22602</v>
      </c>
      <c r="X45" s="34"/>
      <c r="Y45" s="34"/>
      <c r="Z45" s="34"/>
      <c r="AA45" s="68">
        <f t="shared" si="0"/>
        <v>0</v>
      </c>
      <c r="AB45" s="34"/>
      <c r="AC45" s="34" t="s">
        <v>534</v>
      </c>
      <c r="AD45" s="69" t="s">
        <v>6000</v>
      </c>
      <c r="AE45" s="35" t="s">
        <v>6042</v>
      </c>
      <c r="AF45" s="34" t="s">
        <v>2656</v>
      </c>
      <c r="AG45" s="34" t="s">
        <v>6043</v>
      </c>
    </row>
    <row r="46" spans="1:33" s="5" customFormat="1" ht="46.8" x14ac:dyDescent="0.3">
      <c r="A46" s="58" t="s">
        <v>4849</v>
      </c>
      <c r="B46" s="35">
        <v>43211731</v>
      </c>
      <c r="C46" s="34" t="s">
        <v>5922</v>
      </c>
      <c r="D46" s="55">
        <v>43247</v>
      </c>
      <c r="E46" s="34" t="s">
        <v>4982</v>
      </c>
      <c r="F46" s="34" t="s">
        <v>95</v>
      </c>
      <c r="G46" s="34" t="s">
        <v>232</v>
      </c>
      <c r="H46" s="72">
        <v>16500000</v>
      </c>
      <c r="I46" s="72">
        <v>16500000</v>
      </c>
      <c r="J46" s="34" t="s">
        <v>76</v>
      </c>
      <c r="K46" s="34" t="s">
        <v>68</v>
      </c>
      <c r="L46" s="35" t="s">
        <v>5914</v>
      </c>
      <c r="M46" s="35" t="s">
        <v>4851</v>
      </c>
      <c r="N46" s="58" t="s">
        <v>5915</v>
      </c>
      <c r="O46" s="45" t="s">
        <v>5916</v>
      </c>
      <c r="P46" s="34" t="s">
        <v>4976</v>
      </c>
      <c r="Q46" s="34" t="s">
        <v>5917</v>
      </c>
      <c r="R46" s="34" t="s">
        <v>5918</v>
      </c>
      <c r="S46" s="34">
        <v>220149</v>
      </c>
      <c r="T46" s="34" t="s">
        <v>5919</v>
      </c>
      <c r="U46" s="35" t="s">
        <v>5920</v>
      </c>
      <c r="V46" s="35"/>
      <c r="W46" s="34"/>
      <c r="X46" s="34"/>
      <c r="Y46" s="34"/>
      <c r="Z46" s="34"/>
      <c r="AA46" s="68" t="str">
        <f t="shared" si="0"/>
        <v/>
      </c>
      <c r="AB46" s="34"/>
      <c r="AC46" s="34" t="s">
        <v>534</v>
      </c>
      <c r="AD46" s="69" t="s">
        <v>6001</v>
      </c>
      <c r="AE46" s="35" t="s">
        <v>6044</v>
      </c>
      <c r="AF46" s="34" t="s">
        <v>63</v>
      </c>
      <c r="AG46" s="34" t="s">
        <v>6045</v>
      </c>
    </row>
    <row r="47" spans="1:33" s="5" customFormat="1" ht="93.6" x14ac:dyDescent="0.3">
      <c r="A47" s="58" t="s">
        <v>4849</v>
      </c>
      <c r="B47" s="35" t="s">
        <v>5923</v>
      </c>
      <c r="C47" s="34" t="s">
        <v>5852</v>
      </c>
      <c r="D47" s="55">
        <v>43009</v>
      </c>
      <c r="E47" s="34" t="s">
        <v>5853</v>
      </c>
      <c r="F47" s="34" t="s">
        <v>47</v>
      </c>
      <c r="G47" s="34" t="s">
        <v>232</v>
      </c>
      <c r="H47" s="72">
        <v>1230432080</v>
      </c>
      <c r="I47" s="72">
        <v>300000000</v>
      </c>
      <c r="J47" s="34" t="s">
        <v>49</v>
      </c>
      <c r="K47" s="34" t="s">
        <v>50</v>
      </c>
      <c r="L47" s="35" t="s">
        <v>5914</v>
      </c>
      <c r="M47" s="35" t="s">
        <v>4851</v>
      </c>
      <c r="N47" s="58" t="s">
        <v>5915</v>
      </c>
      <c r="O47" s="45" t="s">
        <v>5916</v>
      </c>
      <c r="P47" s="34" t="s">
        <v>4976</v>
      </c>
      <c r="Q47" s="34" t="s">
        <v>5924</v>
      </c>
      <c r="R47" s="34" t="s">
        <v>5919</v>
      </c>
      <c r="S47" s="34">
        <v>220149</v>
      </c>
      <c r="T47" s="34" t="s">
        <v>5919</v>
      </c>
      <c r="U47" s="35" t="s">
        <v>5920</v>
      </c>
      <c r="V47" s="35" t="s">
        <v>5968</v>
      </c>
      <c r="W47" s="34">
        <v>19442</v>
      </c>
      <c r="X47" s="34">
        <v>43049</v>
      </c>
      <c r="Y47" s="34" t="s">
        <v>68</v>
      </c>
      <c r="Z47" s="34">
        <v>4600007905</v>
      </c>
      <c r="AA47" s="68">
        <f t="shared" si="0"/>
        <v>1</v>
      </c>
      <c r="AB47" s="34" t="s">
        <v>5969</v>
      </c>
      <c r="AC47" s="34" t="s">
        <v>61</v>
      </c>
      <c r="AD47" s="69" t="s">
        <v>6002</v>
      </c>
      <c r="AE47" s="35" t="s">
        <v>6027</v>
      </c>
      <c r="AF47" s="34" t="s">
        <v>63</v>
      </c>
      <c r="AG47" s="34" t="s">
        <v>6028</v>
      </c>
    </row>
    <row r="48" spans="1:33" s="5" customFormat="1" ht="93.6" x14ac:dyDescent="0.3">
      <c r="A48" s="58" t="s">
        <v>4849</v>
      </c>
      <c r="B48" s="35" t="s">
        <v>5873</v>
      </c>
      <c r="C48" s="34" t="s">
        <v>5857</v>
      </c>
      <c r="D48" s="55">
        <v>42775</v>
      </c>
      <c r="E48" s="34" t="s">
        <v>5925</v>
      </c>
      <c r="F48" s="34" t="s">
        <v>47</v>
      </c>
      <c r="G48" s="34" t="s">
        <v>232</v>
      </c>
      <c r="H48" s="72">
        <v>150000000</v>
      </c>
      <c r="I48" s="72">
        <v>30000000</v>
      </c>
      <c r="J48" s="34" t="s">
        <v>49</v>
      </c>
      <c r="K48" s="34" t="s">
        <v>50</v>
      </c>
      <c r="L48" s="35" t="s">
        <v>5914</v>
      </c>
      <c r="M48" s="35" t="s">
        <v>4851</v>
      </c>
      <c r="N48" s="58" t="s">
        <v>5915</v>
      </c>
      <c r="O48" s="45" t="s">
        <v>5916</v>
      </c>
      <c r="P48" s="34" t="s">
        <v>4976</v>
      </c>
      <c r="Q48" s="34" t="s">
        <v>5917</v>
      </c>
      <c r="R48" s="34" t="s">
        <v>5918</v>
      </c>
      <c r="S48" s="34">
        <v>222125</v>
      </c>
      <c r="T48" s="34" t="s">
        <v>5919</v>
      </c>
      <c r="U48" s="35" t="s">
        <v>5926</v>
      </c>
      <c r="V48" s="35" t="s">
        <v>6003</v>
      </c>
      <c r="W48" s="35">
        <v>16247</v>
      </c>
      <c r="X48" s="60">
        <v>42772</v>
      </c>
      <c r="Y48" s="35" t="s">
        <v>68</v>
      </c>
      <c r="Z48" s="35">
        <v>4600006243</v>
      </c>
      <c r="AA48" s="68">
        <f t="shared" si="0"/>
        <v>1</v>
      </c>
      <c r="AB48" s="34" t="s">
        <v>6004</v>
      </c>
      <c r="AC48" s="34" t="s">
        <v>61</v>
      </c>
      <c r="AD48" s="69" t="s">
        <v>6005</v>
      </c>
      <c r="AE48" s="35" t="s">
        <v>6030</v>
      </c>
      <c r="AF48" s="34" t="s">
        <v>63</v>
      </c>
      <c r="AG48" s="34" t="s">
        <v>68</v>
      </c>
    </row>
    <row r="49" spans="1:33" s="5" customFormat="1" ht="93.6" x14ac:dyDescent="0.3">
      <c r="A49" s="58" t="s">
        <v>4849</v>
      </c>
      <c r="B49" s="34">
        <v>81111802</v>
      </c>
      <c r="C49" s="34" t="s">
        <v>5927</v>
      </c>
      <c r="D49" s="55">
        <v>43046</v>
      </c>
      <c r="E49" s="34" t="s">
        <v>5928</v>
      </c>
      <c r="F49" s="34" t="s">
        <v>47</v>
      </c>
      <c r="G49" s="34" t="s">
        <v>232</v>
      </c>
      <c r="H49" s="105">
        <v>1539592563</v>
      </c>
      <c r="I49" s="72">
        <v>400000000</v>
      </c>
      <c r="J49" s="34" t="s">
        <v>49</v>
      </c>
      <c r="K49" s="34" t="s">
        <v>50</v>
      </c>
      <c r="L49" s="35" t="s">
        <v>5929</v>
      </c>
      <c r="M49" s="35" t="s">
        <v>4851</v>
      </c>
      <c r="N49" s="58" t="s">
        <v>5930</v>
      </c>
      <c r="O49" s="45" t="s">
        <v>5931</v>
      </c>
      <c r="P49" s="34" t="s">
        <v>5844</v>
      </c>
      <c r="Q49" s="34" t="s">
        <v>5845</v>
      </c>
      <c r="R49" s="34" t="s">
        <v>5932</v>
      </c>
      <c r="S49" s="34">
        <v>220164</v>
      </c>
      <c r="T49" s="34" t="s">
        <v>5933</v>
      </c>
      <c r="U49" s="35" t="s">
        <v>5934</v>
      </c>
      <c r="V49" s="35" t="s">
        <v>6006</v>
      </c>
      <c r="W49" s="35">
        <v>19574</v>
      </c>
      <c r="X49" s="60">
        <v>43047</v>
      </c>
      <c r="Y49" s="35" t="s">
        <v>68</v>
      </c>
      <c r="Z49" s="35">
        <v>4600007721</v>
      </c>
      <c r="AA49" s="68">
        <f t="shared" si="0"/>
        <v>1</v>
      </c>
      <c r="AB49" s="34" t="s">
        <v>672</v>
      </c>
      <c r="AC49" s="34" t="s">
        <v>61</v>
      </c>
      <c r="AD49" s="69" t="s">
        <v>6007</v>
      </c>
      <c r="AE49" s="35" t="s">
        <v>6046</v>
      </c>
      <c r="AF49" s="34" t="s">
        <v>63</v>
      </c>
      <c r="AG49" s="34" t="s">
        <v>6045</v>
      </c>
    </row>
    <row r="50" spans="1:33" s="5" customFormat="1" ht="93.6" x14ac:dyDescent="0.3">
      <c r="A50" s="58" t="s">
        <v>4849</v>
      </c>
      <c r="B50" s="34">
        <v>81111802</v>
      </c>
      <c r="C50" s="34" t="s">
        <v>5927</v>
      </c>
      <c r="D50" s="55">
        <v>43046</v>
      </c>
      <c r="E50" s="34" t="s">
        <v>5928</v>
      </c>
      <c r="F50" s="34" t="s">
        <v>47</v>
      </c>
      <c r="G50" s="34" t="s">
        <v>232</v>
      </c>
      <c r="H50" s="105">
        <v>1539592563</v>
      </c>
      <c r="I50" s="72">
        <v>404591508</v>
      </c>
      <c r="J50" s="34" t="s">
        <v>49</v>
      </c>
      <c r="K50" s="34" t="s">
        <v>50</v>
      </c>
      <c r="L50" s="35" t="s">
        <v>5929</v>
      </c>
      <c r="M50" s="35" t="s">
        <v>4851</v>
      </c>
      <c r="N50" s="58" t="s">
        <v>5930</v>
      </c>
      <c r="O50" s="45" t="s">
        <v>5931</v>
      </c>
      <c r="P50" s="34" t="s">
        <v>4976</v>
      </c>
      <c r="Q50" s="34" t="s">
        <v>5935</v>
      </c>
      <c r="R50" s="34" t="s">
        <v>5936</v>
      </c>
      <c r="S50" s="34">
        <v>220166</v>
      </c>
      <c r="T50" s="34" t="s">
        <v>5935</v>
      </c>
      <c r="U50" s="35" t="s">
        <v>5937</v>
      </c>
      <c r="V50" s="35" t="s">
        <v>6006</v>
      </c>
      <c r="W50" s="35">
        <v>19574</v>
      </c>
      <c r="X50" s="60">
        <v>43047</v>
      </c>
      <c r="Y50" s="35" t="s">
        <v>68</v>
      </c>
      <c r="Z50" s="35">
        <v>4600007721</v>
      </c>
      <c r="AA50" s="68">
        <f t="shared" si="0"/>
        <v>1</v>
      </c>
      <c r="AB50" s="34" t="s">
        <v>672</v>
      </c>
      <c r="AC50" s="34" t="s">
        <v>61</v>
      </c>
      <c r="AD50" s="69" t="s">
        <v>6008</v>
      </c>
      <c r="AE50" s="35" t="s">
        <v>6046</v>
      </c>
      <c r="AF50" s="34" t="s">
        <v>63</v>
      </c>
      <c r="AG50" s="34" t="s">
        <v>6045</v>
      </c>
    </row>
    <row r="51" spans="1:33" s="5" customFormat="1" ht="78" x14ac:dyDescent="0.3">
      <c r="A51" s="58" t="s">
        <v>4849</v>
      </c>
      <c r="B51" s="34">
        <v>81111802</v>
      </c>
      <c r="C51" s="34" t="s">
        <v>5938</v>
      </c>
      <c r="D51" s="55">
        <v>43160</v>
      </c>
      <c r="E51" s="34" t="s">
        <v>5928</v>
      </c>
      <c r="F51" s="34" t="s">
        <v>47</v>
      </c>
      <c r="G51" s="34" t="s">
        <v>232</v>
      </c>
      <c r="H51" s="105">
        <f>1539592563+769796282</f>
        <v>2309388845</v>
      </c>
      <c r="I51" s="72">
        <v>769796282</v>
      </c>
      <c r="J51" s="34" t="s">
        <v>49</v>
      </c>
      <c r="K51" s="34" t="s">
        <v>50</v>
      </c>
      <c r="L51" s="35" t="s">
        <v>5929</v>
      </c>
      <c r="M51" s="35" t="s">
        <v>4851</v>
      </c>
      <c r="N51" s="58" t="s">
        <v>5930</v>
      </c>
      <c r="O51" s="45" t="s">
        <v>5931</v>
      </c>
      <c r="P51" s="34" t="s">
        <v>4976</v>
      </c>
      <c r="Q51" s="34" t="s">
        <v>5935</v>
      </c>
      <c r="R51" s="34" t="s">
        <v>5936</v>
      </c>
      <c r="S51" s="34">
        <v>220166</v>
      </c>
      <c r="T51" s="34" t="s">
        <v>5935</v>
      </c>
      <c r="U51" s="35" t="s">
        <v>5937</v>
      </c>
      <c r="V51" s="35" t="s">
        <v>6006</v>
      </c>
      <c r="W51" s="35">
        <v>19574</v>
      </c>
      <c r="X51" s="60">
        <v>43047</v>
      </c>
      <c r="Y51" s="35" t="s">
        <v>68</v>
      </c>
      <c r="Z51" s="35">
        <v>4600007721</v>
      </c>
      <c r="AA51" s="68">
        <f t="shared" si="0"/>
        <v>1</v>
      </c>
      <c r="AB51" s="34" t="s">
        <v>672</v>
      </c>
      <c r="AC51" s="34" t="s">
        <v>61</v>
      </c>
      <c r="AD51" s="69" t="s">
        <v>6009</v>
      </c>
      <c r="AE51" s="35" t="s">
        <v>6046</v>
      </c>
      <c r="AF51" s="34" t="s">
        <v>63</v>
      </c>
      <c r="AG51" s="34" t="s">
        <v>6045</v>
      </c>
    </row>
    <row r="52" spans="1:33" s="5" customFormat="1" ht="62.4" x14ac:dyDescent="0.3">
      <c r="A52" s="58" t="s">
        <v>4849</v>
      </c>
      <c r="B52" s="35">
        <v>81112205</v>
      </c>
      <c r="C52" s="34" t="s">
        <v>5939</v>
      </c>
      <c r="D52" s="55">
        <v>43252</v>
      </c>
      <c r="E52" s="34" t="s">
        <v>951</v>
      </c>
      <c r="F52" s="34" t="s">
        <v>227</v>
      </c>
      <c r="G52" s="34" t="s">
        <v>232</v>
      </c>
      <c r="H52" s="72">
        <v>115134137</v>
      </c>
      <c r="I52" s="72">
        <v>115134137</v>
      </c>
      <c r="J52" s="34" t="s">
        <v>76</v>
      </c>
      <c r="K52" s="34" t="s">
        <v>68</v>
      </c>
      <c r="L52" s="35" t="s">
        <v>5929</v>
      </c>
      <c r="M52" s="35" t="s">
        <v>4851</v>
      </c>
      <c r="N52" s="58" t="s">
        <v>5930</v>
      </c>
      <c r="O52" s="45" t="s">
        <v>5931</v>
      </c>
      <c r="P52" s="34" t="s">
        <v>5844</v>
      </c>
      <c r="Q52" s="34" t="s">
        <v>5935</v>
      </c>
      <c r="R52" s="34" t="s">
        <v>5932</v>
      </c>
      <c r="S52" s="34">
        <v>220164</v>
      </c>
      <c r="T52" s="34" t="s">
        <v>5933</v>
      </c>
      <c r="U52" s="35" t="s">
        <v>5940</v>
      </c>
      <c r="V52" s="34">
        <v>8258</v>
      </c>
      <c r="W52" s="34">
        <v>21618</v>
      </c>
      <c r="X52" s="34" t="s">
        <v>68</v>
      </c>
      <c r="Y52" s="34" t="s">
        <v>68</v>
      </c>
      <c r="Z52" s="34">
        <v>460008176</v>
      </c>
      <c r="AA52" s="68">
        <f t="shared" si="0"/>
        <v>1</v>
      </c>
      <c r="AB52" s="34" t="s">
        <v>6010</v>
      </c>
      <c r="AC52" s="34" t="s">
        <v>61</v>
      </c>
      <c r="AD52" s="69" t="s">
        <v>6011</v>
      </c>
      <c r="AE52" s="35" t="s">
        <v>6046</v>
      </c>
      <c r="AF52" s="34" t="s">
        <v>63</v>
      </c>
      <c r="AG52" s="34" t="s">
        <v>6039</v>
      </c>
    </row>
    <row r="53" spans="1:33" s="5" customFormat="1" ht="78" x14ac:dyDescent="0.3">
      <c r="A53" s="58" t="s">
        <v>4849</v>
      </c>
      <c r="B53" s="35">
        <v>80111614</v>
      </c>
      <c r="C53" s="34" t="s">
        <v>5848</v>
      </c>
      <c r="D53" s="55">
        <v>43132</v>
      </c>
      <c r="E53" s="34" t="s">
        <v>5941</v>
      </c>
      <c r="F53" s="34" t="s">
        <v>558</v>
      </c>
      <c r="G53" s="34" t="s">
        <v>232</v>
      </c>
      <c r="H53" s="72">
        <v>17000000</v>
      </c>
      <c r="I53" s="72">
        <v>17000000</v>
      </c>
      <c r="J53" s="34" t="s">
        <v>76</v>
      </c>
      <c r="K53" s="34" t="s">
        <v>68</v>
      </c>
      <c r="L53" s="35" t="s">
        <v>5929</v>
      </c>
      <c r="M53" s="35" t="s">
        <v>4851</v>
      </c>
      <c r="N53" s="58" t="s">
        <v>5930</v>
      </c>
      <c r="O53" s="45" t="s">
        <v>5931</v>
      </c>
      <c r="P53" s="34" t="s">
        <v>4976</v>
      </c>
      <c r="Q53" s="34" t="s">
        <v>5935</v>
      </c>
      <c r="R53" s="34" t="s">
        <v>5936</v>
      </c>
      <c r="S53" s="34">
        <v>220166</v>
      </c>
      <c r="T53" s="34" t="s">
        <v>5935</v>
      </c>
      <c r="U53" s="35" t="s">
        <v>5942</v>
      </c>
      <c r="V53" s="34" t="s">
        <v>68</v>
      </c>
      <c r="W53" s="34" t="s">
        <v>68</v>
      </c>
      <c r="X53" s="34" t="s">
        <v>68</v>
      </c>
      <c r="Y53" s="34" t="s">
        <v>68</v>
      </c>
      <c r="Z53" s="34" t="s">
        <v>68</v>
      </c>
      <c r="AA53" s="68">
        <f t="shared" si="0"/>
        <v>1</v>
      </c>
      <c r="AB53" s="34" t="s">
        <v>68</v>
      </c>
      <c r="AC53" s="34" t="s">
        <v>61</v>
      </c>
      <c r="AD53" s="69" t="s">
        <v>6012</v>
      </c>
      <c r="AE53" s="35" t="s">
        <v>6047</v>
      </c>
      <c r="AF53" s="34" t="s">
        <v>63</v>
      </c>
      <c r="AG53" s="34" t="s">
        <v>6023</v>
      </c>
    </row>
    <row r="54" spans="1:33" s="5" customFormat="1" ht="46.8" x14ac:dyDescent="0.3">
      <c r="A54" s="58" t="s">
        <v>4849</v>
      </c>
      <c r="B54" s="35">
        <v>80101504</v>
      </c>
      <c r="C54" s="34" t="s">
        <v>5943</v>
      </c>
      <c r="D54" s="55">
        <v>43252</v>
      </c>
      <c r="E54" s="34" t="s">
        <v>5853</v>
      </c>
      <c r="F54" s="34" t="s">
        <v>47</v>
      </c>
      <c r="G54" s="34" t="s">
        <v>232</v>
      </c>
      <c r="H54" s="72">
        <v>900000000</v>
      </c>
      <c r="I54" s="72">
        <v>896959588</v>
      </c>
      <c r="J54" s="34" t="s">
        <v>76</v>
      </c>
      <c r="K54" s="34" t="s">
        <v>68</v>
      </c>
      <c r="L54" s="35" t="s">
        <v>5929</v>
      </c>
      <c r="M54" s="35" t="s">
        <v>4851</v>
      </c>
      <c r="N54" s="58" t="s">
        <v>5930</v>
      </c>
      <c r="O54" s="45" t="s">
        <v>5931</v>
      </c>
      <c r="P54" s="34" t="s">
        <v>4976</v>
      </c>
      <c r="Q54" s="34" t="s">
        <v>5935</v>
      </c>
      <c r="R54" s="34" t="s">
        <v>5936</v>
      </c>
      <c r="S54" s="34">
        <v>220166</v>
      </c>
      <c r="T54" s="34" t="s">
        <v>5935</v>
      </c>
      <c r="U54" s="35" t="s">
        <v>5942</v>
      </c>
      <c r="V54" s="35">
        <v>8353</v>
      </c>
      <c r="W54" s="34">
        <v>22191</v>
      </c>
      <c r="X54" s="34" t="s">
        <v>68</v>
      </c>
      <c r="Y54" s="34" t="s">
        <v>68</v>
      </c>
      <c r="Z54" s="34">
        <v>4600008202</v>
      </c>
      <c r="AA54" s="68">
        <f t="shared" si="0"/>
        <v>1</v>
      </c>
      <c r="AB54" s="34" t="s">
        <v>672</v>
      </c>
      <c r="AC54" s="34" t="s">
        <v>534</v>
      </c>
      <c r="AD54" s="69" t="s">
        <v>6013</v>
      </c>
      <c r="AE54" s="35" t="s">
        <v>6046</v>
      </c>
      <c r="AF54" s="34" t="s">
        <v>63</v>
      </c>
      <c r="AG54" s="34" t="s">
        <v>6039</v>
      </c>
    </row>
    <row r="55" spans="1:33" s="5" customFormat="1" ht="78" x14ac:dyDescent="0.3">
      <c r="A55" s="58" t="s">
        <v>4849</v>
      </c>
      <c r="B55" s="35">
        <v>80111614</v>
      </c>
      <c r="C55" s="34" t="s">
        <v>5848</v>
      </c>
      <c r="D55" s="55">
        <v>43132</v>
      </c>
      <c r="E55" s="34" t="s">
        <v>80</v>
      </c>
      <c r="F55" s="34" t="s">
        <v>558</v>
      </c>
      <c r="G55" s="34" t="s">
        <v>232</v>
      </c>
      <c r="H55" s="72">
        <v>14000000</v>
      </c>
      <c r="I55" s="72">
        <v>14000000</v>
      </c>
      <c r="J55" s="34" t="s">
        <v>76</v>
      </c>
      <c r="K55" s="34" t="s">
        <v>68</v>
      </c>
      <c r="L55" s="35" t="s">
        <v>5944</v>
      </c>
      <c r="M55" s="35" t="s">
        <v>4851</v>
      </c>
      <c r="N55" s="58" t="s">
        <v>5945</v>
      </c>
      <c r="O55" s="45" t="s">
        <v>5946</v>
      </c>
      <c r="P55" s="34" t="s">
        <v>5890</v>
      </c>
      <c r="Q55" s="34" t="s">
        <v>5947</v>
      </c>
      <c r="R55" s="34" t="s">
        <v>5948</v>
      </c>
      <c r="S55" s="34" t="s">
        <v>5949</v>
      </c>
      <c r="T55" s="34" t="s">
        <v>5950</v>
      </c>
      <c r="U55" s="35" t="s">
        <v>5951</v>
      </c>
      <c r="V55" s="35" t="s">
        <v>68</v>
      </c>
      <c r="W55" s="35" t="s">
        <v>68</v>
      </c>
      <c r="X55" s="35" t="s">
        <v>68</v>
      </c>
      <c r="Y55" s="34" t="s">
        <v>68</v>
      </c>
      <c r="Z55" s="34" t="s">
        <v>68</v>
      </c>
      <c r="AA55" s="68">
        <f t="shared" si="0"/>
        <v>1</v>
      </c>
      <c r="AB55" s="34" t="s">
        <v>68</v>
      </c>
      <c r="AC55" s="34" t="s">
        <v>61</v>
      </c>
      <c r="AD55" s="69" t="s">
        <v>6014</v>
      </c>
      <c r="AE55" s="35" t="s">
        <v>6048</v>
      </c>
      <c r="AF55" s="34" t="s">
        <v>63</v>
      </c>
      <c r="AG55" s="34" t="s">
        <v>6023</v>
      </c>
    </row>
    <row r="56" spans="1:33" s="5" customFormat="1" ht="109.2" x14ac:dyDescent="0.3">
      <c r="A56" s="58" t="s">
        <v>4849</v>
      </c>
      <c r="B56" s="35">
        <v>78111502</v>
      </c>
      <c r="C56" s="34" t="s">
        <v>5952</v>
      </c>
      <c r="D56" s="55">
        <v>43009</v>
      </c>
      <c r="E56" s="34" t="s">
        <v>4858</v>
      </c>
      <c r="F56" s="34" t="s">
        <v>47</v>
      </c>
      <c r="G56" s="34" t="s">
        <v>232</v>
      </c>
      <c r="H56" s="72">
        <v>25750000</v>
      </c>
      <c r="I56" s="72">
        <v>25750000</v>
      </c>
      <c r="J56" s="34" t="s">
        <v>49</v>
      </c>
      <c r="K56" s="34" t="s">
        <v>50</v>
      </c>
      <c r="L56" s="35" t="s">
        <v>5944</v>
      </c>
      <c r="M56" s="35" t="s">
        <v>4851</v>
      </c>
      <c r="N56" s="58" t="s">
        <v>5945</v>
      </c>
      <c r="O56" s="45" t="s">
        <v>5946</v>
      </c>
      <c r="P56" s="34" t="s">
        <v>5890</v>
      </c>
      <c r="Q56" s="34" t="s">
        <v>5947</v>
      </c>
      <c r="R56" s="34" t="s">
        <v>5948</v>
      </c>
      <c r="S56" s="34" t="s">
        <v>5949</v>
      </c>
      <c r="T56" s="34" t="s">
        <v>5950</v>
      </c>
      <c r="U56" s="35" t="s">
        <v>5953</v>
      </c>
      <c r="V56" s="35" t="s">
        <v>6015</v>
      </c>
      <c r="W56" s="34">
        <v>18750</v>
      </c>
      <c r="X56" s="60">
        <v>42990</v>
      </c>
      <c r="Y56" s="34" t="s">
        <v>68</v>
      </c>
      <c r="Z56" s="34">
        <v>4600007506</v>
      </c>
      <c r="AA56" s="68">
        <f t="shared" si="0"/>
        <v>1</v>
      </c>
      <c r="AB56" s="35" t="s">
        <v>6016</v>
      </c>
      <c r="AC56" s="34" t="s">
        <v>61</v>
      </c>
      <c r="AD56" s="69" t="s">
        <v>6017</v>
      </c>
      <c r="AE56" s="35" t="s">
        <v>6049</v>
      </c>
      <c r="AF56" s="34" t="s">
        <v>63</v>
      </c>
      <c r="AG56" s="34" t="s">
        <v>68</v>
      </c>
    </row>
    <row r="57" spans="1:33" s="5" customFormat="1" ht="93.6" x14ac:dyDescent="0.3">
      <c r="A57" s="58" t="s">
        <v>4849</v>
      </c>
      <c r="B57" s="35" t="s">
        <v>5873</v>
      </c>
      <c r="C57" s="34" t="s">
        <v>5857</v>
      </c>
      <c r="D57" s="55">
        <v>43252</v>
      </c>
      <c r="E57" s="34" t="s">
        <v>5858</v>
      </c>
      <c r="F57" s="34" t="s">
        <v>47</v>
      </c>
      <c r="G57" s="34" t="s">
        <v>232</v>
      </c>
      <c r="H57" s="72">
        <v>200000000</v>
      </c>
      <c r="I57" s="72">
        <v>200000000</v>
      </c>
      <c r="J57" s="34" t="s">
        <v>76</v>
      </c>
      <c r="K57" s="34" t="s">
        <v>68</v>
      </c>
      <c r="L57" s="35" t="s">
        <v>5944</v>
      </c>
      <c r="M57" s="35" t="s">
        <v>4851</v>
      </c>
      <c r="N57" s="58" t="s">
        <v>5945</v>
      </c>
      <c r="O57" s="45" t="s">
        <v>5946</v>
      </c>
      <c r="P57" s="34" t="s">
        <v>5890</v>
      </c>
      <c r="Q57" s="34" t="s">
        <v>5947</v>
      </c>
      <c r="R57" s="34" t="s">
        <v>5948</v>
      </c>
      <c r="S57" s="34" t="s">
        <v>5949</v>
      </c>
      <c r="T57" s="34" t="s">
        <v>5950</v>
      </c>
      <c r="U57" s="35" t="s">
        <v>5954</v>
      </c>
      <c r="V57" s="35">
        <v>8393</v>
      </c>
      <c r="W57" s="34">
        <v>22002</v>
      </c>
      <c r="X57" s="60">
        <v>43285</v>
      </c>
      <c r="Y57" s="104">
        <v>43290</v>
      </c>
      <c r="Z57" s="35" t="s">
        <v>5971</v>
      </c>
      <c r="AA57" s="68">
        <f t="shared" si="0"/>
        <v>1</v>
      </c>
      <c r="AB57" s="35" t="s">
        <v>2584</v>
      </c>
      <c r="AC57" s="34" t="s">
        <v>61</v>
      </c>
      <c r="AD57" s="69" t="s">
        <v>6018</v>
      </c>
      <c r="AE57" s="35" t="s">
        <v>6030</v>
      </c>
      <c r="AF57" s="34" t="s">
        <v>63</v>
      </c>
      <c r="AG57" s="34" t="s">
        <v>68</v>
      </c>
    </row>
    <row r="58" spans="1:33" s="5" customFormat="1" ht="109.2" x14ac:dyDescent="0.3">
      <c r="A58" s="58" t="s">
        <v>4849</v>
      </c>
      <c r="B58" s="35" t="s">
        <v>5875</v>
      </c>
      <c r="C58" s="34" t="s">
        <v>5863</v>
      </c>
      <c r="D58" s="55">
        <v>43313</v>
      </c>
      <c r="E58" s="34" t="s">
        <v>4962</v>
      </c>
      <c r="F58" s="34" t="s">
        <v>129</v>
      </c>
      <c r="G58" s="34" t="s">
        <v>232</v>
      </c>
      <c r="H58" s="72">
        <v>100000000</v>
      </c>
      <c r="I58" s="72">
        <v>100000000</v>
      </c>
      <c r="J58" s="34" t="s">
        <v>76</v>
      </c>
      <c r="K58" s="34" t="s">
        <v>68</v>
      </c>
      <c r="L58" s="35" t="s">
        <v>5944</v>
      </c>
      <c r="M58" s="35" t="s">
        <v>4851</v>
      </c>
      <c r="N58" s="58" t="s">
        <v>5945</v>
      </c>
      <c r="O58" s="45" t="s">
        <v>5946</v>
      </c>
      <c r="P58" s="34" t="s">
        <v>5890</v>
      </c>
      <c r="Q58" s="34" t="s">
        <v>5947</v>
      </c>
      <c r="R58" s="34" t="s">
        <v>5948</v>
      </c>
      <c r="S58" s="34" t="s">
        <v>5949</v>
      </c>
      <c r="T58" s="34" t="s">
        <v>5950</v>
      </c>
      <c r="U58" s="35" t="s">
        <v>5955</v>
      </c>
      <c r="V58" s="34"/>
      <c r="W58" s="34">
        <v>22321</v>
      </c>
      <c r="X58" s="34"/>
      <c r="Y58" s="34"/>
      <c r="Z58" s="34"/>
      <c r="AA58" s="68">
        <f t="shared" si="0"/>
        <v>0</v>
      </c>
      <c r="AB58" s="34"/>
      <c r="AC58" s="34" t="s">
        <v>534</v>
      </c>
      <c r="AD58" s="69" t="s">
        <v>6019</v>
      </c>
      <c r="AE58" s="35" t="s">
        <v>6034</v>
      </c>
      <c r="AF58" s="34" t="s">
        <v>63</v>
      </c>
      <c r="AG58" s="34" t="s">
        <v>68</v>
      </c>
    </row>
    <row r="59" spans="1:33" s="5" customFormat="1" ht="109.2" x14ac:dyDescent="0.3">
      <c r="A59" s="58" t="s">
        <v>4849</v>
      </c>
      <c r="B59" s="35">
        <v>78111502</v>
      </c>
      <c r="C59" s="34" t="s">
        <v>5952</v>
      </c>
      <c r="D59" s="55">
        <v>43009</v>
      </c>
      <c r="E59" s="34" t="s">
        <v>4858</v>
      </c>
      <c r="F59" s="34" t="s">
        <v>47</v>
      </c>
      <c r="G59" s="34" t="s">
        <v>232</v>
      </c>
      <c r="H59" s="72">
        <v>25750000</v>
      </c>
      <c r="I59" s="72">
        <v>25750000</v>
      </c>
      <c r="J59" s="34" t="s">
        <v>49</v>
      </c>
      <c r="K59" s="34" t="s">
        <v>50</v>
      </c>
      <c r="L59" s="35" t="s">
        <v>5956</v>
      </c>
      <c r="M59" s="35" t="s">
        <v>4851</v>
      </c>
      <c r="N59" s="58" t="s">
        <v>5945</v>
      </c>
      <c r="O59" s="45" t="s">
        <v>5957</v>
      </c>
      <c r="P59" s="34" t="s">
        <v>232</v>
      </c>
      <c r="Q59" s="34">
        <v>25750000</v>
      </c>
      <c r="R59" s="34">
        <v>25750000</v>
      </c>
      <c r="S59" s="34" t="s">
        <v>49</v>
      </c>
      <c r="T59" s="34" t="s">
        <v>50</v>
      </c>
      <c r="U59" s="35" t="s">
        <v>5956</v>
      </c>
      <c r="V59" s="35" t="s">
        <v>6015</v>
      </c>
      <c r="W59" s="34">
        <v>18750</v>
      </c>
      <c r="X59" s="60">
        <v>42990</v>
      </c>
      <c r="Y59" s="34" t="s">
        <v>68</v>
      </c>
      <c r="Z59" s="34">
        <v>4600007506</v>
      </c>
      <c r="AA59" s="68">
        <f t="shared" si="0"/>
        <v>1</v>
      </c>
      <c r="AB59" s="35" t="s">
        <v>6016</v>
      </c>
      <c r="AC59" s="34" t="s">
        <v>61</v>
      </c>
      <c r="AD59" s="69" t="s">
        <v>6020</v>
      </c>
      <c r="AE59" s="35" t="s">
        <v>6049</v>
      </c>
      <c r="AF59" s="34" t="s">
        <v>63</v>
      </c>
      <c r="AG59" s="34" t="s">
        <v>68</v>
      </c>
    </row>
    <row r="60" spans="1:33" s="5" customFormat="1" ht="62.4" x14ac:dyDescent="0.3">
      <c r="A60" s="58" t="s">
        <v>1766</v>
      </c>
      <c r="B60" s="35">
        <v>72141400</v>
      </c>
      <c r="C60" s="34" t="s">
        <v>1767</v>
      </c>
      <c r="D60" s="55">
        <v>43313</v>
      </c>
      <c r="E60" s="34" t="s">
        <v>5782</v>
      </c>
      <c r="F60" s="34" t="s">
        <v>81</v>
      </c>
      <c r="G60" s="34" t="s">
        <v>48</v>
      </c>
      <c r="H60" s="73">
        <v>280000000</v>
      </c>
      <c r="I60" s="73">
        <v>280000000</v>
      </c>
      <c r="J60" s="34" t="s">
        <v>76</v>
      </c>
      <c r="K60" s="34" t="s">
        <v>1769</v>
      </c>
      <c r="L60" s="35" t="s">
        <v>1770</v>
      </c>
      <c r="M60" s="35" t="s">
        <v>234</v>
      </c>
      <c r="N60" s="58" t="s">
        <v>1771</v>
      </c>
      <c r="O60" s="45" t="s">
        <v>1772</v>
      </c>
      <c r="P60" s="34" t="s">
        <v>1773</v>
      </c>
      <c r="Q60" s="34" t="s">
        <v>1774</v>
      </c>
      <c r="R60" s="34" t="s">
        <v>1775</v>
      </c>
      <c r="S60" s="34" t="s">
        <v>1776</v>
      </c>
      <c r="T60" s="34" t="s">
        <v>1777</v>
      </c>
      <c r="U60" s="35" t="s">
        <v>1778</v>
      </c>
      <c r="V60" s="35"/>
      <c r="W60" s="34"/>
      <c r="X60" s="60"/>
      <c r="Y60" s="34"/>
      <c r="Z60" s="34"/>
      <c r="AA60" s="68" t="str">
        <f t="shared" si="0"/>
        <v/>
      </c>
      <c r="AB60" s="35"/>
      <c r="AC60" s="35" t="s">
        <v>534</v>
      </c>
      <c r="AD60" s="35"/>
      <c r="AE60" s="35" t="s">
        <v>1779</v>
      </c>
      <c r="AF60" s="34" t="s">
        <v>63</v>
      </c>
      <c r="AG60" s="34" t="s">
        <v>1138</v>
      </c>
    </row>
    <row r="61" spans="1:33" s="5" customFormat="1" ht="50.25" customHeight="1" x14ac:dyDescent="0.3">
      <c r="A61" s="58" t="s">
        <v>1766</v>
      </c>
      <c r="B61" s="35">
        <v>72141400</v>
      </c>
      <c r="C61" s="34" t="s">
        <v>1780</v>
      </c>
      <c r="D61" s="55">
        <v>43098</v>
      </c>
      <c r="E61" s="34" t="s">
        <v>1768</v>
      </c>
      <c r="F61" s="34" t="s">
        <v>558</v>
      </c>
      <c r="G61" s="34" t="s">
        <v>48</v>
      </c>
      <c r="H61" s="73">
        <v>945095653</v>
      </c>
      <c r="I61" s="73">
        <v>945095653</v>
      </c>
      <c r="J61" s="34" t="s">
        <v>49</v>
      </c>
      <c r="K61" s="34" t="s">
        <v>50</v>
      </c>
      <c r="L61" s="35" t="s">
        <v>1781</v>
      </c>
      <c r="M61" s="35" t="s">
        <v>234</v>
      </c>
      <c r="N61" s="58" t="s">
        <v>1782</v>
      </c>
      <c r="O61" s="45" t="s">
        <v>1783</v>
      </c>
      <c r="P61" s="34" t="s">
        <v>1784</v>
      </c>
      <c r="Q61" s="34" t="s">
        <v>1785</v>
      </c>
      <c r="R61" s="34" t="s">
        <v>1786</v>
      </c>
      <c r="S61" s="34">
        <v>230003001</v>
      </c>
      <c r="T61" s="34" t="s">
        <v>1785</v>
      </c>
      <c r="U61" s="35" t="s">
        <v>1787</v>
      </c>
      <c r="V61" s="45">
        <v>7747</v>
      </c>
      <c r="W61" s="34">
        <v>20282</v>
      </c>
      <c r="X61" s="60">
        <v>43098</v>
      </c>
      <c r="Y61" s="34" t="s">
        <v>1788</v>
      </c>
      <c r="Z61" s="34">
        <v>4600008073</v>
      </c>
      <c r="AA61" s="68">
        <f t="shared" si="0"/>
        <v>1</v>
      </c>
      <c r="AB61" s="35" t="s">
        <v>1789</v>
      </c>
      <c r="AC61" s="35" t="s">
        <v>61</v>
      </c>
      <c r="AD61" s="35"/>
      <c r="AE61" s="35" t="s">
        <v>1790</v>
      </c>
      <c r="AF61" s="34" t="s">
        <v>63</v>
      </c>
      <c r="AG61" s="34" t="s">
        <v>1138</v>
      </c>
    </row>
    <row r="62" spans="1:33" s="5" customFormat="1" ht="50.25" customHeight="1" x14ac:dyDescent="0.3">
      <c r="A62" s="58" t="s">
        <v>1766</v>
      </c>
      <c r="B62" s="35">
        <v>72141400</v>
      </c>
      <c r="C62" s="34" t="s">
        <v>1791</v>
      </c>
      <c r="D62" s="55">
        <v>43050</v>
      </c>
      <c r="E62" s="34" t="s">
        <v>907</v>
      </c>
      <c r="F62" s="34" t="s">
        <v>558</v>
      </c>
      <c r="G62" s="34" t="s">
        <v>48</v>
      </c>
      <c r="H62" s="73">
        <v>591652000</v>
      </c>
      <c r="I62" s="73">
        <v>241260800</v>
      </c>
      <c r="J62" s="34" t="s">
        <v>49</v>
      </c>
      <c r="K62" s="34" t="s">
        <v>50</v>
      </c>
      <c r="L62" s="35" t="s">
        <v>1770</v>
      </c>
      <c r="M62" s="35" t="s">
        <v>1792</v>
      </c>
      <c r="N62" s="58" t="s">
        <v>1771</v>
      </c>
      <c r="O62" s="45" t="s">
        <v>1772</v>
      </c>
      <c r="P62" s="34" t="s">
        <v>1773</v>
      </c>
      <c r="Q62" s="34" t="s">
        <v>1785</v>
      </c>
      <c r="R62" s="34" t="s">
        <v>1786</v>
      </c>
      <c r="S62" s="34">
        <v>230003001</v>
      </c>
      <c r="T62" s="34" t="s">
        <v>1785</v>
      </c>
      <c r="U62" s="35" t="s">
        <v>1787</v>
      </c>
      <c r="V62" s="35"/>
      <c r="W62" s="34"/>
      <c r="X62" s="60"/>
      <c r="Y62" s="34"/>
      <c r="Z62" s="34"/>
      <c r="AA62" s="68" t="str">
        <f t="shared" si="0"/>
        <v/>
      </c>
      <c r="AB62" s="35"/>
      <c r="AC62" s="35" t="s">
        <v>534</v>
      </c>
      <c r="AD62" s="35"/>
      <c r="AE62" s="35" t="s">
        <v>1779</v>
      </c>
      <c r="AF62" s="34" t="s">
        <v>63</v>
      </c>
      <c r="AG62" s="34" t="s">
        <v>1138</v>
      </c>
    </row>
    <row r="63" spans="1:33" s="5" customFormat="1" ht="50.25" customHeight="1" x14ac:dyDescent="0.3">
      <c r="A63" s="58" t="s">
        <v>1766</v>
      </c>
      <c r="B63" s="35">
        <v>72141400</v>
      </c>
      <c r="C63" s="34" t="s">
        <v>1793</v>
      </c>
      <c r="D63" s="55">
        <v>43313</v>
      </c>
      <c r="E63" s="34" t="s">
        <v>5782</v>
      </c>
      <c r="F63" s="34" t="s">
        <v>81</v>
      </c>
      <c r="G63" s="34" t="s">
        <v>48</v>
      </c>
      <c r="H63" s="73">
        <v>360000000</v>
      </c>
      <c r="I63" s="73">
        <v>360000000</v>
      </c>
      <c r="J63" s="34" t="s">
        <v>76</v>
      </c>
      <c r="K63" s="34" t="s">
        <v>1769</v>
      </c>
      <c r="L63" s="35" t="s">
        <v>1794</v>
      </c>
      <c r="M63" s="35" t="s">
        <v>1792</v>
      </c>
      <c r="N63" s="58" t="s">
        <v>1795</v>
      </c>
      <c r="O63" s="45" t="s">
        <v>1796</v>
      </c>
      <c r="P63" s="34" t="s">
        <v>1784</v>
      </c>
      <c r="Q63" s="34" t="s">
        <v>1785</v>
      </c>
      <c r="R63" s="34" t="s">
        <v>1786</v>
      </c>
      <c r="S63" s="34">
        <v>230003001</v>
      </c>
      <c r="T63" s="34" t="s">
        <v>1785</v>
      </c>
      <c r="U63" s="35" t="s">
        <v>1787</v>
      </c>
      <c r="V63" s="35"/>
      <c r="W63" s="34"/>
      <c r="X63" s="60"/>
      <c r="Y63" s="34"/>
      <c r="Z63" s="34"/>
      <c r="AA63" s="68" t="str">
        <f t="shared" si="0"/>
        <v/>
      </c>
      <c r="AB63" s="35"/>
      <c r="AC63" s="35" t="s">
        <v>534</v>
      </c>
      <c r="AD63" s="35"/>
      <c r="AE63" s="35" t="s">
        <v>1794</v>
      </c>
      <c r="AF63" s="34" t="s">
        <v>63</v>
      </c>
      <c r="AG63" s="34" t="s">
        <v>1138</v>
      </c>
    </row>
    <row r="64" spans="1:33" s="5" customFormat="1" ht="50.25" customHeight="1" x14ac:dyDescent="0.3">
      <c r="A64" s="58" t="s">
        <v>1766</v>
      </c>
      <c r="B64" s="35">
        <v>72141400</v>
      </c>
      <c r="C64" s="34" t="s">
        <v>1797</v>
      </c>
      <c r="D64" s="55">
        <v>43313</v>
      </c>
      <c r="E64" s="34" t="s">
        <v>5782</v>
      </c>
      <c r="F64" s="34" t="s">
        <v>81</v>
      </c>
      <c r="G64" s="34" t="s">
        <v>48</v>
      </c>
      <c r="H64" s="73">
        <v>100000000</v>
      </c>
      <c r="I64" s="73">
        <v>100000000</v>
      </c>
      <c r="J64" s="34" t="s">
        <v>76</v>
      </c>
      <c r="K64" s="34" t="s">
        <v>1769</v>
      </c>
      <c r="L64" s="35" t="s">
        <v>1794</v>
      </c>
      <c r="M64" s="35" t="s">
        <v>1792</v>
      </c>
      <c r="N64" s="58" t="s">
        <v>1795</v>
      </c>
      <c r="O64" s="45" t="s">
        <v>1796</v>
      </c>
      <c r="P64" s="34" t="s">
        <v>1784</v>
      </c>
      <c r="Q64" s="34" t="s">
        <v>1785</v>
      </c>
      <c r="R64" s="34" t="s">
        <v>1786</v>
      </c>
      <c r="S64" s="34">
        <v>230003001</v>
      </c>
      <c r="T64" s="34" t="s">
        <v>1785</v>
      </c>
      <c r="U64" s="35" t="s">
        <v>1787</v>
      </c>
      <c r="V64" s="35"/>
      <c r="W64" s="34"/>
      <c r="X64" s="60"/>
      <c r="Y64" s="34"/>
      <c r="Z64" s="34"/>
      <c r="AA64" s="68" t="str">
        <f t="shared" si="0"/>
        <v/>
      </c>
      <c r="AB64" s="35"/>
      <c r="AC64" s="35" t="s">
        <v>534</v>
      </c>
      <c r="AD64" s="35"/>
      <c r="AE64" s="35" t="s">
        <v>1794</v>
      </c>
      <c r="AF64" s="34" t="s">
        <v>63</v>
      </c>
      <c r="AG64" s="34" t="s">
        <v>1138</v>
      </c>
    </row>
    <row r="65" spans="1:33" s="5" customFormat="1" ht="50.25" customHeight="1" x14ac:dyDescent="0.3">
      <c r="A65" s="58" t="s">
        <v>1766</v>
      </c>
      <c r="B65" s="35">
        <v>72141400</v>
      </c>
      <c r="C65" s="34" t="s">
        <v>1798</v>
      </c>
      <c r="D65" s="55">
        <v>43313</v>
      </c>
      <c r="E65" s="34" t="s">
        <v>5782</v>
      </c>
      <c r="F65" s="34" t="s">
        <v>81</v>
      </c>
      <c r="G65" s="34" t="s">
        <v>48</v>
      </c>
      <c r="H65" s="73">
        <v>150000000</v>
      </c>
      <c r="I65" s="73">
        <v>150000000</v>
      </c>
      <c r="J65" s="34" t="s">
        <v>76</v>
      </c>
      <c r="K65" s="34" t="s">
        <v>1769</v>
      </c>
      <c r="L65" s="35" t="s">
        <v>1794</v>
      </c>
      <c r="M65" s="35" t="s">
        <v>1792</v>
      </c>
      <c r="N65" s="58" t="s">
        <v>1795</v>
      </c>
      <c r="O65" s="45" t="s">
        <v>1796</v>
      </c>
      <c r="P65" s="34" t="s">
        <v>1784</v>
      </c>
      <c r="Q65" s="34" t="s">
        <v>1785</v>
      </c>
      <c r="R65" s="34" t="s">
        <v>1786</v>
      </c>
      <c r="S65" s="34">
        <v>230003001</v>
      </c>
      <c r="T65" s="34" t="s">
        <v>1785</v>
      </c>
      <c r="U65" s="35" t="s">
        <v>1787</v>
      </c>
      <c r="V65" s="35"/>
      <c r="W65" s="34"/>
      <c r="X65" s="60"/>
      <c r="Y65" s="34"/>
      <c r="Z65" s="34"/>
      <c r="AA65" s="68" t="str">
        <f t="shared" si="0"/>
        <v/>
      </c>
      <c r="AB65" s="35"/>
      <c r="AC65" s="35" t="s">
        <v>534</v>
      </c>
      <c r="AD65" s="35"/>
      <c r="AE65" s="35" t="s">
        <v>1794</v>
      </c>
      <c r="AF65" s="34" t="s">
        <v>63</v>
      </c>
      <c r="AG65" s="34" t="s">
        <v>1138</v>
      </c>
    </row>
    <row r="66" spans="1:33" s="5" customFormat="1" ht="50.25" customHeight="1" x14ac:dyDescent="0.3">
      <c r="A66" s="58" t="s">
        <v>1766</v>
      </c>
      <c r="B66" s="35">
        <v>72141400</v>
      </c>
      <c r="C66" s="34" t="s">
        <v>1799</v>
      </c>
      <c r="D66" s="55">
        <v>43313</v>
      </c>
      <c r="E66" s="34" t="s">
        <v>5782</v>
      </c>
      <c r="F66" s="34" t="s">
        <v>81</v>
      </c>
      <c r="G66" s="34" t="s">
        <v>48</v>
      </c>
      <c r="H66" s="73">
        <v>250000000</v>
      </c>
      <c r="I66" s="73">
        <v>250000000</v>
      </c>
      <c r="J66" s="34" t="s">
        <v>76</v>
      </c>
      <c r="K66" s="34" t="s">
        <v>1769</v>
      </c>
      <c r="L66" s="35" t="s">
        <v>1794</v>
      </c>
      <c r="M66" s="35" t="s">
        <v>1792</v>
      </c>
      <c r="N66" s="58" t="s">
        <v>1795</v>
      </c>
      <c r="O66" s="45" t="s">
        <v>1796</v>
      </c>
      <c r="P66" s="34" t="s">
        <v>1784</v>
      </c>
      <c r="Q66" s="34" t="s">
        <v>1785</v>
      </c>
      <c r="R66" s="34" t="s">
        <v>1786</v>
      </c>
      <c r="S66" s="34">
        <v>230003001</v>
      </c>
      <c r="T66" s="34" t="s">
        <v>1785</v>
      </c>
      <c r="U66" s="35" t="s">
        <v>1787</v>
      </c>
      <c r="V66" s="35"/>
      <c r="W66" s="34"/>
      <c r="X66" s="60"/>
      <c r="Y66" s="34"/>
      <c r="Z66" s="34"/>
      <c r="AA66" s="68" t="str">
        <f t="shared" si="0"/>
        <v/>
      </c>
      <c r="AB66" s="35"/>
      <c r="AC66" s="35" t="s">
        <v>534</v>
      </c>
      <c r="AD66" s="35"/>
      <c r="AE66" s="35" t="s">
        <v>1794</v>
      </c>
      <c r="AF66" s="34" t="s">
        <v>63</v>
      </c>
      <c r="AG66" s="34" t="s">
        <v>1138</v>
      </c>
    </row>
    <row r="67" spans="1:33" s="5" customFormat="1" ht="50.25" customHeight="1" x14ac:dyDescent="0.3">
      <c r="A67" s="58" t="s">
        <v>1766</v>
      </c>
      <c r="B67" s="35">
        <v>72141400</v>
      </c>
      <c r="C67" s="34" t="s">
        <v>1800</v>
      </c>
      <c r="D67" s="55">
        <v>43313</v>
      </c>
      <c r="E67" s="34" t="s">
        <v>5782</v>
      </c>
      <c r="F67" s="34" t="s">
        <v>81</v>
      </c>
      <c r="G67" s="34" t="s">
        <v>48</v>
      </c>
      <c r="H67" s="73">
        <f>100000000-100000000</f>
        <v>0</v>
      </c>
      <c r="I67" s="73">
        <v>0</v>
      </c>
      <c r="J67" s="34" t="s">
        <v>76</v>
      </c>
      <c r="K67" s="34" t="s">
        <v>1769</v>
      </c>
      <c r="L67" s="35" t="s">
        <v>1794</v>
      </c>
      <c r="M67" s="35" t="s">
        <v>1792</v>
      </c>
      <c r="N67" s="58" t="s">
        <v>1795</v>
      </c>
      <c r="O67" s="45" t="s">
        <v>1796</v>
      </c>
      <c r="P67" s="34" t="s">
        <v>1784</v>
      </c>
      <c r="Q67" s="34" t="s">
        <v>1785</v>
      </c>
      <c r="R67" s="34" t="s">
        <v>1786</v>
      </c>
      <c r="S67" s="34">
        <v>230003001</v>
      </c>
      <c r="T67" s="34" t="s">
        <v>1785</v>
      </c>
      <c r="U67" s="35" t="s">
        <v>1787</v>
      </c>
      <c r="V67" s="35"/>
      <c r="W67" s="34"/>
      <c r="X67" s="60"/>
      <c r="Y67" s="34"/>
      <c r="Z67" s="34"/>
      <c r="AA67" s="68" t="str">
        <f t="shared" si="0"/>
        <v/>
      </c>
      <c r="AB67" s="35"/>
      <c r="AC67" s="35" t="s">
        <v>534</v>
      </c>
      <c r="AD67" s="35" t="s">
        <v>5783</v>
      </c>
      <c r="AE67" s="35" t="s">
        <v>1794</v>
      </c>
      <c r="AF67" s="34" t="s">
        <v>63</v>
      </c>
      <c r="AG67" s="34" t="s">
        <v>1138</v>
      </c>
    </row>
    <row r="68" spans="1:33" s="5" customFormat="1" ht="50.25" customHeight="1" x14ac:dyDescent="0.3">
      <c r="A68" s="58" t="s">
        <v>1766</v>
      </c>
      <c r="B68" s="35">
        <v>72141400</v>
      </c>
      <c r="C68" s="34" t="s">
        <v>1801</v>
      </c>
      <c r="D68" s="55">
        <v>43313</v>
      </c>
      <c r="E68" s="34" t="s">
        <v>5782</v>
      </c>
      <c r="F68" s="34" t="s">
        <v>81</v>
      </c>
      <c r="G68" s="34" t="s">
        <v>48</v>
      </c>
      <c r="H68" s="73">
        <v>300000000</v>
      </c>
      <c r="I68" s="73">
        <v>300000000</v>
      </c>
      <c r="J68" s="34" t="s">
        <v>76</v>
      </c>
      <c r="K68" s="34" t="s">
        <v>1769</v>
      </c>
      <c r="L68" s="35" t="s">
        <v>1794</v>
      </c>
      <c r="M68" s="35" t="s">
        <v>1792</v>
      </c>
      <c r="N68" s="58" t="s">
        <v>1795</v>
      </c>
      <c r="O68" s="45" t="s">
        <v>1796</v>
      </c>
      <c r="P68" s="34" t="s">
        <v>1784</v>
      </c>
      <c r="Q68" s="34" t="s">
        <v>1785</v>
      </c>
      <c r="R68" s="34" t="s">
        <v>1786</v>
      </c>
      <c r="S68" s="34">
        <v>230003001</v>
      </c>
      <c r="T68" s="34" t="s">
        <v>1785</v>
      </c>
      <c r="U68" s="35" t="s">
        <v>1787</v>
      </c>
      <c r="V68" s="35"/>
      <c r="W68" s="34"/>
      <c r="X68" s="60"/>
      <c r="Y68" s="34"/>
      <c r="Z68" s="34"/>
      <c r="AA68" s="68" t="str">
        <f t="shared" si="0"/>
        <v/>
      </c>
      <c r="AB68" s="35"/>
      <c r="AC68" s="35" t="s">
        <v>534</v>
      </c>
      <c r="AD68" s="35"/>
      <c r="AE68" s="35" t="s">
        <v>1794</v>
      </c>
      <c r="AF68" s="34" t="s">
        <v>63</v>
      </c>
      <c r="AG68" s="34" t="s">
        <v>1138</v>
      </c>
    </row>
    <row r="69" spans="1:33" s="5" customFormat="1" ht="50.25" customHeight="1" x14ac:dyDescent="0.3">
      <c r="A69" s="58" t="s">
        <v>1766</v>
      </c>
      <c r="B69" s="35">
        <v>78101800</v>
      </c>
      <c r="C69" s="34" t="s">
        <v>5784</v>
      </c>
      <c r="D69" s="55">
        <v>43235</v>
      </c>
      <c r="E69" s="34" t="s">
        <v>1802</v>
      </c>
      <c r="F69" s="34" t="s">
        <v>67</v>
      </c>
      <c r="G69" s="34" t="s">
        <v>48</v>
      </c>
      <c r="H69" s="73">
        <v>120000000</v>
      </c>
      <c r="I69" s="73">
        <v>120000000</v>
      </c>
      <c r="J69" s="34" t="s">
        <v>76</v>
      </c>
      <c r="K69" s="34" t="s">
        <v>1769</v>
      </c>
      <c r="L69" s="35" t="s">
        <v>1803</v>
      </c>
      <c r="M69" s="35" t="s">
        <v>234</v>
      </c>
      <c r="N69" s="58" t="s">
        <v>1804</v>
      </c>
      <c r="O69" s="45" t="s">
        <v>1805</v>
      </c>
      <c r="P69" s="34" t="s">
        <v>1806</v>
      </c>
      <c r="Q69" s="34" t="s">
        <v>1807</v>
      </c>
      <c r="R69" s="34" t="s">
        <v>1808</v>
      </c>
      <c r="S69" s="34">
        <v>220145001</v>
      </c>
      <c r="T69" s="34" t="s">
        <v>1808</v>
      </c>
      <c r="U69" s="35" t="s">
        <v>1808</v>
      </c>
      <c r="V69" s="34">
        <v>8156</v>
      </c>
      <c r="W69" s="34">
        <v>21190</v>
      </c>
      <c r="X69" s="60">
        <v>43235</v>
      </c>
      <c r="Y69" s="34" t="s">
        <v>5785</v>
      </c>
      <c r="Z69" s="34">
        <v>4600008182</v>
      </c>
      <c r="AA69" s="68">
        <f t="shared" si="0"/>
        <v>1</v>
      </c>
      <c r="AB69" s="35" t="s">
        <v>5786</v>
      </c>
      <c r="AC69" s="35" t="s">
        <v>61</v>
      </c>
      <c r="AD69" s="35"/>
      <c r="AE69" s="35" t="s">
        <v>1803</v>
      </c>
      <c r="AF69" s="34" t="s">
        <v>63</v>
      </c>
      <c r="AG69" s="34" t="s">
        <v>1138</v>
      </c>
    </row>
    <row r="70" spans="1:33" s="5" customFormat="1" ht="50.25" customHeight="1" x14ac:dyDescent="0.3">
      <c r="A70" s="58" t="s">
        <v>1766</v>
      </c>
      <c r="B70" s="35">
        <v>72141400</v>
      </c>
      <c r="C70" s="34" t="s">
        <v>1809</v>
      </c>
      <c r="D70" s="55">
        <v>43313</v>
      </c>
      <c r="E70" s="34" t="s">
        <v>5782</v>
      </c>
      <c r="F70" s="34" t="s">
        <v>81</v>
      </c>
      <c r="G70" s="34" t="s">
        <v>48</v>
      </c>
      <c r="H70" s="73">
        <v>300000000</v>
      </c>
      <c r="I70" s="73">
        <v>300000000</v>
      </c>
      <c r="J70" s="34" t="s">
        <v>76</v>
      </c>
      <c r="K70" s="34" t="s">
        <v>1769</v>
      </c>
      <c r="L70" s="35" t="s">
        <v>1794</v>
      </c>
      <c r="M70" s="35" t="s">
        <v>1792</v>
      </c>
      <c r="N70" s="58" t="s">
        <v>1795</v>
      </c>
      <c r="O70" s="45" t="s">
        <v>1796</v>
      </c>
      <c r="P70" s="34" t="s">
        <v>1784</v>
      </c>
      <c r="Q70" s="34" t="s">
        <v>1785</v>
      </c>
      <c r="R70" s="34" t="s">
        <v>1786</v>
      </c>
      <c r="S70" s="34">
        <v>230003001</v>
      </c>
      <c r="T70" s="34" t="s">
        <v>1785</v>
      </c>
      <c r="U70" s="35" t="s">
        <v>1787</v>
      </c>
      <c r="V70" s="35"/>
      <c r="W70" s="34"/>
      <c r="X70" s="60"/>
      <c r="Y70" s="34"/>
      <c r="Z70" s="34"/>
      <c r="AA70" s="68" t="str">
        <f t="shared" si="0"/>
        <v/>
      </c>
      <c r="AB70" s="35"/>
      <c r="AC70" s="35" t="s">
        <v>534</v>
      </c>
      <c r="AD70" s="35"/>
      <c r="AE70" s="35" t="s">
        <v>1794</v>
      </c>
      <c r="AF70" s="34" t="s">
        <v>63</v>
      </c>
      <c r="AG70" s="34" t="s">
        <v>1138</v>
      </c>
    </row>
    <row r="71" spans="1:33" s="5" customFormat="1" ht="50.25" customHeight="1" x14ac:dyDescent="0.3">
      <c r="A71" s="58" t="s">
        <v>1766</v>
      </c>
      <c r="B71" s="35">
        <v>93131802</v>
      </c>
      <c r="C71" s="34" t="s">
        <v>1810</v>
      </c>
      <c r="D71" s="55">
        <v>43132</v>
      </c>
      <c r="E71" s="34" t="s">
        <v>162</v>
      </c>
      <c r="F71" s="34" t="s">
        <v>67</v>
      </c>
      <c r="G71" s="34" t="s">
        <v>232</v>
      </c>
      <c r="H71" s="73">
        <f>800000000-H75-H69-80000000</f>
        <v>0</v>
      </c>
      <c r="I71" s="73">
        <v>0</v>
      </c>
      <c r="J71" s="34" t="s">
        <v>76</v>
      </c>
      <c r="K71" s="34" t="s">
        <v>68</v>
      </c>
      <c r="L71" s="35" t="s">
        <v>1794</v>
      </c>
      <c r="M71" s="35" t="s">
        <v>1792</v>
      </c>
      <c r="N71" s="58" t="s">
        <v>1811</v>
      </c>
      <c r="O71" s="45" t="s">
        <v>1796</v>
      </c>
      <c r="P71" s="34" t="s">
        <v>1806</v>
      </c>
      <c r="Q71" s="34" t="s">
        <v>1807</v>
      </c>
      <c r="R71" s="34" t="s">
        <v>1808</v>
      </c>
      <c r="S71" s="34">
        <v>220145001</v>
      </c>
      <c r="T71" s="34" t="s">
        <v>1808</v>
      </c>
      <c r="U71" s="35" t="s">
        <v>1808</v>
      </c>
      <c r="V71" s="35"/>
      <c r="W71" s="34"/>
      <c r="X71" s="60"/>
      <c r="Y71" s="34"/>
      <c r="Z71" s="34"/>
      <c r="AA71" s="68" t="str">
        <f t="shared" si="0"/>
        <v/>
      </c>
      <c r="AB71" s="35"/>
      <c r="AC71" s="35" t="s">
        <v>534</v>
      </c>
      <c r="AD71" s="35" t="s">
        <v>5783</v>
      </c>
      <c r="AE71" s="35" t="s">
        <v>1812</v>
      </c>
      <c r="AF71" s="34" t="s">
        <v>63</v>
      </c>
      <c r="AG71" s="34" t="s">
        <v>1138</v>
      </c>
    </row>
    <row r="72" spans="1:33" s="5" customFormat="1" ht="50.25" customHeight="1" x14ac:dyDescent="0.3">
      <c r="A72" s="58" t="s">
        <v>1766</v>
      </c>
      <c r="B72" s="35">
        <v>93131801</v>
      </c>
      <c r="C72" s="34" t="s">
        <v>1813</v>
      </c>
      <c r="D72" s="55">
        <v>43313</v>
      </c>
      <c r="E72" s="34" t="s">
        <v>796</v>
      </c>
      <c r="F72" s="34" t="s">
        <v>81</v>
      </c>
      <c r="G72" s="34" t="s">
        <v>232</v>
      </c>
      <c r="H72" s="73">
        <f>300000000-110000000-100000000</f>
        <v>90000000</v>
      </c>
      <c r="I72" s="73">
        <v>90000000</v>
      </c>
      <c r="J72" s="34" t="s">
        <v>76</v>
      </c>
      <c r="K72" s="34" t="s">
        <v>68</v>
      </c>
      <c r="L72" s="35" t="s">
        <v>1794</v>
      </c>
      <c r="M72" s="35" t="s">
        <v>1792</v>
      </c>
      <c r="N72" s="58" t="s">
        <v>1811</v>
      </c>
      <c r="O72" s="45" t="s">
        <v>1796</v>
      </c>
      <c r="P72" s="34" t="s">
        <v>1806</v>
      </c>
      <c r="Q72" s="34" t="s">
        <v>1814</v>
      </c>
      <c r="R72" s="34" t="s">
        <v>1808</v>
      </c>
      <c r="S72" s="34">
        <v>220145001</v>
      </c>
      <c r="T72" s="34" t="s">
        <v>1808</v>
      </c>
      <c r="U72" s="35" t="s">
        <v>1808</v>
      </c>
      <c r="V72" s="35"/>
      <c r="W72" s="34"/>
      <c r="X72" s="60"/>
      <c r="Y72" s="34"/>
      <c r="Z72" s="34"/>
      <c r="AA72" s="68" t="str">
        <f t="shared" si="0"/>
        <v/>
      </c>
      <c r="AB72" s="35"/>
      <c r="AC72" s="35" t="s">
        <v>534</v>
      </c>
      <c r="AD72" s="35"/>
      <c r="AE72" s="35" t="s">
        <v>1812</v>
      </c>
      <c r="AF72" s="34" t="s">
        <v>63</v>
      </c>
      <c r="AG72" s="34" t="s">
        <v>1138</v>
      </c>
    </row>
    <row r="73" spans="1:33" s="5" customFormat="1" ht="50.25" customHeight="1" x14ac:dyDescent="0.3">
      <c r="A73" s="58" t="s">
        <v>1766</v>
      </c>
      <c r="B73" s="35">
        <v>93131802</v>
      </c>
      <c r="C73" s="34" t="s">
        <v>1815</v>
      </c>
      <c r="D73" s="55">
        <v>43140</v>
      </c>
      <c r="E73" s="34" t="s">
        <v>834</v>
      </c>
      <c r="F73" s="34" t="s">
        <v>67</v>
      </c>
      <c r="G73" s="34" t="s">
        <v>232</v>
      </c>
      <c r="H73" s="73">
        <v>1000000000</v>
      </c>
      <c r="I73" s="73">
        <v>1000000000</v>
      </c>
      <c r="J73" s="34" t="s">
        <v>49</v>
      </c>
      <c r="K73" s="34" t="s">
        <v>50</v>
      </c>
      <c r="L73" s="35" t="s">
        <v>1816</v>
      </c>
      <c r="M73" s="35" t="s">
        <v>234</v>
      </c>
      <c r="N73" s="58" t="s">
        <v>1817</v>
      </c>
      <c r="O73" s="45" t="s">
        <v>1818</v>
      </c>
      <c r="P73" s="34" t="s">
        <v>1806</v>
      </c>
      <c r="Q73" s="34" t="s">
        <v>1819</v>
      </c>
      <c r="R73" s="34" t="s">
        <v>1808</v>
      </c>
      <c r="S73" s="34">
        <v>220145001</v>
      </c>
      <c r="T73" s="34" t="s">
        <v>1819</v>
      </c>
      <c r="U73" s="35" t="s">
        <v>1819</v>
      </c>
      <c r="V73" s="45">
        <v>7758</v>
      </c>
      <c r="W73" s="34">
        <v>20261</v>
      </c>
      <c r="X73" s="60">
        <v>43140</v>
      </c>
      <c r="Y73" s="34" t="s">
        <v>1820</v>
      </c>
      <c r="Z73" s="34">
        <v>4600008075</v>
      </c>
      <c r="AA73" s="68">
        <f t="shared" si="0"/>
        <v>1</v>
      </c>
      <c r="AB73" s="35" t="s">
        <v>1821</v>
      </c>
      <c r="AC73" s="35" t="s">
        <v>61</v>
      </c>
      <c r="AD73" s="35"/>
      <c r="AE73" s="35" t="s">
        <v>1816</v>
      </c>
      <c r="AF73" s="34" t="s">
        <v>63</v>
      </c>
      <c r="AG73" s="34" t="s">
        <v>1138</v>
      </c>
    </row>
    <row r="74" spans="1:33" s="5" customFormat="1" ht="50.25" customHeight="1" x14ac:dyDescent="0.3">
      <c r="A74" s="58" t="s">
        <v>1766</v>
      </c>
      <c r="B74" s="35">
        <v>93131802</v>
      </c>
      <c r="C74" s="34" t="s">
        <v>6103</v>
      </c>
      <c r="D74" s="55">
        <v>43140</v>
      </c>
      <c r="E74" s="34" t="s">
        <v>834</v>
      </c>
      <c r="F74" s="34" t="s">
        <v>67</v>
      </c>
      <c r="G74" s="34" t="s">
        <v>232</v>
      </c>
      <c r="H74" s="73">
        <v>490000000</v>
      </c>
      <c r="I74" s="73">
        <v>490000000</v>
      </c>
      <c r="J74" s="34" t="s">
        <v>49</v>
      </c>
      <c r="K74" s="34" t="s">
        <v>50</v>
      </c>
      <c r="L74" s="35" t="s">
        <v>1816</v>
      </c>
      <c r="M74" s="35" t="s">
        <v>234</v>
      </c>
      <c r="N74" s="58" t="s">
        <v>1817</v>
      </c>
      <c r="O74" s="45" t="s">
        <v>1818</v>
      </c>
      <c r="P74" s="34" t="s">
        <v>1806</v>
      </c>
      <c r="Q74" s="34" t="s">
        <v>1819</v>
      </c>
      <c r="R74" s="34" t="s">
        <v>1808</v>
      </c>
      <c r="S74" s="34">
        <v>220145001</v>
      </c>
      <c r="T74" s="34" t="s">
        <v>1819</v>
      </c>
      <c r="U74" s="35" t="s">
        <v>1819</v>
      </c>
      <c r="V74" s="45">
        <v>7758</v>
      </c>
      <c r="W74" s="34">
        <v>21725</v>
      </c>
      <c r="X74" s="60">
        <v>43140</v>
      </c>
      <c r="Y74" s="34" t="s">
        <v>1820</v>
      </c>
      <c r="Z74" s="34">
        <v>4600008075</v>
      </c>
      <c r="AA74" s="68">
        <f t="shared" si="0"/>
        <v>1</v>
      </c>
      <c r="AB74" s="35" t="s">
        <v>1821</v>
      </c>
      <c r="AC74" s="35" t="s">
        <v>61</v>
      </c>
      <c r="AD74" s="35"/>
      <c r="AE74" s="35" t="s">
        <v>1816</v>
      </c>
      <c r="AF74" s="34" t="s">
        <v>63</v>
      </c>
      <c r="AG74" s="34" t="s">
        <v>1138</v>
      </c>
    </row>
    <row r="75" spans="1:33" s="5" customFormat="1" ht="50.25" customHeight="1" x14ac:dyDescent="0.3">
      <c r="A75" s="58" t="s">
        <v>1766</v>
      </c>
      <c r="B75" s="35">
        <v>30151500</v>
      </c>
      <c r="C75" s="34" t="s">
        <v>1822</v>
      </c>
      <c r="D75" s="55">
        <v>43221</v>
      </c>
      <c r="E75" s="34" t="s">
        <v>74</v>
      </c>
      <c r="F75" s="34" t="s">
        <v>67</v>
      </c>
      <c r="G75" s="34" t="s">
        <v>232</v>
      </c>
      <c r="H75" s="73">
        <v>600000000</v>
      </c>
      <c r="I75" s="73">
        <v>600000000</v>
      </c>
      <c r="J75" s="34" t="s">
        <v>76</v>
      </c>
      <c r="K75" s="34" t="s">
        <v>68</v>
      </c>
      <c r="L75" s="35" t="s">
        <v>5787</v>
      </c>
      <c r="M75" s="35" t="s">
        <v>234</v>
      </c>
      <c r="N75" s="58" t="s">
        <v>1795</v>
      </c>
      <c r="O75" s="45" t="s">
        <v>1805</v>
      </c>
      <c r="P75" s="34" t="s">
        <v>1806</v>
      </c>
      <c r="Q75" s="34" t="s">
        <v>1819</v>
      </c>
      <c r="R75" s="34" t="s">
        <v>1808</v>
      </c>
      <c r="S75" s="34">
        <v>220145001</v>
      </c>
      <c r="T75" s="34" t="s">
        <v>1819</v>
      </c>
      <c r="U75" s="35" t="s">
        <v>1819</v>
      </c>
      <c r="V75" s="45">
        <v>8221</v>
      </c>
      <c r="W75" s="34">
        <v>21450</v>
      </c>
      <c r="X75" s="60">
        <v>43244</v>
      </c>
      <c r="Y75" s="34" t="s">
        <v>5788</v>
      </c>
      <c r="Z75" s="34">
        <v>4600008265</v>
      </c>
      <c r="AA75" s="68">
        <f t="shared" si="0"/>
        <v>1</v>
      </c>
      <c r="AB75" s="35" t="s">
        <v>1821</v>
      </c>
      <c r="AC75" s="35" t="s">
        <v>61</v>
      </c>
      <c r="AD75" s="35"/>
      <c r="AE75" s="35" t="s">
        <v>5789</v>
      </c>
      <c r="AF75" s="34" t="s">
        <v>63</v>
      </c>
      <c r="AG75" s="34" t="s">
        <v>1138</v>
      </c>
    </row>
    <row r="76" spans="1:33" s="5" customFormat="1" ht="50.25" customHeight="1" x14ac:dyDescent="0.3">
      <c r="A76" s="58" t="s">
        <v>1766</v>
      </c>
      <c r="B76" s="35">
        <v>93131802</v>
      </c>
      <c r="C76" s="34" t="s">
        <v>1823</v>
      </c>
      <c r="D76" s="55">
        <v>43282</v>
      </c>
      <c r="E76" s="34" t="s">
        <v>796</v>
      </c>
      <c r="F76" s="34" t="s">
        <v>81</v>
      </c>
      <c r="G76" s="34" t="s">
        <v>232</v>
      </c>
      <c r="H76" s="73">
        <f>300000000-300000000</f>
        <v>0</v>
      </c>
      <c r="I76" s="73">
        <v>0</v>
      </c>
      <c r="J76" s="34" t="s">
        <v>76</v>
      </c>
      <c r="K76" s="34" t="s">
        <v>68</v>
      </c>
      <c r="L76" s="35" t="s">
        <v>1794</v>
      </c>
      <c r="M76" s="35" t="s">
        <v>1792</v>
      </c>
      <c r="N76" s="58" t="s">
        <v>1824</v>
      </c>
      <c r="O76" s="45" t="s">
        <v>1796</v>
      </c>
      <c r="P76" s="34" t="s">
        <v>1806</v>
      </c>
      <c r="Q76" s="34" t="s">
        <v>1825</v>
      </c>
      <c r="R76" s="34" t="s">
        <v>1808</v>
      </c>
      <c r="S76" s="34">
        <v>220145001</v>
      </c>
      <c r="T76" s="34" t="s">
        <v>1808</v>
      </c>
      <c r="U76" s="35" t="s">
        <v>1808</v>
      </c>
      <c r="V76" s="35"/>
      <c r="W76" s="34"/>
      <c r="X76" s="60"/>
      <c r="Y76" s="34"/>
      <c r="Z76" s="34"/>
      <c r="AA76" s="68" t="str">
        <f t="shared" si="0"/>
        <v/>
      </c>
      <c r="AB76" s="35"/>
      <c r="AC76" s="35" t="s">
        <v>534</v>
      </c>
      <c r="AD76" s="35" t="s">
        <v>5783</v>
      </c>
      <c r="AE76" s="35" t="s">
        <v>1826</v>
      </c>
      <c r="AF76" s="34" t="s">
        <v>63</v>
      </c>
      <c r="AG76" s="34" t="s">
        <v>1138</v>
      </c>
    </row>
    <row r="77" spans="1:33" s="5" customFormat="1" ht="50.25" customHeight="1" x14ac:dyDescent="0.3">
      <c r="A77" s="58" t="s">
        <v>1766</v>
      </c>
      <c r="B77" s="35">
        <v>43231511</v>
      </c>
      <c r="C77" s="34" t="s">
        <v>1827</v>
      </c>
      <c r="D77" s="55">
        <v>43313</v>
      </c>
      <c r="E77" s="34" t="s">
        <v>796</v>
      </c>
      <c r="F77" s="34" t="s">
        <v>81</v>
      </c>
      <c r="G77" s="34" t="s">
        <v>232</v>
      </c>
      <c r="H77" s="73">
        <v>100000000</v>
      </c>
      <c r="I77" s="73">
        <v>100000000</v>
      </c>
      <c r="J77" s="34" t="s">
        <v>76</v>
      </c>
      <c r="K77" s="34" t="s">
        <v>1769</v>
      </c>
      <c r="L77" s="35" t="s">
        <v>1794</v>
      </c>
      <c r="M77" s="35" t="s">
        <v>1792</v>
      </c>
      <c r="N77" s="58" t="s">
        <v>1828</v>
      </c>
      <c r="O77" s="45" t="s">
        <v>1796</v>
      </c>
      <c r="P77" s="34" t="s">
        <v>1829</v>
      </c>
      <c r="Q77" s="34" t="s">
        <v>1830</v>
      </c>
      <c r="R77" s="34" t="s">
        <v>1831</v>
      </c>
      <c r="S77" s="34">
        <v>230000001</v>
      </c>
      <c r="T77" s="34" t="s">
        <v>1832</v>
      </c>
      <c r="U77" s="35" t="s">
        <v>1833</v>
      </c>
      <c r="V77" s="35"/>
      <c r="W77" s="34"/>
      <c r="X77" s="60"/>
      <c r="Y77" s="34"/>
      <c r="Z77" s="34"/>
      <c r="AA77" s="68" t="str">
        <f t="shared" ref="AA77:AA140" si="1">+IF(AND(W77="",X77="",Y77="",Z77=""),"",IF(AND(W77&lt;&gt;"",X77="",Y77="",Z77=""),0%,IF(AND(W77&lt;&gt;"",X77&lt;&gt;"",Y77="",Z77=""),33%,IF(AND(W77&lt;&gt;"",X77&lt;&gt;"",Y77&lt;&gt;"",Z77=""),66%,IF(AND(W77&lt;&gt;"",X77&lt;&gt;"",Y77&lt;&gt;"",Z77&lt;&gt;""),100%,"Información incompleta")))))</f>
        <v/>
      </c>
      <c r="AB77" s="35"/>
      <c r="AC77" s="35" t="s">
        <v>534</v>
      </c>
      <c r="AD77" s="35"/>
      <c r="AE77" s="35" t="s">
        <v>1834</v>
      </c>
      <c r="AF77" s="34" t="s">
        <v>63</v>
      </c>
      <c r="AG77" s="34" t="s">
        <v>1138</v>
      </c>
    </row>
    <row r="78" spans="1:33" s="5" customFormat="1" ht="50.25" customHeight="1" x14ac:dyDescent="0.3">
      <c r="A78" s="58" t="s">
        <v>1766</v>
      </c>
      <c r="B78" s="35">
        <v>93131801</v>
      </c>
      <c r="C78" s="34" t="s">
        <v>1835</v>
      </c>
      <c r="D78" s="55">
        <v>43313</v>
      </c>
      <c r="E78" s="34" t="s">
        <v>796</v>
      </c>
      <c r="F78" s="34" t="s">
        <v>81</v>
      </c>
      <c r="G78" s="34" t="s">
        <v>232</v>
      </c>
      <c r="H78" s="73">
        <f>500000000-50000000-44921415</f>
        <v>405078585</v>
      </c>
      <c r="I78" s="73">
        <v>405078585</v>
      </c>
      <c r="J78" s="34" t="s">
        <v>76</v>
      </c>
      <c r="K78" s="34" t="s">
        <v>68</v>
      </c>
      <c r="L78" s="35" t="s">
        <v>1794</v>
      </c>
      <c r="M78" s="35" t="s">
        <v>1792</v>
      </c>
      <c r="N78" s="58" t="s">
        <v>1795</v>
      </c>
      <c r="O78" s="45" t="s">
        <v>1796</v>
      </c>
      <c r="P78" s="34" t="s">
        <v>1836</v>
      </c>
      <c r="Q78" s="34" t="s">
        <v>1837</v>
      </c>
      <c r="R78" s="34" t="s">
        <v>1838</v>
      </c>
      <c r="S78" s="34">
        <v>220070001</v>
      </c>
      <c r="T78" s="34" t="s">
        <v>1838</v>
      </c>
      <c r="U78" s="35" t="s">
        <v>1838</v>
      </c>
      <c r="V78" s="35"/>
      <c r="W78" s="34"/>
      <c r="X78" s="60"/>
      <c r="Y78" s="34"/>
      <c r="Z78" s="34"/>
      <c r="AA78" s="68" t="str">
        <f t="shared" si="1"/>
        <v/>
      </c>
      <c r="AB78" s="35"/>
      <c r="AC78" s="35" t="s">
        <v>534</v>
      </c>
      <c r="AD78" s="35"/>
      <c r="AE78" s="35" t="s">
        <v>1839</v>
      </c>
      <c r="AF78" s="34" t="s">
        <v>63</v>
      </c>
      <c r="AG78" s="34" t="s">
        <v>1138</v>
      </c>
    </row>
    <row r="79" spans="1:33" s="5" customFormat="1" ht="50.25" customHeight="1" x14ac:dyDescent="0.3">
      <c r="A79" s="58" t="s">
        <v>1766</v>
      </c>
      <c r="B79" s="35">
        <v>83111600</v>
      </c>
      <c r="C79" s="34" t="s">
        <v>1840</v>
      </c>
      <c r="D79" s="55">
        <v>43313</v>
      </c>
      <c r="E79" s="34" t="s">
        <v>796</v>
      </c>
      <c r="F79" s="34" t="s">
        <v>47</v>
      </c>
      <c r="G79" s="34" t="s">
        <v>232</v>
      </c>
      <c r="H79" s="34" t="s">
        <v>76</v>
      </c>
      <c r="I79" s="73">
        <v>50000000</v>
      </c>
      <c r="J79" s="34" t="s">
        <v>76</v>
      </c>
      <c r="K79" s="34" t="s">
        <v>68</v>
      </c>
      <c r="L79" s="35" t="s">
        <v>1841</v>
      </c>
      <c r="M79" s="35" t="s">
        <v>234</v>
      </c>
      <c r="N79" s="58" t="s">
        <v>1795</v>
      </c>
      <c r="O79" s="45" t="s">
        <v>1842</v>
      </c>
      <c r="P79" s="34" t="s">
        <v>1836</v>
      </c>
      <c r="Q79" s="34" t="s">
        <v>1837</v>
      </c>
      <c r="R79" s="34" t="s">
        <v>1838</v>
      </c>
      <c r="S79" s="34">
        <v>220070001</v>
      </c>
      <c r="T79" s="34" t="s">
        <v>1838</v>
      </c>
      <c r="U79" s="35" t="s">
        <v>1838</v>
      </c>
      <c r="V79" s="35"/>
      <c r="W79" s="34"/>
      <c r="X79" s="60"/>
      <c r="Y79" s="34"/>
      <c r="Z79" s="34"/>
      <c r="AA79" s="68" t="str">
        <f t="shared" si="1"/>
        <v/>
      </c>
      <c r="AB79" s="35"/>
      <c r="AC79" s="35" t="s">
        <v>534</v>
      </c>
      <c r="AD79" s="35"/>
      <c r="AE79" s="35" t="s">
        <v>1841</v>
      </c>
      <c r="AF79" s="34" t="s">
        <v>63</v>
      </c>
      <c r="AG79" s="34" t="s">
        <v>1138</v>
      </c>
    </row>
    <row r="80" spans="1:33" s="5" customFormat="1" ht="50.25" customHeight="1" x14ac:dyDescent="0.3">
      <c r="A80" s="58" t="s">
        <v>1766</v>
      </c>
      <c r="B80" s="35">
        <v>80141609</v>
      </c>
      <c r="C80" s="34" t="s">
        <v>1843</v>
      </c>
      <c r="D80" s="55">
        <v>43313</v>
      </c>
      <c r="E80" s="34" t="s">
        <v>796</v>
      </c>
      <c r="F80" s="34" t="s">
        <v>47</v>
      </c>
      <c r="G80" s="34" t="s">
        <v>232</v>
      </c>
      <c r="H80" s="73">
        <v>100000000</v>
      </c>
      <c r="I80" s="73">
        <v>100000000</v>
      </c>
      <c r="J80" s="34" t="s">
        <v>76</v>
      </c>
      <c r="K80" s="34" t="s">
        <v>68</v>
      </c>
      <c r="L80" s="35" t="s">
        <v>1841</v>
      </c>
      <c r="M80" s="35" t="s">
        <v>234</v>
      </c>
      <c r="N80" s="58" t="s">
        <v>1795</v>
      </c>
      <c r="O80" s="45" t="s">
        <v>1842</v>
      </c>
      <c r="P80" s="34" t="s">
        <v>1784</v>
      </c>
      <c r="Q80" s="34" t="s">
        <v>1785</v>
      </c>
      <c r="R80" s="34" t="s">
        <v>1786</v>
      </c>
      <c r="S80" s="34">
        <v>230003001</v>
      </c>
      <c r="T80" s="34" t="s">
        <v>1785</v>
      </c>
      <c r="U80" s="35" t="s">
        <v>1787</v>
      </c>
      <c r="V80" s="35"/>
      <c r="W80" s="34"/>
      <c r="X80" s="60"/>
      <c r="Y80" s="34"/>
      <c r="Z80" s="34"/>
      <c r="AA80" s="68" t="str">
        <f t="shared" si="1"/>
        <v/>
      </c>
      <c r="AB80" s="35"/>
      <c r="AC80" s="35" t="s">
        <v>534</v>
      </c>
      <c r="AD80" s="35"/>
      <c r="AE80" s="35" t="s">
        <v>1841</v>
      </c>
      <c r="AF80" s="34" t="s">
        <v>63</v>
      </c>
      <c r="AG80" s="34" t="s">
        <v>1138</v>
      </c>
    </row>
    <row r="81" spans="1:33" s="5" customFormat="1" ht="50.25" customHeight="1" x14ac:dyDescent="0.3">
      <c r="A81" s="58" t="s">
        <v>1766</v>
      </c>
      <c r="B81" s="35">
        <v>80141609</v>
      </c>
      <c r="C81" s="34" t="s">
        <v>1843</v>
      </c>
      <c r="D81" s="55">
        <v>43313</v>
      </c>
      <c r="E81" s="34" t="s">
        <v>796</v>
      </c>
      <c r="F81" s="34" t="s">
        <v>47</v>
      </c>
      <c r="G81" s="34" t="s">
        <v>232</v>
      </c>
      <c r="H81" s="73">
        <v>100000000</v>
      </c>
      <c r="I81" s="73">
        <v>100000000</v>
      </c>
      <c r="J81" s="34" t="s">
        <v>76</v>
      </c>
      <c r="K81" s="34" t="s">
        <v>68</v>
      </c>
      <c r="L81" s="35" t="s">
        <v>1841</v>
      </c>
      <c r="M81" s="35" t="s">
        <v>234</v>
      </c>
      <c r="N81" s="58" t="s">
        <v>1795</v>
      </c>
      <c r="O81" s="45" t="s">
        <v>1842</v>
      </c>
      <c r="P81" s="34" t="s">
        <v>1806</v>
      </c>
      <c r="Q81" s="34" t="s">
        <v>1825</v>
      </c>
      <c r="R81" s="34" t="s">
        <v>1808</v>
      </c>
      <c r="S81" s="34">
        <v>220145001</v>
      </c>
      <c r="T81" s="34" t="s">
        <v>1808</v>
      </c>
      <c r="U81" s="35" t="s">
        <v>1808</v>
      </c>
      <c r="V81" s="35"/>
      <c r="W81" s="34"/>
      <c r="X81" s="60"/>
      <c r="Y81" s="34"/>
      <c r="Z81" s="34"/>
      <c r="AA81" s="68" t="str">
        <f t="shared" si="1"/>
        <v/>
      </c>
      <c r="AB81" s="35"/>
      <c r="AC81" s="35" t="s">
        <v>534</v>
      </c>
      <c r="AD81" s="35"/>
      <c r="AE81" s="35" t="s">
        <v>1841</v>
      </c>
      <c r="AF81" s="34" t="s">
        <v>63</v>
      </c>
      <c r="AG81" s="34" t="s">
        <v>1138</v>
      </c>
    </row>
    <row r="82" spans="1:33" s="5" customFormat="1" ht="50.25" customHeight="1" x14ac:dyDescent="0.3">
      <c r="A82" s="58" t="s">
        <v>1766</v>
      </c>
      <c r="B82" s="35">
        <v>80111504</v>
      </c>
      <c r="C82" s="34" t="s">
        <v>1844</v>
      </c>
      <c r="D82" s="55">
        <v>43313</v>
      </c>
      <c r="E82" s="34" t="s">
        <v>796</v>
      </c>
      <c r="F82" s="34" t="s">
        <v>47</v>
      </c>
      <c r="G82" s="34" t="s">
        <v>232</v>
      </c>
      <c r="H82" s="73">
        <v>44921415</v>
      </c>
      <c r="I82" s="73">
        <v>44921415</v>
      </c>
      <c r="J82" s="34" t="s">
        <v>76</v>
      </c>
      <c r="K82" s="34" t="s">
        <v>68</v>
      </c>
      <c r="L82" s="35" t="s">
        <v>1845</v>
      </c>
      <c r="M82" s="35" t="s">
        <v>234</v>
      </c>
      <c r="N82" s="58" t="s">
        <v>1846</v>
      </c>
      <c r="O82" s="45" t="s">
        <v>1847</v>
      </c>
      <c r="P82" s="34" t="s">
        <v>1836</v>
      </c>
      <c r="Q82" s="34" t="s">
        <v>1837</v>
      </c>
      <c r="R82" s="34" t="s">
        <v>1838</v>
      </c>
      <c r="S82" s="34">
        <v>220070001</v>
      </c>
      <c r="T82" s="34" t="s">
        <v>1838</v>
      </c>
      <c r="U82" s="35" t="s">
        <v>1838</v>
      </c>
      <c r="V82" s="35"/>
      <c r="W82" s="34"/>
      <c r="X82" s="60"/>
      <c r="Y82" s="34"/>
      <c r="Z82" s="34"/>
      <c r="AA82" s="68" t="str">
        <f t="shared" si="1"/>
        <v/>
      </c>
      <c r="AB82" s="35"/>
      <c r="AC82" s="35" t="s">
        <v>534</v>
      </c>
      <c r="AD82" s="35"/>
      <c r="AE82" s="35" t="s">
        <v>1848</v>
      </c>
      <c r="AF82" s="34" t="s">
        <v>63</v>
      </c>
      <c r="AG82" s="34" t="s">
        <v>1138</v>
      </c>
    </row>
    <row r="83" spans="1:33" s="5" customFormat="1" ht="62.4" x14ac:dyDescent="0.3">
      <c r="A83" s="58" t="s">
        <v>1766</v>
      </c>
      <c r="B83" s="35">
        <v>78111502</v>
      </c>
      <c r="C83" s="34" t="s">
        <v>1849</v>
      </c>
      <c r="D83" s="55">
        <v>43101</v>
      </c>
      <c r="E83" s="34" t="s">
        <v>837</v>
      </c>
      <c r="F83" s="34" t="s">
        <v>67</v>
      </c>
      <c r="G83" s="34" t="s">
        <v>232</v>
      </c>
      <c r="H83" s="73">
        <v>200000000</v>
      </c>
      <c r="I83" s="73">
        <v>200000000</v>
      </c>
      <c r="J83" s="34" t="s">
        <v>76</v>
      </c>
      <c r="K83" s="34" t="s">
        <v>68</v>
      </c>
      <c r="L83" s="35" t="s">
        <v>1794</v>
      </c>
      <c r="M83" s="35" t="s">
        <v>1792</v>
      </c>
      <c r="N83" s="58" t="s">
        <v>1795</v>
      </c>
      <c r="O83" s="45" t="s">
        <v>1796</v>
      </c>
      <c r="P83" s="34"/>
      <c r="Q83" s="34"/>
      <c r="R83" s="34"/>
      <c r="S83" s="34"/>
      <c r="T83" s="34"/>
      <c r="U83" s="35"/>
      <c r="V83" s="35"/>
      <c r="W83" s="34"/>
      <c r="X83" s="60"/>
      <c r="Y83" s="34"/>
      <c r="Z83" s="34"/>
      <c r="AA83" s="68" t="str">
        <f t="shared" si="1"/>
        <v/>
      </c>
      <c r="AB83" s="35"/>
      <c r="AC83" s="35" t="s">
        <v>534</v>
      </c>
      <c r="AD83" s="35"/>
      <c r="AE83" s="35" t="s">
        <v>1850</v>
      </c>
      <c r="AF83" s="34" t="s">
        <v>63</v>
      </c>
      <c r="AG83" s="34" t="s">
        <v>1138</v>
      </c>
    </row>
    <row r="84" spans="1:33" s="5" customFormat="1" ht="50.25" customHeight="1" x14ac:dyDescent="0.3">
      <c r="A84" s="58" t="s">
        <v>1766</v>
      </c>
      <c r="B84" s="35">
        <v>80141607</v>
      </c>
      <c r="C84" s="34" t="s">
        <v>1851</v>
      </c>
      <c r="D84" s="55">
        <v>43313</v>
      </c>
      <c r="E84" s="34" t="s">
        <v>5782</v>
      </c>
      <c r="F84" s="34" t="s">
        <v>47</v>
      </c>
      <c r="G84" s="34" t="s">
        <v>232</v>
      </c>
      <c r="H84" s="73">
        <v>120000000</v>
      </c>
      <c r="I84" s="73">
        <v>120000000</v>
      </c>
      <c r="J84" s="34" t="s">
        <v>76</v>
      </c>
      <c r="K84" s="34" t="s">
        <v>68</v>
      </c>
      <c r="L84" s="35" t="s">
        <v>1841</v>
      </c>
      <c r="M84" s="35" t="s">
        <v>234</v>
      </c>
      <c r="N84" s="58" t="s">
        <v>1795</v>
      </c>
      <c r="O84" s="45" t="s">
        <v>1842</v>
      </c>
      <c r="P84" s="34"/>
      <c r="Q84" s="34"/>
      <c r="R84" s="34"/>
      <c r="S84" s="34"/>
      <c r="T84" s="34"/>
      <c r="U84" s="35"/>
      <c r="V84" s="35"/>
      <c r="W84" s="34"/>
      <c r="X84" s="60"/>
      <c r="Y84" s="34"/>
      <c r="Z84" s="34"/>
      <c r="AA84" s="68" t="str">
        <f t="shared" si="1"/>
        <v/>
      </c>
      <c r="AB84" s="35"/>
      <c r="AC84" s="35" t="s">
        <v>534</v>
      </c>
      <c r="AD84" s="35"/>
      <c r="AE84" s="35" t="s">
        <v>1841</v>
      </c>
      <c r="AF84" s="34" t="s">
        <v>63</v>
      </c>
      <c r="AG84" s="34" t="s">
        <v>1138</v>
      </c>
    </row>
    <row r="85" spans="1:33" s="5" customFormat="1" ht="50.25" customHeight="1" x14ac:dyDescent="0.3">
      <c r="A85" s="58" t="s">
        <v>1766</v>
      </c>
      <c r="B85" s="35">
        <v>80141607</v>
      </c>
      <c r="C85" s="34" t="s">
        <v>1852</v>
      </c>
      <c r="D85" s="55">
        <v>43313</v>
      </c>
      <c r="E85" s="34" t="s">
        <v>5782</v>
      </c>
      <c r="F85" s="34" t="s">
        <v>47</v>
      </c>
      <c r="G85" s="34" t="s">
        <v>232</v>
      </c>
      <c r="H85" s="73">
        <v>225000000</v>
      </c>
      <c r="I85" s="73">
        <v>225000000</v>
      </c>
      <c r="J85" s="34" t="s">
        <v>76</v>
      </c>
      <c r="K85" s="34" t="s">
        <v>68</v>
      </c>
      <c r="L85" s="35" t="s">
        <v>1841</v>
      </c>
      <c r="M85" s="35" t="s">
        <v>234</v>
      </c>
      <c r="N85" s="58" t="s">
        <v>1795</v>
      </c>
      <c r="O85" s="45" t="s">
        <v>1842</v>
      </c>
      <c r="P85" s="34"/>
      <c r="Q85" s="34"/>
      <c r="R85" s="34"/>
      <c r="S85" s="34"/>
      <c r="T85" s="34"/>
      <c r="U85" s="35"/>
      <c r="V85" s="35"/>
      <c r="W85" s="34"/>
      <c r="X85" s="60"/>
      <c r="Y85" s="34"/>
      <c r="Z85" s="34"/>
      <c r="AA85" s="68" t="str">
        <f t="shared" si="1"/>
        <v/>
      </c>
      <c r="AB85" s="35"/>
      <c r="AC85" s="35" t="s">
        <v>534</v>
      </c>
      <c r="AD85" s="35"/>
      <c r="AE85" s="35" t="s">
        <v>1841</v>
      </c>
      <c r="AF85" s="34" t="s">
        <v>63</v>
      </c>
      <c r="AG85" s="34" t="s">
        <v>1138</v>
      </c>
    </row>
    <row r="86" spans="1:33" s="5" customFormat="1" ht="50.25" customHeight="1" x14ac:dyDescent="0.3">
      <c r="A86" s="58" t="s">
        <v>1766</v>
      </c>
      <c r="B86" s="35">
        <v>43231500</v>
      </c>
      <c r="C86" s="34" t="s">
        <v>1853</v>
      </c>
      <c r="D86" s="55">
        <v>43313</v>
      </c>
      <c r="E86" s="34" t="s">
        <v>5782</v>
      </c>
      <c r="F86" s="34" t="s">
        <v>47</v>
      </c>
      <c r="G86" s="34" t="s">
        <v>232</v>
      </c>
      <c r="H86" s="73">
        <v>30107952</v>
      </c>
      <c r="I86" s="73">
        <v>30107952</v>
      </c>
      <c r="J86" s="34" t="s">
        <v>76</v>
      </c>
      <c r="K86" s="34" t="s">
        <v>68</v>
      </c>
      <c r="L86" s="35" t="s">
        <v>1841</v>
      </c>
      <c r="M86" s="35" t="s">
        <v>234</v>
      </c>
      <c r="N86" s="58" t="s">
        <v>1795</v>
      </c>
      <c r="O86" s="45" t="s">
        <v>1842</v>
      </c>
      <c r="P86" s="34"/>
      <c r="Q86" s="34"/>
      <c r="R86" s="34"/>
      <c r="S86" s="34"/>
      <c r="T86" s="34"/>
      <c r="U86" s="35"/>
      <c r="V86" s="35"/>
      <c r="W86" s="34"/>
      <c r="X86" s="60"/>
      <c r="Y86" s="34"/>
      <c r="Z86" s="34"/>
      <c r="AA86" s="68" t="str">
        <f t="shared" si="1"/>
        <v/>
      </c>
      <c r="AB86" s="35"/>
      <c r="AC86" s="35" t="s">
        <v>534</v>
      </c>
      <c r="AD86" s="35"/>
      <c r="AE86" s="35" t="s">
        <v>1841</v>
      </c>
      <c r="AF86" s="34" t="s">
        <v>63</v>
      </c>
      <c r="AG86" s="34" t="s">
        <v>1138</v>
      </c>
    </row>
    <row r="87" spans="1:33" s="5" customFormat="1" ht="62.4" x14ac:dyDescent="0.3">
      <c r="A87" s="58" t="s">
        <v>1766</v>
      </c>
      <c r="B87" s="35">
        <v>80111600</v>
      </c>
      <c r="C87" s="34" t="s">
        <v>1854</v>
      </c>
      <c r="D87" s="55">
        <v>43101</v>
      </c>
      <c r="E87" s="34" t="s">
        <v>837</v>
      </c>
      <c r="F87" s="34" t="s">
        <v>558</v>
      </c>
      <c r="G87" s="34" t="s">
        <v>232</v>
      </c>
      <c r="H87" s="73">
        <v>1662341505</v>
      </c>
      <c r="I87" s="73">
        <v>1662341505</v>
      </c>
      <c r="J87" s="34" t="s">
        <v>76</v>
      </c>
      <c r="K87" s="34" t="s">
        <v>1769</v>
      </c>
      <c r="L87" s="35" t="s">
        <v>1845</v>
      </c>
      <c r="M87" s="35" t="s">
        <v>234</v>
      </c>
      <c r="N87" s="58" t="s">
        <v>1846</v>
      </c>
      <c r="O87" s="45" t="s">
        <v>1847</v>
      </c>
      <c r="P87" s="34"/>
      <c r="Q87" s="34"/>
      <c r="R87" s="34"/>
      <c r="S87" s="34"/>
      <c r="T87" s="34"/>
      <c r="U87" s="35"/>
      <c r="V87" s="35"/>
      <c r="W87" s="34"/>
      <c r="X87" s="60"/>
      <c r="Y87" s="34"/>
      <c r="Z87" s="34"/>
      <c r="AA87" s="68" t="str">
        <f t="shared" si="1"/>
        <v/>
      </c>
      <c r="AB87" s="35"/>
      <c r="AC87" s="35" t="s">
        <v>61</v>
      </c>
      <c r="AD87" s="35"/>
      <c r="AE87" s="35" t="s">
        <v>1848</v>
      </c>
      <c r="AF87" s="34" t="s">
        <v>63</v>
      </c>
      <c r="AG87" s="34" t="s">
        <v>1138</v>
      </c>
    </row>
    <row r="88" spans="1:33" s="5" customFormat="1" ht="50.25" customHeight="1" x14ac:dyDescent="0.3">
      <c r="A88" s="58" t="s">
        <v>4713</v>
      </c>
      <c r="B88" s="35">
        <v>781818002</v>
      </c>
      <c r="C88" s="34" t="s">
        <v>4714</v>
      </c>
      <c r="D88" s="55">
        <v>43102</v>
      </c>
      <c r="E88" s="34" t="s">
        <v>162</v>
      </c>
      <c r="F88" s="34" t="s">
        <v>4715</v>
      </c>
      <c r="G88" s="34" t="s">
        <v>232</v>
      </c>
      <c r="H88" s="74">
        <v>267003243</v>
      </c>
      <c r="I88" s="74">
        <v>267003243</v>
      </c>
      <c r="J88" s="34" t="s">
        <v>49</v>
      </c>
      <c r="K88" s="34" t="s">
        <v>50</v>
      </c>
      <c r="L88" s="35" t="s">
        <v>4716</v>
      </c>
      <c r="M88" s="35" t="s">
        <v>234</v>
      </c>
      <c r="N88" s="58" t="s">
        <v>4717</v>
      </c>
      <c r="O88" s="45" t="s">
        <v>4718</v>
      </c>
      <c r="P88" s="34"/>
      <c r="Q88" s="34"/>
      <c r="R88" s="34"/>
      <c r="S88" s="34"/>
      <c r="T88" s="34"/>
      <c r="U88" s="35"/>
      <c r="V88" s="35" t="s">
        <v>4719</v>
      </c>
      <c r="W88" s="34">
        <v>19965</v>
      </c>
      <c r="X88" s="60">
        <v>43089</v>
      </c>
      <c r="Y88" s="34" t="s">
        <v>68</v>
      </c>
      <c r="Z88" s="34">
        <v>4600007039</v>
      </c>
      <c r="AA88" s="68">
        <f t="shared" si="1"/>
        <v>1</v>
      </c>
      <c r="AB88" s="35" t="s">
        <v>4720</v>
      </c>
      <c r="AC88" s="35" t="s">
        <v>4721</v>
      </c>
      <c r="AD88" s="35" t="s">
        <v>4722</v>
      </c>
      <c r="AE88" s="35" t="s">
        <v>4723</v>
      </c>
      <c r="AF88" s="34" t="s">
        <v>63</v>
      </c>
      <c r="AG88" s="34" t="s">
        <v>1138</v>
      </c>
    </row>
    <row r="89" spans="1:33" s="5" customFormat="1" ht="46.8" x14ac:dyDescent="0.3">
      <c r="A89" s="58" t="s">
        <v>4713</v>
      </c>
      <c r="B89" s="35">
        <v>78111501</v>
      </c>
      <c r="C89" s="34" t="s">
        <v>4724</v>
      </c>
      <c r="D89" s="55">
        <v>43132</v>
      </c>
      <c r="E89" s="34" t="s">
        <v>66</v>
      </c>
      <c r="F89" s="34" t="s">
        <v>2285</v>
      </c>
      <c r="G89" s="34" t="s">
        <v>232</v>
      </c>
      <c r="H89" s="74">
        <v>78000000</v>
      </c>
      <c r="I89" s="74">
        <v>78000000</v>
      </c>
      <c r="J89" s="34" t="s">
        <v>76</v>
      </c>
      <c r="K89" s="34" t="s">
        <v>68</v>
      </c>
      <c r="L89" s="35" t="s">
        <v>4716</v>
      </c>
      <c r="M89" s="35" t="s">
        <v>234</v>
      </c>
      <c r="N89" s="58" t="s">
        <v>4717</v>
      </c>
      <c r="O89" s="45" t="s">
        <v>4718</v>
      </c>
      <c r="P89" s="34"/>
      <c r="Q89" s="34"/>
      <c r="R89" s="34"/>
      <c r="S89" s="34"/>
      <c r="T89" s="34"/>
      <c r="U89" s="35"/>
      <c r="V89" s="35" t="s">
        <v>4725</v>
      </c>
      <c r="W89" s="34">
        <v>21177</v>
      </c>
      <c r="X89" s="60" t="s">
        <v>68</v>
      </c>
      <c r="Y89" s="34" t="s">
        <v>68</v>
      </c>
      <c r="Z89" s="34">
        <v>4600008089</v>
      </c>
      <c r="AA89" s="68">
        <f t="shared" si="1"/>
        <v>1</v>
      </c>
      <c r="AB89" s="35" t="s">
        <v>4726</v>
      </c>
      <c r="AC89" s="35" t="s">
        <v>4727</v>
      </c>
      <c r="AD89" s="35" t="s">
        <v>4728</v>
      </c>
      <c r="AE89" s="35" t="s">
        <v>4723</v>
      </c>
      <c r="AF89" s="34" t="s">
        <v>63</v>
      </c>
      <c r="AG89" s="34" t="s">
        <v>1138</v>
      </c>
    </row>
    <row r="90" spans="1:33" s="5" customFormat="1" ht="46.8" x14ac:dyDescent="0.3">
      <c r="A90" s="58" t="s">
        <v>4713</v>
      </c>
      <c r="B90" s="35" t="s">
        <v>4729</v>
      </c>
      <c r="C90" s="34" t="s">
        <v>4730</v>
      </c>
      <c r="D90" s="55">
        <v>43102</v>
      </c>
      <c r="E90" s="34" t="s">
        <v>1744</v>
      </c>
      <c r="F90" s="34" t="s">
        <v>2464</v>
      </c>
      <c r="G90" s="34" t="s">
        <v>232</v>
      </c>
      <c r="H90" s="74">
        <v>13660972</v>
      </c>
      <c r="I90" s="74">
        <v>13660972</v>
      </c>
      <c r="J90" s="34" t="s">
        <v>76</v>
      </c>
      <c r="K90" s="34" t="s">
        <v>68</v>
      </c>
      <c r="L90" s="35" t="s">
        <v>4716</v>
      </c>
      <c r="M90" s="35" t="s">
        <v>234</v>
      </c>
      <c r="N90" s="58" t="s">
        <v>4731</v>
      </c>
      <c r="O90" s="45" t="s">
        <v>4718</v>
      </c>
      <c r="P90" s="34"/>
      <c r="Q90" s="34"/>
      <c r="R90" s="34"/>
      <c r="S90" s="34"/>
      <c r="T90" s="34"/>
      <c r="U90" s="35"/>
      <c r="V90" s="35">
        <v>4600008046</v>
      </c>
      <c r="W90" s="34">
        <v>20019</v>
      </c>
      <c r="X90" s="60">
        <v>43126</v>
      </c>
      <c r="Y90" s="34" t="s">
        <v>931</v>
      </c>
      <c r="Z90" s="34">
        <v>4600008046</v>
      </c>
      <c r="AA90" s="68">
        <f t="shared" si="1"/>
        <v>1</v>
      </c>
      <c r="AB90" s="35" t="s">
        <v>4732</v>
      </c>
      <c r="AC90" s="35" t="s">
        <v>4721</v>
      </c>
      <c r="AD90" s="35" t="s">
        <v>4733</v>
      </c>
      <c r="AE90" s="35" t="s">
        <v>4734</v>
      </c>
      <c r="AF90" s="34" t="s">
        <v>63</v>
      </c>
      <c r="AG90" s="34" t="s">
        <v>1138</v>
      </c>
    </row>
    <row r="91" spans="1:33" s="5" customFormat="1" ht="46.8" x14ac:dyDescent="0.3">
      <c r="A91" s="58" t="s">
        <v>4713</v>
      </c>
      <c r="B91" s="35">
        <v>15101504</v>
      </c>
      <c r="C91" s="34" t="s">
        <v>4735</v>
      </c>
      <c r="D91" s="55">
        <v>43126</v>
      </c>
      <c r="E91" s="34" t="s">
        <v>4736</v>
      </c>
      <c r="F91" s="34" t="s">
        <v>2464</v>
      </c>
      <c r="G91" s="34" t="s">
        <v>232</v>
      </c>
      <c r="H91" s="74">
        <v>260458062</v>
      </c>
      <c r="I91" s="74">
        <v>260458062</v>
      </c>
      <c r="J91" s="34" t="s">
        <v>76</v>
      </c>
      <c r="K91" s="34" t="s">
        <v>68</v>
      </c>
      <c r="L91" s="35" t="s">
        <v>4737</v>
      </c>
      <c r="M91" s="35" t="s">
        <v>234</v>
      </c>
      <c r="N91" s="58" t="s">
        <v>4738</v>
      </c>
      <c r="O91" s="45" t="s">
        <v>4718</v>
      </c>
      <c r="P91" s="34"/>
      <c r="Q91" s="34"/>
      <c r="R91" s="34"/>
      <c r="S91" s="34"/>
      <c r="T91" s="34"/>
      <c r="U91" s="35"/>
      <c r="V91" s="35">
        <v>4600007993</v>
      </c>
      <c r="W91" s="34">
        <v>19937</v>
      </c>
      <c r="X91" s="60">
        <v>43126</v>
      </c>
      <c r="Y91" s="34" t="s">
        <v>931</v>
      </c>
      <c r="Z91" s="34">
        <v>4600007993</v>
      </c>
      <c r="AA91" s="68">
        <f t="shared" si="1"/>
        <v>1</v>
      </c>
      <c r="AB91" s="35" t="s">
        <v>4739</v>
      </c>
      <c r="AC91" s="35" t="s">
        <v>4721</v>
      </c>
      <c r="AD91" s="35" t="s">
        <v>4733</v>
      </c>
      <c r="AE91" s="35" t="s">
        <v>4734</v>
      </c>
      <c r="AF91" s="34" t="s">
        <v>63</v>
      </c>
      <c r="AG91" s="34" t="s">
        <v>1138</v>
      </c>
    </row>
    <row r="92" spans="1:33" s="5" customFormat="1" ht="50.25" customHeight="1" x14ac:dyDescent="0.3">
      <c r="A92" s="58" t="s">
        <v>4713</v>
      </c>
      <c r="B92" s="35">
        <v>90121502</v>
      </c>
      <c r="C92" s="34" t="s">
        <v>4740</v>
      </c>
      <c r="D92" s="55">
        <v>42978</v>
      </c>
      <c r="E92" s="34" t="s">
        <v>900</v>
      </c>
      <c r="F92" s="34" t="s">
        <v>2464</v>
      </c>
      <c r="G92" s="34" t="s">
        <v>232</v>
      </c>
      <c r="H92" s="74">
        <v>158625000</v>
      </c>
      <c r="I92" s="74">
        <v>158625000</v>
      </c>
      <c r="J92" s="34" t="s">
        <v>49</v>
      </c>
      <c r="K92" s="34" t="s">
        <v>4741</v>
      </c>
      <c r="L92" s="35" t="s">
        <v>4737</v>
      </c>
      <c r="M92" s="35" t="s">
        <v>234</v>
      </c>
      <c r="N92" s="58" t="s">
        <v>4742</v>
      </c>
      <c r="O92" s="45" t="s">
        <v>4718</v>
      </c>
      <c r="P92" s="34"/>
      <c r="Q92" s="34"/>
      <c r="R92" s="34"/>
      <c r="S92" s="34"/>
      <c r="T92" s="34"/>
      <c r="U92" s="35"/>
      <c r="V92" s="35">
        <v>7571</v>
      </c>
      <c r="W92" s="34" t="s">
        <v>4743</v>
      </c>
      <c r="X92" s="60">
        <v>42745</v>
      </c>
      <c r="Y92" s="34" t="s">
        <v>931</v>
      </c>
      <c r="Z92" s="34">
        <v>4600007506</v>
      </c>
      <c r="AA92" s="68">
        <f t="shared" si="1"/>
        <v>1</v>
      </c>
      <c r="AB92" s="35" t="s">
        <v>2567</v>
      </c>
      <c r="AC92" s="35" t="s">
        <v>4721</v>
      </c>
      <c r="AD92" s="35" t="s">
        <v>4744</v>
      </c>
      <c r="AE92" s="35" t="s">
        <v>4745</v>
      </c>
      <c r="AF92" s="34" t="s">
        <v>63</v>
      </c>
      <c r="AG92" s="34" t="s">
        <v>1138</v>
      </c>
    </row>
    <row r="93" spans="1:33" s="5" customFormat="1" ht="50.25" customHeight="1" x14ac:dyDescent="0.3">
      <c r="A93" s="58" t="s">
        <v>4713</v>
      </c>
      <c r="B93" s="35">
        <v>781818002</v>
      </c>
      <c r="C93" s="34" t="s">
        <v>4714</v>
      </c>
      <c r="D93" s="55">
        <v>43192</v>
      </c>
      <c r="E93" s="34" t="s">
        <v>2410</v>
      </c>
      <c r="F93" s="34" t="s">
        <v>4715</v>
      </c>
      <c r="G93" s="34" t="s">
        <v>232</v>
      </c>
      <c r="H93" s="74">
        <v>1095726464</v>
      </c>
      <c r="I93" s="74">
        <v>1095726464</v>
      </c>
      <c r="J93" s="34" t="s">
        <v>76</v>
      </c>
      <c r="K93" s="34" t="s">
        <v>68</v>
      </c>
      <c r="L93" s="35" t="s">
        <v>4716</v>
      </c>
      <c r="M93" s="35" t="s">
        <v>234</v>
      </c>
      <c r="N93" s="58" t="s">
        <v>4717</v>
      </c>
      <c r="O93" s="45" t="s">
        <v>4718</v>
      </c>
      <c r="P93" s="34"/>
      <c r="Q93" s="34"/>
      <c r="R93" s="34"/>
      <c r="S93" s="34"/>
      <c r="T93" s="34"/>
      <c r="U93" s="35"/>
      <c r="V93" s="35" t="s">
        <v>4746</v>
      </c>
      <c r="W93" s="34">
        <v>21227</v>
      </c>
      <c r="X93" s="60">
        <v>42816</v>
      </c>
      <c r="Y93" s="34" t="s">
        <v>4747</v>
      </c>
      <c r="Z93" s="34">
        <v>4600008153</v>
      </c>
      <c r="AA93" s="68">
        <f t="shared" si="1"/>
        <v>1</v>
      </c>
      <c r="AB93" s="35" t="s">
        <v>68</v>
      </c>
      <c r="AC93" s="35" t="s">
        <v>4721</v>
      </c>
      <c r="AD93" s="35"/>
      <c r="AE93" s="35" t="s">
        <v>4723</v>
      </c>
      <c r="AF93" s="34" t="s">
        <v>63</v>
      </c>
      <c r="AG93" s="34" t="s">
        <v>1138</v>
      </c>
    </row>
    <row r="94" spans="1:33" s="5" customFormat="1" ht="50.25" customHeight="1" x14ac:dyDescent="0.3">
      <c r="A94" s="58" t="s">
        <v>4713</v>
      </c>
      <c r="B94" s="35">
        <v>781818002</v>
      </c>
      <c r="C94" s="34" t="s">
        <v>4714</v>
      </c>
      <c r="D94" s="55">
        <v>43230</v>
      </c>
      <c r="E94" s="34" t="s">
        <v>4748</v>
      </c>
      <c r="F94" s="34" t="s">
        <v>4715</v>
      </c>
      <c r="G94" s="34" t="s">
        <v>232</v>
      </c>
      <c r="H94" s="74">
        <v>58389334</v>
      </c>
      <c r="I94" s="74">
        <v>58389334</v>
      </c>
      <c r="J94" s="34" t="s">
        <v>76</v>
      </c>
      <c r="K94" s="34" t="s">
        <v>68</v>
      </c>
      <c r="L94" s="35" t="s">
        <v>4716</v>
      </c>
      <c r="M94" s="35" t="s">
        <v>234</v>
      </c>
      <c r="N94" s="58" t="s">
        <v>4717</v>
      </c>
      <c r="O94" s="45" t="s">
        <v>4718</v>
      </c>
      <c r="P94" s="34"/>
      <c r="Q94" s="34"/>
      <c r="R94" s="34"/>
      <c r="S94" s="34"/>
      <c r="T94" s="34"/>
      <c r="U94" s="35"/>
      <c r="V94" s="35" t="s">
        <v>4719</v>
      </c>
      <c r="W94" s="34">
        <v>21468</v>
      </c>
      <c r="X94" s="60">
        <v>43089</v>
      </c>
      <c r="Y94" s="34" t="s">
        <v>68</v>
      </c>
      <c r="Z94" s="34">
        <v>4600007039</v>
      </c>
      <c r="AA94" s="68">
        <f t="shared" si="1"/>
        <v>1</v>
      </c>
      <c r="AB94" s="35" t="s">
        <v>4720</v>
      </c>
      <c r="AC94" s="35" t="s">
        <v>4721</v>
      </c>
      <c r="AD94" s="35" t="s">
        <v>4749</v>
      </c>
      <c r="AE94" s="35" t="s">
        <v>4723</v>
      </c>
      <c r="AF94" s="34" t="s">
        <v>63</v>
      </c>
      <c r="AG94" s="34" t="s">
        <v>1138</v>
      </c>
    </row>
    <row r="95" spans="1:33" s="5" customFormat="1" ht="50.25" customHeight="1" x14ac:dyDescent="0.3">
      <c r="A95" s="58" t="s">
        <v>4713</v>
      </c>
      <c r="B95" s="35" t="s">
        <v>4729</v>
      </c>
      <c r="C95" s="34" t="s">
        <v>4730</v>
      </c>
      <c r="D95" s="55">
        <v>43102</v>
      </c>
      <c r="E95" s="34" t="s">
        <v>4750</v>
      </c>
      <c r="F95" s="34" t="s">
        <v>2464</v>
      </c>
      <c r="G95" s="34" t="s">
        <v>232</v>
      </c>
      <c r="H95" s="74">
        <v>7252092</v>
      </c>
      <c r="I95" s="74">
        <v>7252092</v>
      </c>
      <c r="J95" s="34" t="s">
        <v>76</v>
      </c>
      <c r="K95" s="34" t="s">
        <v>68</v>
      </c>
      <c r="L95" s="35" t="s">
        <v>4716</v>
      </c>
      <c r="M95" s="35" t="s">
        <v>234</v>
      </c>
      <c r="N95" s="58" t="s">
        <v>4731</v>
      </c>
      <c r="O95" s="45" t="s">
        <v>4718</v>
      </c>
      <c r="P95" s="34"/>
      <c r="Q95" s="34"/>
      <c r="R95" s="34"/>
      <c r="S95" s="34"/>
      <c r="T95" s="34"/>
      <c r="U95" s="35"/>
      <c r="V95" s="35">
        <v>4600008046</v>
      </c>
      <c r="W95" s="34">
        <v>21469</v>
      </c>
      <c r="X95" s="60">
        <v>43126</v>
      </c>
      <c r="Y95" s="34" t="s">
        <v>931</v>
      </c>
      <c r="Z95" s="34">
        <v>4600008046</v>
      </c>
      <c r="AA95" s="68">
        <f t="shared" si="1"/>
        <v>1</v>
      </c>
      <c r="AB95" s="35" t="s">
        <v>4732</v>
      </c>
      <c r="AC95" s="35" t="s">
        <v>4751</v>
      </c>
      <c r="AD95" s="35" t="s">
        <v>4752</v>
      </c>
      <c r="AE95" s="35" t="s">
        <v>4734</v>
      </c>
      <c r="AF95" s="34" t="s">
        <v>63</v>
      </c>
      <c r="AG95" s="34" t="s">
        <v>1138</v>
      </c>
    </row>
    <row r="96" spans="1:33" s="5" customFormat="1" ht="50.25" customHeight="1" x14ac:dyDescent="0.3">
      <c r="A96" s="58" t="s">
        <v>1855</v>
      </c>
      <c r="B96" s="35">
        <v>43231501</v>
      </c>
      <c r="C96" s="34" t="s">
        <v>1856</v>
      </c>
      <c r="D96" s="55">
        <v>43101</v>
      </c>
      <c r="E96" s="55" t="s">
        <v>66</v>
      </c>
      <c r="F96" s="34" t="s">
        <v>211</v>
      </c>
      <c r="G96" s="34" t="s">
        <v>232</v>
      </c>
      <c r="H96" s="74">
        <v>220000000</v>
      </c>
      <c r="I96" s="74">
        <v>220000000</v>
      </c>
      <c r="J96" s="34" t="s">
        <v>76</v>
      </c>
      <c r="K96" s="34" t="s">
        <v>68</v>
      </c>
      <c r="L96" s="34" t="s">
        <v>1857</v>
      </c>
      <c r="M96" s="34" t="s">
        <v>1858</v>
      </c>
      <c r="N96" s="75">
        <v>3837020</v>
      </c>
      <c r="O96" s="45" t="s">
        <v>1859</v>
      </c>
      <c r="P96" s="34"/>
      <c r="Q96" s="34"/>
      <c r="R96" s="34"/>
      <c r="S96" s="34"/>
      <c r="T96" s="34"/>
      <c r="U96" s="35"/>
      <c r="V96" s="35"/>
      <c r="W96" s="34"/>
      <c r="X96" s="60"/>
      <c r="Y96" s="34"/>
      <c r="Z96" s="34"/>
      <c r="AA96" s="68" t="str">
        <f t="shared" si="1"/>
        <v/>
      </c>
      <c r="AB96" s="35"/>
      <c r="AC96" s="35"/>
      <c r="AD96" s="35"/>
      <c r="AE96" s="34" t="s">
        <v>1860</v>
      </c>
      <c r="AF96" s="34" t="s">
        <v>63</v>
      </c>
      <c r="AG96" s="34"/>
    </row>
    <row r="97" spans="1:33" s="5" customFormat="1" ht="50.25" customHeight="1" x14ac:dyDescent="0.3">
      <c r="A97" s="58" t="s">
        <v>1855</v>
      </c>
      <c r="B97" s="39">
        <v>80111700</v>
      </c>
      <c r="C97" s="34" t="s">
        <v>1861</v>
      </c>
      <c r="D97" s="55">
        <v>43132</v>
      </c>
      <c r="E97" s="55" t="s">
        <v>66</v>
      </c>
      <c r="F97" s="34" t="s">
        <v>75</v>
      </c>
      <c r="G97" s="34" t="s">
        <v>232</v>
      </c>
      <c r="H97" s="74">
        <v>73920000</v>
      </c>
      <c r="I97" s="74">
        <v>73920000</v>
      </c>
      <c r="J97" s="34" t="s">
        <v>76</v>
      </c>
      <c r="K97" s="34" t="s">
        <v>68</v>
      </c>
      <c r="L97" s="34" t="s">
        <v>1857</v>
      </c>
      <c r="M97" s="34" t="s">
        <v>1858</v>
      </c>
      <c r="N97" s="75">
        <v>3837020</v>
      </c>
      <c r="O97" s="45" t="s">
        <v>1859</v>
      </c>
      <c r="P97" s="34"/>
      <c r="Q97" s="34"/>
      <c r="R97" s="34"/>
      <c r="S97" s="34"/>
      <c r="T97" s="34"/>
      <c r="U97" s="35"/>
      <c r="V97" s="35"/>
      <c r="W97" s="34"/>
      <c r="X97" s="60"/>
      <c r="Y97" s="34"/>
      <c r="Z97" s="34"/>
      <c r="AA97" s="68" t="str">
        <f t="shared" si="1"/>
        <v/>
      </c>
      <c r="AB97" s="35"/>
      <c r="AC97" s="35"/>
      <c r="AD97" s="35"/>
      <c r="AE97" s="34" t="s">
        <v>1862</v>
      </c>
      <c r="AF97" s="34" t="s">
        <v>63</v>
      </c>
      <c r="AG97" s="34"/>
    </row>
    <row r="98" spans="1:33" s="17" customFormat="1" ht="50.25" customHeight="1" x14ac:dyDescent="0.3">
      <c r="A98" s="58" t="s">
        <v>1855</v>
      </c>
      <c r="B98" s="39">
        <v>80111700</v>
      </c>
      <c r="C98" s="34" t="s">
        <v>1863</v>
      </c>
      <c r="D98" s="55">
        <v>43101</v>
      </c>
      <c r="E98" s="55" t="s">
        <v>66</v>
      </c>
      <c r="F98" s="34" t="s">
        <v>95</v>
      </c>
      <c r="G98" s="34" t="s">
        <v>232</v>
      </c>
      <c r="H98" s="74">
        <v>104000000</v>
      </c>
      <c r="I98" s="74">
        <v>104000000</v>
      </c>
      <c r="J98" s="34" t="s">
        <v>76</v>
      </c>
      <c r="K98" s="34" t="s">
        <v>68</v>
      </c>
      <c r="L98" s="34" t="s">
        <v>1857</v>
      </c>
      <c r="M98" s="34" t="s">
        <v>1858</v>
      </c>
      <c r="N98" s="75">
        <v>3837020</v>
      </c>
      <c r="O98" s="45" t="s">
        <v>1859</v>
      </c>
      <c r="P98" s="34"/>
      <c r="Q98" s="34"/>
      <c r="R98" s="34"/>
      <c r="S98" s="34"/>
      <c r="T98" s="34"/>
      <c r="U98" s="35"/>
      <c r="V98" s="35"/>
      <c r="W98" s="34"/>
      <c r="X98" s="60"/>
      <c r="Y98" s="34"/>
      <c r="Z98" s="34"/>
      <c r="AA98" s="68" t="str">
        <f t="shared" si="1"/>
        <v/>
      </c>
      <c r="AB98" s="35"/>
      <c r="AC98" s="35"/>
      <c r="AD98" s="35"/>
      <c r="AE98" s="34" t="s">
        <v>1864</v>
      </c>
      <c r="AF98" s="34" t="s">
        <v>63</v>
      </c>
      <c r="AG98" s="34"/>
    </row>
    <row r="99" spans="1:33" s="5" customFormat="1" ht="50.25" customHeight="1" x14ac:dyDescent="0.3">
      <c r="A99" s="58" t="s">
        <v>1855</v>
      </c>
      <c r="B99" s="39" t="s">
        <v>1865</v>
      </c>
      <c r="C99" s="34" t="s">
        <v>1866</v>
      </c>
      <c r="D99" s="55">
        <v>42948</v>
      </c>
      <c r="E99" s="55" t="s">
        <v>66</v>
      </c>
      <c r="F99" s="34" t="s">
        <v>211</v>
      </c>
      <c r="G99" s="34" t="s">
        <v>232</v>
      </c>
      <c r="H99" s="74">
        <v>315682059</v>
      </c>
      <c r="I99" s="74">
        <v>315682059</v>
      </c>
      <c r="J99" s="34" t="s">
        <v>49</v>
      </c>
      <c r="K99" s="34" t="s">
        <v>50</v>
      </c>
      <c r="L99" s="34" t="s">
        <v>1857</v>
      </c>
      <c r="M99" s="34" t="s">
        <v>1858</v>
      </c>
      <c r="N99" s="75">
        <v>3837020</v>
      </c>
      <c r="O99" s="45" t="s">
        <v>1859</v>
      </c>
      <c r="P99" s="34"/>
      <c r="Q99" s="34"/>
      <c r="R99" s="34"/>
      <c r="S99" s="34"/>
      <c r="T99" s="34"/>
      <c r="U99" s="35"/>
      <c r="V99" s="35">
        <v>7481</v>
      </c>
      <c r="W99" s="34" t="s">
        <v>1867</v>
      </c>
      <c r="X99" s="60">
        <v>42976</v>
      </c>
      <c r="Y99" s="77">
        <v>2017060103039</v>
      </c>
      <c r="Z99" s="34">
        <v>4600007552</v>
      </c>
      <c r="AA99" s="68">
        <f t="shared" si="1"/>
        <v>1</v>
      </c>
      <c r="AB99" s="35" t="s">
        <v>1868</v>
      </c>
      <c r="AC99" s="35" t="s">
        <v>61</v>
      </c>
      <c r="AD99" s="35"/>
      <c r="AE99" s="34" t="s">
        <v>1869</v>
      </c>
      <c r="AF99" s="34" t="s">
        <v>63</v>
      </c>
      <c r="AG99" s="34"/>
    </row>
    <row r="100" spans="1:33" s="5" customFormat="1" ht="50.25" customHeight="1" x14ac:dyDescent="0.3">
      <c r="A100" s="58" t="s">
        <v>1855</v>
      </c>
      <c r="B100" s="35">
        <v>92101501</v>
      </c>
      <c r="C100" s="34" t="s">
        <v>1870</v>
      </c>
      <c r="D100" s="55">
        <v>43009</v>
      </c>
      <c r="E100" s="55" t="s">
        <v>1082</v>
      </c>
      <c r="F100" s="34" t="s">
        <v>141</v>
      </c>
      <c r="G100" s="34" t="s">
        <v>232</v>
      </c>
      <c r="H100" s="74">
        <v>1599888237</v>
      </c>
      <c r="I100" s="74">
        <v>1599888237</v>
      </c>
      <c r="J100" s="34" t="s">
        <v>49</v>
      </c>
      <c r="K100" s="34" t="s">
        <v>50</v>
      </c>
      <c r="L100" s="34" t="s">
        <v>1857</v>
      </c>
      <c r="M100" s="34" t="s">
        <v>1858</v>
      </c>
      <c r="N100" s="75">
        <v>3837020</v>
      </c>
      <c r="O100" s="45" t="s">
        <v>1859</v>
      </c>
      <c r="P100" s="34"/>
      <c r="Q100" s="34"/>
      <c r="R100" s="34"/>
      <c r="S100" s="34"/>
      <c r="T100" s="34"/>
      <c r="U100" s="35"/>
      <c r="V100" s="35">
        <v>7347</v>
      </c>
      <c r="W100" s="34" t="s">
        <v>1871</v>
      </c>
      <c r="X100" s="60">
        <v>42962</v>
      </c>
      <c r="Y100" s="77">
        <v>2017060110237</v>
      </c>
      <c r="Z100" s="34">
        <v>4600007928</v>
      </c>
      <c r="AA100" s="68">
        <f t="shared" si="1"/>
        <v>1</v>
      </c>
      <c r="AB100" s="35" t="s">
        <v>1872</v>
      </c>
      <c r="AC100" s="35" t="s">
        <v>61</v>
      </c>
      <c r="AD100" s="35"/>
      <c r="AE100" s="34" t="s">
        <v>1873</v>
      </c>
      <c r="AF100" s="34" t="s">
        <v>63</v>
      </c>
      <c r="AG100" s="34"/>
    </row>
    <row r="101" spans="1:33" s="5" customFormat="1" ht="50.25" customHeight="1" x14ac:dyDescent="0.3">
      <c r="A101" s="58" t="s">
        <v>1855</v>
      </c>
      <c r="B101" s="35" t="s">
        <v>5790</v>
      </c>
      <c r="C101" s="37" t="s">
        <v>1874</v>
      </c>
      <c r="D101" s="55">
        <v>43160</v>
      </c>
      <c r="E101" s="55" t="s">
        <v>162</v>
      </c>
      <c r="F101" s="34" t="s">
        <v>75</v>
      </c>
      <c r="G101" s="34" t="s">
        <v>232</v>
      </c>
      <c r="H101" s="74">
        <v>30000000</v>
      </c>
      <c r="I101" s="74">
        <v>30000000</v>
      </c>
      <c r="J101" s="34" t="s">
        <v>76</v>
      </c>
      <c r="K101" s="34" t="s">
        <v>68</v>
      </c>
      <c r="L101" s="34" t="s">
        <v>1857</v>
      </c>
      <c r="M101" s="34" t="s">
        <v>1858</v>
      </c>
      <c r="N101" s="75">
        <v>3837020</v>
      </c>
      <c r="O101" s="45" t="s">
        <v>1859</v>
      </c>
      <c r="P101" s="34"/>
      <c r="Q101" s="34"/>
      <c r="R101" s="34"/>
      <c r="S101" s="34"/>
      <c r="T101" s="34"/>
      <c r="U101" s="35"/>
      <c r="V101" s="35"/>
      <c r="W101" s="34"/>
      <c r="X101" s="60"/>
      <c r="Y101" s="34"/>
      <c r="Z101" s="34"/>
      <c r="AA101" s="68" t="str">
        <f t="shared" si="1"/>
        <v/>
      </c>
      <c r="AB101" s="35"/>
      <c r="AC101" s="35"/>
      <c r="AD101" s="35"/>
      <c r="AE101" s="34" t="s">
        <v>1860</v>
      </c>
      <c r="AF101" s="34" t="s">
        <v>63</v>
      </c>
      <c r="AG101" s="34"/>
    </row>
    <row r="102" spans="1:33" s="5" customFormat="1" ht="50.25" customHeight="1" x14ac:dyDescent="0.3">
      <c r="A102" s="58" t="s">
        <v>1855</v>
      </c>
      <c r="B102" s="39">
        <v>44121600</v>
      </c>
      <c r="C102" s="37" t="s">
        <v>1875</v>
      </c>
      <c r="D102" s="55">
        <v>43101</v>
      </c>
      <c r="E102" s="55" t="s">
        <v>66</v>
      </c>
      <c r="F102" s="34" t="s">
        <v>75</v>
      </c>
      <c r="G102" s="34" t="s">
        <v>232</v>
      </c>
      <c r="H102" s="74">
        <v>29598402</v>
      </c>
      <c r="I102" s="74">
        <v>29598402</v>
      </c>
      <c r="J102" s="34" t="s">
        <v>76</v>
      </c>
      <c r="K102" s="34" t="s">
        <v>68</v>
      </c>
      <c r="L102" s="34" t="s">
        <v>1857</v>
      </c>
      <c r="M102" s="34" t="s">
        <v>1858</v>
      </c>
      <c r="N102" s="75">
        <v>3837020</v>
      </c>
      <c r="O102" s="45" t="s">
        <v>1859</v>
      </c>
      <c r="P102" s="34"/>
      <c r="Q102" s="34"/>
      <c r="R102" s="34"/>
      <c r="S102" s="34"/>
      <c r="T102" s="34"/>
      <c r="U102" s="35"/>
      <c r="V102" s="35"/>
      <c r="W102" s="34">
        <v>21403</v>
      </c>
      <c r="X102" s="60"/>
      <c r="Y102" s="34"/>
      <c r="Z102" s="34"/>
      <c r="AA102" s="68">
        <f t="shared" si="1"/>
        <v>0</v>
      </c>
      <c r="AB102" s="35"/>
      <c r="AC102" s="35"/>
      <c r="AD102" s="35"/>
      <c r="AE102" s="34" t="s">
        <v>1869</v>
      </c>
      <c r="AF102" s="34" t="s">
        <v>63</v>
      </c>
      <c r="AG102" s="34"/>
    </row>
    <row r="103" spans="1:33" s="5" customFormat="1" ht="50.25" customHeight="1" x14ac:dyDescent="0.3">
      <c r="A103" s="58" t="s">
        <v>1855</v>
      </c>
      <c r="B103" s="35">
        <v>15101505</v>
      </c>
      <c r="C103" s="37" t="s">
        <v>1876</v>
      </c>
      <c r="D103" s="55">
        <v>43101</v>
      </c>
      <c r="E103" s="55" t="s">
        <v>66</v>
      </c>
      <c r="F103" s="34" t="s">
        <v>75</v>
      </c>
      <c r="G103" s="34" t="s">
        <v>232</v>
      </c>
      <c r="H103" s="74">
        <v>12597419</v>
      </c>
      <c r="I103" s="74">
        <v>12597419</v>
      </c>
      <c r="J103" s="34" t="s">
        <v>76</v>
      </c>
      <c r="K103" s="34" t="s">
        <v>68</v>
      </c>
      <c r="L103" s="34" t="s">
        <v>1857</v>
      </c>
      <c r="M103" s="34" t="s">
        <v>1858</v>
      </c>
      <c r="N103" s="75">
        <v>3837020</v>
      </c>
      <c r="O103" s="45" t="s">
        <v>1859</v>
      </c>
      <c r="P103" s="34"/>
      <c r="Q103" s="34"/>
      <c r="R103" s="34"/>
      <c r="S103" s="34"/>
      <c r="T103" s="34"/>
      <c r="U103" s="35"/>
      <c r="V103" s="35"/>
      <c r="W103" s="34">
        <v>20875</v>
      </c>
      <c r="X103" s="60"/>
      <c r="Y103" s="34"/>
      <c r="Z103" s="34"/>
      <c r="AA103" s="68">
        <f t="shared" si="1"/>
        <v>0</v>
      </c>
      <c r="AB103" s="35"/>
      <c r="AC103" s="35"/>
      <c r="AD103" s="35"/>
      <c r="AE103" s="34" t="s">
        <v>1877</v>
      </c>
      <c r="AF103" s="34" t="s">
        <v>63</v>
      </c>
      <c r="AG103" s="34"/>
    </row>
    <row r="104" spans="1:33" s="5" customFormat="1" ht="50.25" customHeight="1" x14ac:dyDescent="0.3">
      <c r="A104" s="58" t="s">
        <v>1855</v>
      </c>
      <c r="B104" s="35">
        <v>15101505</v>
      </c>
      <c r="C104" s="37" t="s">
        <v>1878</v>
      </c>
      <c r="D104" s="55">
        <v>43101</v>
      </c>
      <c r="E104" s="55" t="s">
        <v>66</v>
      </c>
      <c r="F104" s="34" t="s">
        <v>75</v>
      </c>
      <c r="G104" s="34" t="s">
        <v>232</v>
      </c>
      <c r="H104" s="74">
        <v>51528347</v>
      </c>
      <c r="I104" s="74">
        <v>51528347</v>
      </c>
      <c r="J104" s="34" t="s">
        <v>76</v>
      </c>
      <c r="K104" s="34" t="s">
        <v>68</v>
      </c>
      <c r="L104" s="34" t="s">
        <v>1857</v>
      </c>
      <c r="M104" s="34" t="s">
        <v>1858</v>
      </c>
      <c r="N104" s="75">
        <v>3837020</v>
      </c>
      <c r="O104" s="45" t="s">
        <v>1859</v>
      </c>
      <c r="P104" s="34"/>
      <c r="Q104" s="34"/>
      <c r="R104" s="34"/>
      <c r="S104" s="34"/>
      <c r="T104" s="34"/>
      <c r="U104" s="35"/>
      <c r="V104" s="35"/>
      <c r="W104" s="34">
        <v>20870</v>
      </c>
      <c r="X104" s="60"/>
      <c r="Y104" s="34"/>
      <c r="Z104" s="34"/>
      <c r="AA104" s="68">
        <f t="shared" si="1"/>
        <v>0</v>
      </c>
      <c r="AB104" s="35"/>
      <c r="AC104" s="35"/>
      <c r="AD104" s="35"/>
      <c r="AE104" s="34" t="s">
        <v>1877</v>
      </c>
      <c r="AF104" s="34" t="s">
        <v>63</v>
      </c>
      <c r="AG104" s="34"/>
    </row>
    <row r="105" spans="1:33" s="5" customFormat="1" ht="50.25" customHeight="1" x14ac:dyDescent="0.3">
      <c r="A105" s="58" t="s">
        <v>1855</v>
      </c>
      <c r="B105" s="35">
        <v>81112200</v>
      </c>
      <c r="C105" s="106" t="s">
        <v>1880</v>
      </c>
      <c r="D105" s="55">
        <v>43101</v>
      </c>
      <c r="E105" s="55" t="s">
        <v>66</v>
      </c>
      <c r="F105" s="34" t="s">
        <v>75</v>
      </c>
      <c r="G105" s="34" t="s">
        <v>232</v>
      </c>
      <c r="H105" s="76">
        <v>20000000</v>
      </c>
      <c r="I105" s="74">
        <v>20000000</v>
      </c>
      <c r="J105" s="34" t="s">
        <v>76</v>
      </c>
      <c r="K105" s="34" t="s">
        <v>68</v>
      </c>
      <c r="L105" s="34" t="s">
        <v>1857</v>
      </c>
      <c r="M105" s="34" t="s">
        <v>1858</v>
      </c>
      <c r="N105" s="75">
        <v>3837020</v>
      </c>
      <c r="O105" s="45" t="s">
        <v>1859</v>
      </c>
      <c r="P105" s="34"/>
      <c r="Q105" s="34"/>
      <c r="R105" s="34"/>
      <c r="S105" s="34"/>
      <c r="T105" s="34"/>
      <c r="U105" s="35"/>
      <c r="V105" s="35"/>
      <c r="W105" s="34"/>
      <c r="X105" s="60"/>
      <c r="Y105" s="34"/>
      <c r="Z105" s="34"/>
      <c r="AA105" s="68" t="str">
        <f t="shared" si="1"/>
        <v/>
      </c>
      <c r="AB105" s="35"/>
      <c r="AC105" s="35"/>
      <c r="AD105" s="35"/>
      <c r="AE105" s="34" t="s">
        <v>1860</v>
      </c>
      <c r="AF105" s="34" t="s">
        <v>63</v>
      </c>
      <c r="AG105" s="34"/>
    </row>
    <row r="106" spans="1:33" s="5" customFormat="1" ht="50.25" customHeight="1" x14ac:dyDescent="0.3">
      <c r="A106" s="58" t="s">
        <v>1855</v>
      </c>
      <c r="B106" s="35">
        <v>81112200</v>
      </c>
      <c r="C106" s="106" t="s">
        <v>1881</v>
      </c>
      <c r="D106" s="55">
        <v>43101</v>
      </c>
      <c r="E106" s="55" t="s">
        <v>74</v>
      </c>
      <c r="F106" s="34" t="s">
        <v>75</v>
      </c>
      <c r="G106" s="34" t="s">
        <v>232</v>
      </c>
      <c r="H106" s="76">
        <v>60000000</v>
      </c>
      <c r="I106" s="74">
        <v>60000000</v>
      </c>
      <c r="J106" s="34" t="s">
        <v>76</v>
      </c>
      <c r="K106" s="34" t="s">
        <v>68</v>
      </c>
      <c r="L106" s="34" t="s">
        <v>1857</v>
      </c>
      <c r="M106" s="34" t="s">
        <v>1858</v>
      </c>
      <c r="N106" s="75">
        <v>3837020</v>
      </c>
      <c r="O106" s="45" t="s">
        <v>1859</v>
      </c>
      <c r="P106" s="34"/>
      <c r="Q106" s="34"/>
      <c r="R106" s="34"/>
      <c r="S106" s="34"/>
      <c r="T106" s="34"/>
      <c r="U106" s="35"/>
      <c r="V106" s="35"/>
      <c r="W106" s="34"/>
      <c r="X106" s="60"/>
      <c r="Y106" s="34"/>
      <c r="Z106" s="34"/>
      <c r="AA106" s="68" t="str">
        <f t="shared" si="1"/>
        <v/>
      </c>
      <c r="AB106" s="35"/>
      <c r="AC106" s="35"/>
      <c r="AD106" s="35"/>
      <c r="AE106" s="34" t="s">
        <v>1860</v>
      </c>
      <c r="AF106" s="34" t="s">
        <v>63</v>
      </c>
      <c r="AG106" s="34"/>
    </row>
    <row r="107" spans="1:33" s="5" customFormat="1" ht="50.25" customHeight="1" x14ac:dyDescent="0.3">
      <c r="A107" s="58" t="s">
        <v>1855</v>
      </c>
      <c r="B107" s="35">
        <v>78181507</v>
      </c>
      <c r="C107" s="106" t="s">
        <v>1882</v>
      </c>
      <c r="D107" s="55">
        <v>43101</v>
      </c>
      <c r="E107" s="55" t="s">
        <v>66</v>
      </c>
      <c r="F107" s="34" t="s">
        <v>211</v>
      </c>
      <c r="G107" s="34" t="s">
        <v>232</v>
      </c>
      <c r="H107" s="76">
        <v>141989057.00000003</v>
      </c>
      <c r="I107" s="74">
        <v>141989057.00000003</v>
      </c>
      <c r="J107" s="34" t="s">
        <v>76</v>
      </c>
      <c r="K107" s="34" t="s">
        <v>68</v>
      </c>
      <c r="L107" s="34" t="s">
        <v>1857</v>
      </c>
      <c r="M107" s="34" t="s">
        <v>1858</v>
      </c>
      <c r="N107" s="75">
        <v>3837020</v>
      </c>
      <c r="O107" s="45" t="s">
        <v>1859</v>
      </c>
      <c r="P107" s="34"/>
      <c r="Q107" s="34"/>
      <c r="R107" s="34"/>
      <c r="S107" s="34"/>
      <c r="T107" s="34"/>
      <c r="U107" s="35"/>
      <c r="V107" s="35">
        <v>7380</v>
      </c>
      <c r="W107" s="34">
        <v>20885</v>
      </c>
      <c r="X107" s="60"/>
      <c r="Y107" s="34"/>
      <c r="Z107" s="34"/>
      <c r="AA107" s="68">
        <f t="shared" si="1"/>
        <v>0</v>
      </c>
      <c r="AB107" s="35"/>
      <c r="AC107" s="35"/>
      <c r="AD107" s="35"/>
      <c r="AE107" s="34" t="s">
        <v>1877</v>
      </c>
      <c r="AF107" s="34" t="s">
        <v>63</v>
      </c>
      <c r="AG107" s="34"/>
    </row>
    <row r="108" spans="1:33" s="5" customFormat="1" ht="50.25" customHeight="1" x14ac:dyDescent="0.3">
      <c r="A108" s="58" t="s">
        <v>1855</v>
      </c>
      <c r="B108" s="51" t="s">
        <v>1883</v>
      </c>
      <c r="C108" s="106" t="s">
        <v>1884</v>
      </c>
      <c r="D108" s="55">
        <v>43101</v>
      </c>
      <c r="E108" s="55" t="s">
        <v>66</v>
      </c>
      <c r="F108" s="34" t="s">
        <v>75</v>
      </c>
      <c r="G108" s="34" t="s">
        <v>232</v>
      </c>
      <c r="H108" s="76">
        <v>72000000</v>
      </c>
      <c r="I108" s="74">
        <v>72000000</v>
      </c>
      <c r="J108" s="34" t="s">
        <v>76</v>
      </c>
      <c r="K108" s="34" t="s">
        <v>68</v>
      </c>
      <c r="L108" s="34" t="s">
        <v>1857</v>
      </c>
      <c r="M108" s="34" t="s">
        <v>1858</v>
      </c>
      <c r="N108" s="75">
        <v>3837020</v>
      </c>
      <c r="O108" s="45" t="s">
        <v>1859</v>
      </c>
      <c r="P108" s="34"/>
      <c r="Q108" s="34"/>
      <c r="R108" s="34"/>
      <c r="S108" s="34"/>
      <c r="T108" s="34"/>
      <c r="U108" s="35"/>
      <c r="V108" s="35"/>
      <c r="W108" s="34"/>
      <c r="X108" s="60"/>
      <c r="Y108" s="34"/>
      <c r="Z108" s="34"/>
      <c r="AA108" s="68" t="str">
        <f t="shared" si="1"/>
        <v/>
      </c>
      <c r="AB108" s="35"/>
      <c r="AC108" s="35"/>
      <c r="AD108" s="35"/>
      <c r="AE108" s="34" t="s">
        <v>1869</v>
      </c>
      <c r="AF108" s="34" t="s">
        <v>63</v>
      </c>
      <c r="AG108" s="34"/>
    </row>
    <row r="109" spans="1:33" s="5" customFormat="1" ht="50.25" customHeight="1" x14ac:dyDescent="0.3">
      <c r="A109" s="58" t="s">
        <v>1855</v>
      </c>
      <c r="B109" s="35">
        <v>78102203</v>
      </c>
      <c r="C109" s="106" t="s">
        <v>1885</v>
      </c>
      <c r="D109" s="55">
        <v>43101</v>
      </c>
      <c r="E109" s="55" t="s">
        <v>66</v>
      </c>
      <c r="F109" s="34" t="s">
        <v>75</v>
      </c>
      <c r="G109" s="34" t="s">
        <v>232</v>
      </c>
      <c r="H109" s="74">
        <v>10588608</v>
      </c>
      <c r="I109" s="74">
        <v>10588608</v>
      </c>
      <c r="J109" s="34" t="s">
        <v>76</v>
      </c>
      <c r="K109" s="34" t="s">
        <v>68</v>
      </c>
      <c r="L109" s="34" t="s">
        <v>1857</v>
      </c>
      <c r="M109" s="34" t="s">
        <v>1858</v>
      </c>
      <c r="N109" s="75">
        <v>3837020</v>
      </c>
      <c r="O109" s="45" t="s">
        <v>1859</v>
      </c>
      <c r="P109" s="34"/>
      <c r="Q109" s="34"/>
      <c r="R109" s="34"/>
      <c r="S109" s="34"/>
      <c r="T109" s="34"/>
      <c r="U109" s="35"/>
      <c r="V109" s="35"/>
      <c r="W109" s="34">
        <v>20863</v>
      </c>
      <c r="X109" s="60"/>
      <c r="Y109" s="34"/>
      <c r="Z109" s="34"/>
      <c r="AA109" s="68">
        <f t="shared" si="1"/>
        <v>0</v>
      </c>
      <c r="AB109" s="35"/>
      <c r="AC109" s="35"/>
      <c r="AD109" s="35"/>
      <c r="AE109" s="34" t="s">
        <v>1886</v>
      </c>
      <c r="AF109" s="34" t="s">
        <v>63</v>
      </c>
      <c r="AG109" s="34"/>
    </row>
    <row r="110" spans="1:33" s="5" customFormat="1" ht="50.25" customHeight="1" x14ac:dyDescent="0.3">
      <c r="A110" s="58" t="s">
        <v>1855</v>
      </c>
      <c r="B110" s="39" t="s">
        <v>1887</v>
      </c>
      <c r="C110" s="38" t="s">
        <v>1888</v>
      </c>
      <c r="D110" s="55">
        <v>43101</v>
      </c>
      <c r="E110" s="55" t="s">
        <v>74</v>
      </c>
      <c r="F110" s="34" t="s">
        <v>75</v>
      </c>
      <c r="G110" s="34" t="s">
        <v>232</v>
      </c>
      <c r="H110" s="74">
        <v>60000000</v>
      </c>
      <c r="I110" s="74">
        <v>18350000</v>
      </c>
      <c r="J110" s="34" t="s">
        <v>76</v>
      </c>
      <c r="K110" s="34" t="s">
        <v>68</v>
      </c>
      <c r="L110" s="34" t="s">
        <v>1857</v>
      </c>
      <c r="M110" s="34" t="s">
        <v>1858</v>
      </c>
      <c r="N110" s="75">
        <v>3837020</v>
      </c>
      <c r="O110" s="45" t="s">
        <v>1859</v>
      </c>
      <c r="P110" s="34" t="s">
        <v>1889</v>
      </c>
      <c r="Q110" s="34" t="s">
        <v>1890</v>
      </c>
      <c r="R110" s="34" t="s">
        <v>1891</v>
      </c>
      <c r="S110" s="34">
        <v>220155001</v>
      </c>
      <c r="T110" s="34" t="s">
        <v>1890</v>
      </c>
      <c r="U110" s="35" t="s">
        <v>1892</v>
      </c>
      <c r="V110" s="35"/>
      <c r="W110" s="34"/>
      <c r="X110" s="60"/>
      <c r="Y110" s="34"/>
      <c r="Z110" s="34"/>
      <c r="AA110" s="68" t="str">
        <f t="shared" si="1"/>
        <v/>
      </c>
      <c r="AB110" s="35"/>
      <c r="AC110" s="35"/>
      <c r="AD110" s="35"/>
      <c r="AE110" s="34" t="s">
        <v>1869</v>
      </c>
      <c r="AF110" s="34" t="s">
        <v>63</v>
      </c>
      <c r="AG110" s="34"/>
    </row>
    <row r="111" spans="1:33" s="5" customFormat="1" ht="50.25" customHeight="1" x14ac:dyDescent="0.3">
      <c r="A111" s="58" t="s">
        <v>1855</v>
      </c>
      <c r="B111" s="39" t="s">
        <v>1887</v>
      </c>
      <c r="C111" s="106" t="s">
        <v>1893</v>
      </c>
      <c r="D111" s="55">
        <v>43149</v>
      </c>
      <c r="E111" s="34" t="s">
        <v>854</v>
      </c>
      <c r="F111" s="34" t="s">
        <v>75</v>
      </c>
      <c r="G111" s="34" t="s">
        <v>232</v>
      </c>
      <c r="H111" s="74">
        <v>60000000</v>
      </c>
      <c r="I111" s="74">
        <v>41650000</v>
      </c>
      <c r="J111" s="34" t="s">
        <v>76</v>
      </c>
      <c r="K111" s="34" t="s">
        <v>68</v>
      </c>
      <c r="L111" s="34" t="s">
        <v>1857</v>
      </c>
      <c r="M111" s="34" t="s">
        <v>1858</v>
      </c>
      <c r="N111" s="75">
        <v>3837020</v>
      </c>
      <c r="O111" s="45" t="s">
        <v>1859</v>
      </c>
      <c r="P111" s="34" t="s">
        <v>1889</v>
      </c>
      <c r="Q111" s="34" t="s">
        <v>1890</v>
      </c>
      <c r="R111" s="34" t="s">
        <v>1891</v>
      </c>
      <c r="S111" s="34">
        <v>220155001</v>
      </c>
      <c r="T111" s="34" t="s">
        <v>1890</v>
      </c>
      <c r="U111" s="35" t="s">
        <v>1892</v>
      </c>
      <c r="V111" s="35"/>
      <c r="W111" s="34"/>
      <c r="X111" s="60"/>
      <c r="Y111" s="34"/>
      <c r="Z111" s="34"/>
      <c r="AA111" s="68" t="str">
        <f t="shared" si="1"/>
        <v/>
      </c>
      <c r="AB111" s="35"/>
      <c r="AC111" s="35"/>
      <c r="AD111" s="35"/>
      <c r="AE111" s="34" t="s">
        <v>1869</v>
      </c>
      <c r="AF111" s="34" t="s">
        <v>63</v>
      </c>
      <c r="AG111" s="34"/>
    </row>
    <row r="112" spans="1:33" s="5" customFormat="1" ht="50.25" customHeight="1" x14ac:dyDescent="0.3">
      <c r="A112" s="58" t="s">
        <v>1855</v>
      </c>
      <c r="B112" s="90">
        <v>72154066</v>
      </c>
      <c r="C112" s="106" t="s">
        <v>1894</v>
      </c>
      <c r="D112" s="55">
        <v>43221</v>
      </c>
      <c r="E112" s="34" t="s">
        <v>854</v>
      </c>
      <c r="F112" s="34" t="s">
        <v>75</v>
      </c>
      <c r="G112" s="34" t="s">
        <v>232</v>
      </c>
      <c r="H112" s="74">
        <v>60000000</v>
      </c>
      <c r="I112" s="74">
        <v>2205280</v>
      </c>
      <c r="J112" s="34" t="s">
        <v>76</v>
      </c>
      <c r="K112" s="34" t="s">
        <v>68</v>
      </c>
      <c r="L112" s="35" t="s">
        <v>1857</v>
      </c>
      <c r="M112" s="35" t="s">
        <v>1858</v>
      </c>
      <c r="N112" s="58" t="s">
        <v>1895</v>
      </c>
      <c r="O112" s="45" t="s">
        <v>1859</v>
      </c>
      <c r="P112" s="34" t="s">
        <v>1889</v>
      </c>
      <c r="Q112" s="34" t="s">
        <v>1896</v>
      </c>
      <c r="R112" s="34" t="s">
        <v>1891</v>
      </c>
      <c r="S112" s="34">
        <v>220155001</v>
      </c>
      <c r="T112" s="34" t="s">
        <v>1890</v>
      </c>
      <c r="U112" s="35" t="s">
        <v>1892</v>
      </c>
      <c r="V112" s="35"/>
      <c r="W112" s="34"/>
      <c r="X112" s="60"/>
      <c r="Y112" s="34"/>
      <c r="Z112" s="34"/>
      <c r="AA112" s="68" t="str">
        <f t="shared" si="1"/>
        <v/>
      </c>
      <c r="AB112" s="35"/>
      <c r="AC112" s="35"/>
      <c r="AD112" s="35"/>
      <c r="AE112" s="34" t="s">
        <v>1869</v>
      </c>
      <c r="AF112" s="34" t="s">
        <v>63</v>
      </c>
      <c r="AG112" s="34"/>
    </row>
    <row r="113" spans="1:33" s="5" customFormat="1" ht="50.25" customHeight="1" x14ac:dyDescent="0.3">
      <c r="A113" s="58" t="s">
        <v>1855</v>
      </c>
      <c r="B113" s="35">
        <v>43233200</v>
      </c>
      <c r="C113" s="38" t="s">
        <v>1897</v>
      </c>
      <c r="D113" s="55">
        <v>43101</v>
      </c>
      <c r="E113" s="55" t="s">
        <v>74</v>
      </c>
      <c r="F113" s="34" t="s">
        <v>211</v>
      </c>
      <c r="G113" s="34" t="s">
        <v>232</v>
      </c>
      <c r="H113" s="74">
        <v>70000000</v>
      </c>
      <c r="I113" s="74">
        <v>70000000</v>
      </c>
      <c r="J113" s="34" t="s">
        <v>76</v>
      </c>
      <c r="K113" s="34" t="s">
        <v>68</v>
      </c>
      <c r="L113" s="34" t="s">
        <v>1857</v>
      </c>
      <c r="M113" s="34" t="s">
        <v>1858</v>
      </c>
      <c r="N113" s="75">
        <v>3837020</v>
      </c>
      <c r="O113" s="45" t="s">
        <v>1859</v>
      </c>
      <c r="P113" s="34" t="s">
        <v>1889</v>
      </c>
      <c r="Q113" s="34" t="s">
        <v>1898</v>
      </c>
      <c r="R113" s="34" t="s">
        <v>1891</v>
      </c>
      <c r="S113" s="34">
        <v>220155001</v>
      </c>
      <c r="T113" s="34" t="s">
        <v>1898</v>
      </c>
      <c r="U113" s="35" t="s">
        <v>1899</v>
      </c>
      <c r="V113" s="35"/>
      <c r="W113" s="34"/>
      <c r="X113" s="60"/>
      <c r="Y113" s="34"/>
      <c r="Z113" s="34"/>
      <c r="AA113" s="68" t="str">
        <f t="shared" si="1"/>
        <v/>
      </c>
      <c r="AB113" s="35"/>
      <c r="AC113" s="35"/>
      <c r="AD113" s="35"/>
      <c r="AE113" s="34" t="s">
        <v>1860</v>
      </c>
      <c r="AF113" s="34" t="s">
        <v>63</v>
      </c>
      <c r="AG113" s="34"/>
    </row>
    <row r="114" spans="1:33" s="5" customFormat="1" ht="50.25" customHeight="1" x14ac:dyDescent="0.3">
      <c r="A114" s="58" t="s">
        <v>1855</v>
      </c>
      <c r="B114" s="35">
        <v>43211500</v>
      </c>
      <c r="C114" s="38" t="s">
        <v>1900</v>
      </c>
      <c r="D114" s="55">
        <v>43160</v>
      </c>
      <c r="E114" s="55" t="s">
        <v>74</v>
      </c>
      <c r="F114" s="34" t="s">
        <v>75</v>
      </c>
      <c r="G114" s="34" t="s">
        <v>232</v>
      </c>
      <c r="H114" s="74">
        <v>35000000</v>
      </c>
      <c r="I114" s="74">
        <v>35000000</v>
      </c>
      <c r="J114" s="34" t="s">
        <v>76</v>
      </c>
      <c r="K114" s="34" t="s">
        <v>68</v>
      </c>
      <c r="L114" s="34" t="s">
        <v>1857</v>
      </c>
      <c r="M114" s="34" t="s">
        <v>1858</v>
      </c>
      <c r="N114" s="75">
        <v>3837020</v>
      </c>
      <c r="O114" s="45" t="s">
        <v>1859</v>
      </c>
      <c r="P114" s="34" t="s">
        <v>1889</v>
      </c>
      <c r="Q114" s="34" t="s">
        <v>1898</v>
      </c>
      <c r="R114" s="34" t="s">
        <v>1891</v>
      </c>
      <c r="S114" s="34">
        <v>220155001</v>
      </c>
      <c r="T114" s="34" t="s">
        <v>1898</v>
      </c>
      <c r="U114" s="35" t="s">
        <v>1899</v>
      </c>
      <c r="V114" s="35"/>
      <c r="W114" s="34"/>
      <c r="X114" s="60"/>
      <c r="Y114" s="34"/>
      <c r="Z114" s="34"/>
      <c r="AA114" s="68" t="str">
        <f t="shared" si="1"/>
        <v/>
      </c>
      <c r="AB114" s="35"/>
      <c r="AC114" s="35"/>
      <c r="AD114" s="35"/>
      <c r="AE114" s="34" t="s">
        <v>1860</v>
      </c>
      <c r="AF114" s="34" t="s">
        <v>63</v>
      </c>
      <c r="AG114" s="34"/>
    </row>
    <row r="115" spans="1:33" s="5" customFormat="1" ht="50.25" customHeight="1" x14ac:dyDescent="0.3">
      <c r="A115" s="58" t="s">
        <v>1855</v>
      </c>
      <c r="B115" s="34">
        <v>43211500</v>
      </c>
      <c r="C115" s="38" t="s">
        <v>1901</v>
      </c>
      <c r="D115" s="55">
        <v>43101</v>
      </c>
      <c r="E115" s="55" t="s">
        <v>162</v>
      </c>
      <c r="F115" s="34" t="s">
        <v>75</v>
      </c>
      <c r="G115" s="34" t="s">
        <v>232</v>
      </c>
      <c r="H115" s="74">
        <v>12000000</v>
      </c>
      <c r="I115" s="74">
        <v>12000000</v>
      </c>
      <c r="J115" s="34" t="s">
        <v>76</v>
      </c>
      <c r="K115" s="34" t="s">
        <v>68</v>
      </c>
      <c r="L115" s="34" t="s">
        <v>1857</v>
      </c>
      <c r="M115" s="34" t="s">
        <v>1858</v>
      </c>
      <c r="N115" s="75">
        <v>3837020</v>
      </c>
      <c r="O115" s="45" t="s">
        <v>1859</v>
      </c>
      <c r="P115" s="34" t="s">
        <v>1889</v>
      </c>
      <c r="Q115" s="34" t="s">
        <v>1898</v>
      </c>
      <c r="R115" s="34" t="s">
        <v>1891</v>
      </c>
      <c r="S115" s="34">
        <v>220155001</v>
      </c>
      <c r="T115" s="34" t="s">
        <v>1898</v>
      </c>
      <c r="U115" s="35" t="s">
        <v>1899</v>
      </c>
      <c r="V115" s="35"/>
      <c r="W115" s="34"/>
      <c r="X115" s="60"/>
      <c r="Y115" s="34"/>
      <c r="Z115" s="34"/>
      <c r="AA115" s="68" t="str">
        <f t="shared" si="1"/>
        <v/>
      </c>
      <c r="AB115" s="35"/>
      <c r="AC115" s="35"/>
      <c r="AD115" s="35"/>
      <c r="AE115" s="34" t="s">
        <v>1860</v>
      </c>
      <c r="AF115" s="34" t="s">
        <v>63</v>
      </c>
      <c r="AG115" s="34"/>
    </row>
    <row r="116" spans="1:33" s="5" customFormat="1" ht="50.25" customHeight="1" x14ac:dyDescent="0.3">
      <c r="A116" s="58" t="s">
        <v>1855</v>
      </c>
      <c r="B116" s="35">
        <v>43211500</v>
      </c>
      <c r="C116" s="38" t="s">
        <v>1902</v>
      </c>
      <c r="D116" s="55">
        <v>43101</v>
      </c>
      <c r="E116" s="55" t="s">
        <v>74</v>
      </c>
      <c r="F116" s="34" t="s">
        <v>95</v>
      </c>
      <c r="G116" s="34" t="s">
        <v>232</v>
      </c>
      <c r="H116" s="74">
        <v>35000000</v>
      </c>
      <c r="I116" s="74">
        <v>35000000</v>
      </c>
      <c r="J116" s="34" t="s">
        <v>76</v>
      </c>
      <c r="K116" s="34" t="s">
        <v>68</v>
      </c>
      <c r="L116" s="34" t="s">
        <v>1857</v>
      </c>
      <c r="M116" s="34" t="s">
        <v>1858</v>
      </c>
      <c r="N116" s="75">
        <v>3837020</v>
      </c>
      <c r="O116" s="45" t="s">
        <v>1859</v>
      </c>
      <c r="P116" s="34" t="s">
        <v>1889</v>
      </c>
      <c r="Q116" s="34" t="s">
        <v>1898</v>
      </c>
      <c r="R116" s="34" t="s">
        <v>1891</v>
      </c>
      <c r="S116" s="34">
        <v>220155001</v>
      </c>
      <c r="T116" s="34" t="s">
        <v>1898</v>
      </c>
      <c r="U116" s="35" t="s">
        <v>1899</v>
      </c>
      <c r="V116" s="35"/>
      <c r="W116" s="34"/>
      <c r="X116" s="60"/>
      <c r="Y116" s="34"/>
      <c r="Z116" s="34"/>
      <c r="AA116" s="68" t="str">
        <f t="shared" si="1"/>
        <v/>
      </c>
      <c r="AB116" s="35"/>
      <c r="AC116" s="35"/>
      <c r="AD116" s="35"/>
      <c r="AE116" s="34" t="s">
        <v>1860</v>
      </c>
      <c r="AF116" s="34" t="s">
        <v>63</v>
      </c>
      <c r="AG116" s="34"/>
    </row>
    <row r="117" spans="1:33" s="5" customFormat="1" ht="50.25" customHeight="1" x14ac:dyDescent="0.3">
      <c r="A117" s="58" t="s">
        <v>1855</v>
      </c>
      <c r="B117" s="34">
        <v>43211500</v>
      </c>
      <c r="C117" s="38" t="s">
        <v>1903</v>
      </c>
      <c r="D117" s="55">
        <v>43252</v>
      </c>
      <c r="E117" s="55" t="s">
        <v>74</v>
      </c>
      <c r="F117" s="34" t="s">
        <v>95</v>
      </c>
      <c r="G117" s="34" t="s">
        <v>232</v>
      </c>
      <c r="H117" s="74">
        <v>80000000</v>
      </c>
      <c r="I117" s="74">
        <v>80000000</v>
      </c>
      <c r="J117" s="34" t="s">
        <v>76</v>
      </c>
      <c r="K117" s="34" t="s">
        <v>68</v>
      </c>
      <c r="L117" s="34" t="s">
        <v>1857</v>
      </c>
      <c r="M117" s="34" t="s">
        <v>1858</v>
      </c>
      <c r="N117" s="75">
        <v>3837020</v>
      </c>
      <c r="O117" s="45" t="s">
        <v>1859</v>
      </c>
      <c r="P117" s="34" t="s">
        <v>1889</v>
      </c>
      <c r="Q117" s="34" t="s">
        <v>1898</v>
      </c>
      <c r="R117" s="34" t="s">
        <v>1891</v>
      </c>
      <c r="S117" s="34">
        <v>220155001</v>
      </c>
      <c r="T117" s="34" t="s">
        <v>1898</v>
      </c>
      <c r="U117" s="35" t="s">
        <v>1899</v>
      </c>
      <c r="V117" s="35"/>
      <c r="W117" s="34">
        <v>21988</v>
      </c>
      <c r="X117" s="60"/>
      <c r="Y117" s="34"/>
      <c r="Z117" s="34"/>
      <c r="AA117" s="68">
        <f t="shared" si="1"/>
        <v>0</v>
      </c>
      <c r="AB117" s="35"/>
      <c r="AC117" s="35"/>
      <c r="AD117" s="35"/>
      <c r="AE117" s="34" t="s">
        <v>1860</v>
      </c>
      <c r="AF117" s="34" t="s">
        <v>63</v>
      </c>
      <c r="AG117" s="34"/>
    </row>
    <row r="118" spans="1:33" s="5" customFormat="1" ht="50.25" customHeight="1" x14ac:dyDescent="0.3">
      <c r="A118" s="58" t="s">
        <v>1855</v>
      </c>
      <c r="B118" s="35">
        <v>81112200</v>
      </c>
      <c r="C118" s="38" t="s">
        <v>1904</v>
      </c>
      <c r="D118" s="55">
        <v>43101</v>
      </c>
      <c r="E118" s="55" t="s">
        <v>74</v>
      </c>
      <c r="F118" s="34" t="s">
        <v>95</v>
      </c>
      <c r="G118" s="34" t="s">
        <v>232</v>
      </c>
      <c r="H118" s="74">
        <v>15000000</v>
      </c>
      <c r="I118" s="74">
        <v>15000000</v>
      </c>
      <c r="J118" s="34" t="s">
        <v>76</v>
      </c>
      <c r="K118" s="34" t="s">
        <v>68</v>
      </c>
      <c r="L118" s="34" t="s">
        <v>1857</v>
      </c>
      <c r="M118" s="34" t="s">
        <v>1858</v>
      </c>
      <c r="N118" s="75">
        <v>3837020</v>
      </c>
      <c r="O118" s="45" t="s">
        <v>1859</v>
      </c>
      <c r="P118" s="34" t="s">
        <v>1889</v>
      </c>
      <c r="Q118" s="34" t="s">
        <v>1898</v>
      </c>
      <c r="R118" s="34" t="s">
        <v>1891</v>
      </c>
      <c r="S118" s="34">
        <v>220155001</v>
      </c>
      <c r="T118" s="34" t="s">
        <v>1898</v>
      </c>
      <c r="U118" s="35" t="s">
        <v>1899</v>
      </c>
      <c r="V118" s="35"/>
      <c r="W118" s="34"/>
      <c r="X118" s="60"/>
      <c r="Y118" s="34"/>
      <c r="Z118" s="34"/>
      <c r="AA118" s="68" t="str">
        <f t="shared" si="1"/>
        <v/>
      </c>
      <c r="AB118" s="35"/>
      <c r="AC118" s="35"/>
      <c r="AD118" s="35"/>
      <c r="AE118" s="34" t="s">
        <v>1860</v>
      </c>
      <c r="AF118" s="34" t="s">
        <v>63</v>
      </c>
      <c r="AG118" s="34"/>
    </row>
    <row r="119" spans="1:33" s="5" customFormat="1" ht="50.25" customHeight="1" x14ac:dyDescent="0.3">
      <c r="A119" s="58" t="s">
        <v>1855</v>
      </c>
      <c r="B119" s="35">
        <v>81112200</v>
      </c>
      <c r="C119" s="38" t="s">
        <v>5791</v>
      </c>
      <c r="D119" s="55">
        <v>43101</v>
      </c>
      <c r="E119" s="55" t="s">
        <v>74</v>
      </c>
      <c r="F119" s="34" t="s">
        <v>95</v>
      </c>
      <c r="G119" s="34" t="s">
        <v>232</v>
      </c>
      <c r="H119" s="74">
        <v>65000000</v>
      </c>
      <c r="I119" s="74">
        <v>65000000</v>
      </c>
      <c r="J119" s="34" t="s">
        <v>76</v>
      </c>
      <c r="K119" s="34" t="s">
        <v>68</v>
      </c>
      <c r="L119" s="34" t="s">
        <v>1857</v>
      </c>
      <c r="M119" s="34" t="s">
        <v>1858</v>
      </c>
      <c r="N119" s="75">
        <v>3837020</v>
      </c>
      <c r="O119" s="45" t="s">
        <v>1859</v>
      </c>
      <c r="P119" s="34" t="s">
        <v>1889</v>
      </c>
      <c r="Q119" s="34" t="s">
        <v>1898</v>
      </c>
      <c r="R119" s="34" t="s">
        <v>1891</v>
      </c>
      <c r="S119" s="34">
        <v>220155001</v>
      </c>
      <c r="T119" s="34" t="s">
        <v>1898</v>
      </c>
      <c r="U119" s="35" t="s">
        <v>1899</v>
      </c>
      <c r="V119" s="35"/>
      <c r="W119" s="34"/>
      <c r="X119" s="60"/>
      <c r="Y119" s="34"/>
      <c r="Z119" s="34"/>
      <c r="AA119" s="68" t="str">
        <f t="shared" si="1"/>
        <v/>
      </c>
      <c r="AB119" s="35"/>
      <c r="AC119" s="35"/>
      <c r="AD119" s="35"/>
      <c r="AE119" s="34" t="s">
        <v>1860</v>
      </c>
      <c r="AF119" s="34" t="s">
        <v>63</v>
      </c>
      <c r="AG119" s="34"/>
    </row>
    <row r="120" spans="1:33" s="5" customFormat="1" ht="50.25" customHeight="1" x14ac:dyDescent="0.3">
      <c r="A120" s="58" t="s">
        <v>1855</v>
      </c>
      <c r="B120" s="35" t="s">
        <v>5792</v>
      </c>
      <c r="C120" s="38" t="s">
        <v>5793</v>
      </c>
      <c r="D120" s="55">
        <v>43132</v>
      </c>
      <c r="E120" s="55" t="s">
        <v>74</v>
      </c>
      <c r="F120" s="34" t="s">
        <v>95</v>
      </c>
      <c r="G120" s="34" t="s">
        <v>232</v>
      </c>
      <c r="H120" s="74">
        <v>22000000</v>
      </c>
      <c r="I120" s="74">
        <v>22000000</v>
      </c>
      <c r="J120" s="34" t="s">
        <v>76</v>
      </c>
      <c r="K120" s="34" t="s">
        <v>68</v>
      </c>
      <c r="L120" s="34" t="s">
        <v>1857</v>
      </c>
      <c r="M120" s="34" t="s">
        <v>1858</v>
      </c>
      <c r="N120" s="75">
        <v>3837020</v>
      </c>
      <c r="O120" s="45" t="s">
        <v>1859</v>
      </c>
      <c r="P120" s="34" t="s">
        <v>1889</v>
      </c>
      <c r="Q120" s="34" t="s">
        <v>1898</v>
      </c>
      <c r="R120" s="34" t="s">
        <v>1891</v>
      </c>
      <c r="S120" s="34">
        <v>220155001</v>
      </c>
      <c r="T120" s="34" t="s">
        <v>1898</v>
      </c>
      <c r="U120" s="35" t="s">
        <v>1899</v>
      </c>
      <c r="V120" s="35"/>
      <c r="W120" s="34"/>
      <c r="X120" s="60"/>
      <c r="Y120" s="34"/>
      <c r="Z120" s="34"/>
      <c r="AA120" s="68" t="str">
        <f t="shared" si="1"/>
        <v/>
      </c>
      <c r="AB120" s="35"/>
      <c r="AC120" s="35"/>
      <c r="AD120" s="35"/>
      <c r="AE120" s="34" t="s">
        <v>1860</v>
      </c>
      <c r="AF120" s="34" t="s">
        <v>63</v>
      </c>
      <c r="AG120" s="34"/>
    </row>
    <row r="121" spans="1:33" s="5" customFormat="1" ht="50.25" customHeight="1" x14ac:dyDescent="0.3">
      <c r="A121" s="58" t="s">
        <v>1855</v>
      </c>
      <c r="B121" s="35" t="s">
        <v>5792</v>
      </c>
      <c r="C121" s="38" t="s">
        <v>1905</v>
      </c>
      <c r="D121" s="55">
        <v>43101</v>
      </c>
      <c r="E121" s="55" t="s">
        <v>900</v>
      </c>
      <c r="F121" s="34" t="s">
        <v>95</v>
      </c>
      <c r="G121" s="34" t="s">
        <v>232</v>
      </c>
      <c r="H121" s="74">
        <v>15000000</v>
      </c>
      <c r="I121" s="74">
        <v>15000000</v>
      </c>
      <c r="J121" s="34" t="s">
        <v>76</v>
      </c>
      <c r="K121" s="34" t="s">
        <v>68</v>
      </c>
      <c r="L121" s="34" t="s">
        <v>1857</v>
      </c>
      <c r="M121" s="34" t="s">
        <v>1858</v>
      </c>
      <c r="N121" s="75">
        <v>3837020</v>
      </c>
      <c r="O121" s="45" t="s">
        <v>1859</v>
      </c>
      <c r="P121" s="34" t="s">
        <v>1889</v>
      </c>
      <c r="Q121" s="34" t="s">
        <v>1898</v>
      </c>
      <c r="R121" s="34" t="s">
        <v>1891</v>
      </c>
      <c r="S121" s="34">
        <v>220155001</v>
      </c>
      <c r="T121" s="34" t="s">
        <v>1898</v>
      </c>
      <c r="U121" s="35" t="s">
        <v>1899</v>
      </c>
      <c r="V121" s="35"/>
      <c r="W121" s="34"/>
      <c r="X121" s="60"/>
      <c r="Y121" s="34"/>
      <c r="Z121" s="34"/>
      <c r="AA121" s="68" t="str">
        <f t="shared" si="1"/>
        <v/>
      </c>
      <c r="AB121" s="35"/>
      <c r="AC121" s="35"/>
      <c r="AD121" s="35"/>
      <c r="AE121" s="34" t="s">
        <v>1860</v>
      </c>
      <c r="AF121" s="34" t="s">
        <v>63</v>
      </c>
      <c r="AG121" s="34"/>
    </row>
    <row r="122" spans="1:33" s="5" customFormat="1" ht="50.25" customHeight="1" x14ac:dyDescent="0.3">
      <c r="A122" s="58" t="s">
        <v>1855</v>
      </c>
      <c r="B122" s="35" t="s">
        <v>5794</v>
      </c>
      <c r="C122" s="38" t="s">
        <v>1906</v>
      </c>
      <c r="D122" s="55">
        <v>43191</v>
      </c>
      <c r="E122" s="55" t="s">
        <v>74</v>
      </c>
      <c r="F122" s="34" t="s">
        <v>75</v>
      </c>
      <c r="G122" s="34" t="s">
        <v>232</v>
      </c>
      <c r="H122" s="74">
        <v>50000000</v>
      </c>
      <c r="I122" s="74">
        <v>50000000</v>
      </c>
      <c r="J122" s="34" t="s">
        <v>76</v>
      </c>
      <c r="K122" s="34" t="s">
        <v>68</v>
      </c>
      <c r="L122" s="34" t="s">
        <v>1857</v>
      </c>
      <c r="M122" s="34" t="s">
        <v>1858</v>
      </c>
      <c r="N122" s="75">
        <v>3837020</v>
      </c>
      <c r="O122" s="45" t="s">
        <v>1859</v>
      </c>
      <c r="P122" s="34" t="s">
        <v>1889</v>
      </c>
      <c r="Q122" s="34" t="s">
        <v>1898</v>
      </c>
      <c r="R122" s="34" t="s">
        <v>1891</v>
      </c>
      <c r="S122" s="34">
        <v>220155001</v>
      </c>
      <c r="T122" s="34" t="s">
        <v>1898</v>
      </c>
      <c r="U122" s="35" t="s">
        <v>1892</v>
      </c>
      <c r="V122" s="35"/>
      <c r="W122" s="34"/>
      <c r="X122" s="60"/>
      <c r="Y122" s="34"/>
      <c r="Z122" s="34"/>
      <c r="AA122" s="68" t="str">
        <f t="shared" si="1"/>
        <v/>
      </c>
      <c r="AB122" s="35"/>
      <c r="AC122" s="35"/>
      <c r="AD122" s="35"/>
      <c r="AE122" s="34" t="s">
        <v>1860</v>
      </c>
      <c r="AF122" s="34" t="s">
        <v>63</v>
      </c>
      <c r="AG122" s="34"/>
    </row>
    <row r="123" spans="1:33" s="5" customFormat="1" ht="50.25" customHeight="1" x14ac:dyDescent="0.3">
      <c r="A123" s="58" t="s">
        <v>1855</v>
      </c>
      <c r="B123" s="39" t="s">
        <v>1907</v>
      </c>
      <c r="C123" s="34" t="s">
        <v>1908</v>
      </c>
      <c r="D123" s="55">
        <v>43282</v>
      </c>
      <c r="E123" s="34" t="s">
        <v>74</v>
      </c>
      <c r="F123" s="34" t="s">
        <v>95</v>
      </c>
      <c r="G123" s="34" t="s">
        <v>232</v>
      </c>
      <c r="H123" s="74">
        <v>52800000</v>
      </c>
      <c r="I123" s="74">
        <v>52800000</v>
      </c>
      <c r="J123" s="34" t="s">
        <v>76</v>
      </c>
      <c r="K123" s="34" t="s">
        <v>68</v>
      </c>
      <c r="L123" s="34" t="s">
        <v>1857</v>
      </c>
      <c r="M123" s="34" t="s">
        <v>1858</v>
      </c>
      <c r="N123" s="75">
        <v>3837020</v>
      </c>
      <c r="O123" s="45" t="s">
        <v>1859</v>
      </c>
      <c r="P123" s="34"/>
      <c r="Q123" s="34"/>
      <c r="R123" s="34"/>
      <c r="S123" s="34"/>
      <c r="T123" s="34"/>
      <c r="U123" s="35"/>
      <c r="V123" s="35"/>
      <c r="W123" s="34"/>
      <c r="X123" s="60"/>
      <c r="Y123" s="34"/>
      <c r="Z123" s="34"/>
      <c r="AA123" s="68" t="str">
        <f t="shared" si="1"/>
        <v/>
      </c>
      <c r="AB123" s="35"/>
      <c r="AC123" s="35"/>
      <c r="AD123" s="35"/>
      <c r="AE123" s="34" t="s">
        <v>1909</v>
      </c>
      <c r="AF123" s="34" t="s">
        <v>63</v>
      </c>
      <c r="AG123" s="34"/>
    </row>
    <row r="124" spans="1:33" s="5" customFormat="1" ht="50.25" customHeight="1" x14ac:dyDescent="0.3">
      <c r="A124" s="58" t="s">
        <v>1855</v>
      </c>
      <c r="B124" s="35">
        <v>41113635</v>
      </c>
      <c r="C124" s="34" t="s">
        <v>1910</v>
      </c>
      <c r="D124" s="55">
        <v>43374</v>
      </c>
      <c r="E124" s="34" t="s">
        <v>1911</v>
      </c>
      <c r="F124" s="34" t="s">
        <v>75</v>
      </c>
      <c r="G124" s="34" t="s">
        <v>232</v>
      </c>
      <c r="H124" s="74">
        <v>4500000</v>
      </c>
      <c r="I124" s="74">
        <v>4500000</v>
      </c>
      <c r="J124" s="34" t="s">
        <v>76</v>
      </c>
      <c r="K124" s="34" t="s">
        <v>68</v>
      </c>
      <c r="L124" s="34" t="s">
        <v>1857</v>
      </c>
      <c r="M124" s="34" t="s">
        <v>1858</v>
      </c>
      <c r="N124" s="75">
        <v>3837020</v>
      </c>
      <c r="O124" s="45" t="s">
        <v>1859</v>
      </c>
      <c r="P124" s="34"/>
      <c r="Q124" s="34"/>
      <c r="R124" s="34"/>
      <c r="S124" s="34"/>
      <c r="T124" s="34"/>
      <c r="U124" s="35"/>
      <c r="V124" s="35"/>
      <c r="W124" s="34"/>
      <c r="X124" s="60"/>
      <c r="Y124" s="34"/>
      <c r="Z124" s="34"/>
      <c r="AA124" s="68" t="str">
        <f t="shared" si="1"/>
        <v/>
      </c>
      <c r="AB124" s="35"/>
      <c r="AC124" s="35"/>
      <c r="AD124" s="35"/>
      <c r="AE124" s="34" t="s">
        <v>1877</v>
      </c>
      <c r="AF124" s="34" t="s">
        <v>63</v>
      </c>
      <c r="AG124" s="34"/>
    </row>
    <row r="125" spans="1:33" s="5" customFormat="1" ht="50.25" customHeight="1" x14ac:dyDescent="0.3">
      <c r="A125" s="58" t="s">
        <v>1855</v>
      </c>
      <c r="B125" s="39">
        <v>80111700</v>
      </c>
      <c r="C125" s="34" t="s">
        <v>1912</v>
      </c>
      <c r="D125" s="55">
        <v>43070</v>
      </c>
      <c r="E125" s="55" t="s">
        <v>1082</v>
      </c>
      <c r="F125" s="34" t="s">
        <v>75</v>
      </c>
      <c r="G125" s="34" t="s">
        <v>232</v>
      </c>
      <c r="H125" s="74">
        <v>35206983</v>
      </c>
      <c r="I125" s="74">
        <v>25000000</v>
      </c>
      <c r="J125" s="34" t="s">
        <v>49</v>
      </c>
      <c r="K125" s="34" t="s">
        <v>50</v>
      </c>
      <c r="L125" s="34" t="s">
        <v>1857</v>
      </c>
      <c r="M125" s="34" t="s">
        <v>1858</v>
      </c>
      <c r="N125" s="75">
        <v>3837020</v>
      </c>
      <c r="O125" s="45" t="s">
        <v>1859</v>
      </c>
      <c r="P125" s="34"/>
      <c r="Q125" s="34"/>
      <c r="R125" s="34"/>
      <c r="S125" s="34"/>
      <c r="T125" s="34"/>
      <c r="U125" s="35"/>
      <c r="V125" s="35"/>
      <c r="W125" s="34">
        <v>20789</v>
      </c>
      <c r="X125" s="60"/>
      <c r="Y125" s="34"/>
      <c r="Z125" s="34"/>
      <c r="AA125" s="68">
        <f t="shared" si="1"/>
        <v>0</v>
      </c>
      <c r="AB125" s="35"/>
      <c r="AC125" s="35"/>
      <c r="AD125" s="35"/>
      <c r="AE125" s="34" t="s">
        <v>1869</v>
      </c>
      <c r="AF125" s="34" t="s">
        <v>63</v>
      </c>
      <c r="AG125" s="34"/>
    </row>
    <row r="126" spans="1:33" s="5" customFormat="1" ht="50.25" customHeight="1" x14ac:dyDescent="0.3">
      <c r="A126" s="58" t="s">
        <v>1855</v>
      </c>
      <c r="B126" s="35">
        <v>80121706</v>
      </c>
      <c r="C126" s="34" t="s">
        <v>1913</v>
      </c>
      <c r="D126" s="55">
        <v>43101</v>
      </c>
      <c r="E126" s="34" t="s">
        <v>66</v>
      </c>
      <c r="F126" s="34" t="s">
        <v>95</v>
      </c>
      <c r="G126" s="34" t="s">
        <v>232</v>
      </c>
      <c r="H126" s="74">
        <v>237992832</v>
      </c>
      <c r="I126" s="74">
        <v>237992832</v>
      </c>
      <c r="J126" s="34" t="s">
        <v>76</v>
      </c>
      <c r="K126" s="34" t="s">
        <v>68</v>
      </c>
      <c r="L126" s="34" t="s">
        <v>1857</v>
      </c>
      <c r="M126" s="34" t="s">
        <v>1858</v>
      </c>
      <c r="N126" s="75">
        <v>3837020</v>
      </c>
      <c r="O126" s="45" t="s">
        <v>1859</v>
      </c>
      <c r="P126" s="34"/>
      <c r="Q126" s="34"/>
      <c r="R126" s="34"/>
      <c r="S126" s="34"/>
      <c r="T126" s="34"/>
      <c r="U126" s="35"/>
      <c r="V126" s="35">
        <v>8024</v>
      </c>
      <c r="W126" s="34">
        <v>20483</v>
      </c>
      <c r="X126" s="60">
        <v>43126</v>
      </c>
      <c r="Y126" s="34">
        <v>20180126</v>
      </c>
      <c r="Z126" s="34">
        <v>4600008015</v>
      </c>
      <c r="AA126" s="68">
        <f t="shared" si="1"/>
        <v>1</v>
      </c>
      <c r="AB126" s="35" t="s">
        <v>1914</v>
      </c>
      <c r="AC126" s="35" t="s">
        <v>61</v>
      </c>
      <c r="AD126" s="35"/>
      <c r="AE126" s="34" t="s">
        <v>1915</v>
      </c>
      <c r="AF126" s="34" t="s">
        <v>63</v>
      </c>
      <c r="AG126" s="34"/>
    </row>
    <row r="127" spans="1:33" s="5" customFormat="1" ht="50.25" customHeight="1" x14ac:dyDescent="0.3">
      <c r="A127" s="58" t="s">
        <v>1855</v>
      </c>
      <c r="B127" s="35">
        <v>92121704</v>
      </c>
      <c r="C127" s="34" t="s">
        <v>1916</v>
      </c>
      <c r="D127" s="55">
        <v>43050</v>
      </c>
      <c r="E127" s="55" t="s">
        <v>1082</v>
      </c>
      <c r="F127" s="34" t="s">
        <v>47</v>
      </c>
      <c r="G127" s="34" t="s">
        <v>232</v>
      </c>
      <c r="H127" s="74">
        <v>813273200</v>
      </c>
      <c r="I127" s="74">
        <v>213149769</v>
      </c>
      <c r="J127" s="34" t="s">
        <v>49</v>
      </c>
      <c r="K127" s="34" t="s">
        <v>50</v>
      </c>
      <c r="L127" s="34" t="s">
        <v>1857</v>
      </c>
      <c r="M127" s="34" t="s">
        <v>1858</v>
      </c>
      <c r="N127" s="75">
        <v>3837020</v>
      </c>
      <c r="O127" s="45" t="s">
        <v>1859</v>
      </c>
      <c r="P127" s="34"/>
      <c r="Q127" s="34"/>
      <c r="R127" s="34"/>
      <c r="S127" s="34"/>
      <c r="T127" s="34"/>
      <c r="U127" s="35"/>
      <c r="V127" s="35"/>
      <c r="W127" s="34" t="s">
        <v>1917</v>
      </c>
      <c r="X127" s="60"/>
      <c r="Y127" s="34"/>
      <c r="Z127" s="34"/>
      <c r="AA127" s="68">
        <f t="shared" si="1"/>
        <v>0</v>
      </c>
      <c r="AB127" s="35"/>
      <c r="AC127" s="35" t="s">
        <v>534</v>
      </c>
      <c r="AD127" s="35"/>
      <c r="AE127" s="34" t="s">
        <v>1873</v>
      </c>
      <c r="AF127" s="34" t="s">
        <v>63</v>
      </c>
      <c r="AG127" s="34"/>
    </row>
    <row r="128" spans="1:33" s="5" customFormat="1" ht="50.25" customHeight="1" x14ac:dyDescent="0.3">
      <c r="A128" s="58" t="s">
        <v>1855</v>
      </c>
      <c r="B128" s="35">
        <v>43232100</v>
      </c>
      <c r="C128" s="34" t="s">
        <v>1918</v>
      </c>
      <c r="D128" s="55">
        <v>43132</v>
      </c>
      <c r="E128" s="34" t="s">
        <v>796</v>
      </c>
      <c r="F128" s="34" t="s">
        <v>75</v>
      </c>
      <c r="G128" s="34" t="s">
        <v>232</v>
      </c>
      <c r="H128" s="74">
        <v>90000000</v>
      </c>
      <c r="I128" s="74">
        <v>31749680</v>
      </c>
      <c r="J128" s="34" t="s">
        <v>76</v>
      </c>
      <c r="K128" s="34" t="s">
        <v>68</v>
      </c>
      <c r="L128" s="34" t="s">
        <v>1857</v>
      </c>
      <c r="M128" s="34" t="s">
        <v>1858</v>
      </c>
      <c r="N128" s="75">
        <v>3837020</v>
      </c>
      <c r="O128" s="45" t="s">
        <v>1859</v>
      </c>
      <c r="P128" s="34"/>
      <c r="Q128" s="34"/>
      <c r="R128" s="34"/>
      <c r="S128" s="34"/>
      <c r="T128" s="34"/>
      <c r="U128" s="35"/>
      <c r="V128" s="35">
        <v>8244</v>
      </c>
      <c r="W128" s="34">
        <v>21253</v>
      </c>
      <c r="X128" s="60">
        <v>43269</v>
      </c>
      <c r="Y128" s="34">
        <v>20180725</v>
      </c>
      <c r="Z128" s="34">
        <v>4600008260</v>
      </c>
      <c r="AA128" s="68">
        <f t="shared" si="1"/>
        <v>1</v>
      </c>
      <c r="AB128" s="35" t="s">
        <v>5795</v>
      </c>
      <c r="AC128" s="35" t="s">
        <v>61</v>
      </c>
      <c r="AD128" s="35"/>
      <c r="AE128" s="34" t="s">
        <v>1919</v>
      </c>
      <c r="AF128" s="34" t="s">
        <v>63</v>
      </c>
      <c r="AG128" s="34"/>
    </row>
    <row r="129" spans="1:33" s="5" customFormat="1" ht="50.25" customHeight="1" x14ac:dyDescent="0.3">
      <c r="A129" s="58" t="s">
        <v>1855</v>
      </c>
      <c r="B129" s="35">
        <v>72151603</v>
      </c>
      <c r="C129" s="34" t="s">
        <v>1920</v>
      </c>
      <c r="D129" s="55">
        <v>43252</v>
      </c>
      <c r="E129" s="34" t="s">
        <v>66</v>
      </c>
      <c r="F129" s="34" t="s">
        <v>75</v>
      </c>
      <c r="G129" s="34" t="s">
        <v>232</v>
      </c>
      <c r="H129" s="74">
        <v>26000000</v>
      </c>
      <c r="I129" s="74">
        <v>26000000</v>
      </c>
      <c r="J129" s="34" t="s">
        <v>76</v>
      </c>
      <c r="K129" s="34" t="s">
        <v>68</v>
      </c>
      <c r="L129" s="34" t="s">
        <v>1857</v>
      </c>
      <c r="M129" s="34" t="s">
        <v>1858</v>
      </c>
      <c r="N129" s="75">
        <v>3837020</v>
      </c>
      <c r="O129" s="45" t="s">
        <v>1859</v>
      </c>
      <c r="P129" s="34"/>
      <c r="Q129" s="34"/>
      <c r="R129" s="34"/>
      <c r="S129" s="34"/>
      <c r="T129" s="34"/>
      <c r="U129" s="35"/>
      <c r="V129" s="35"/>
      <c r="W129" s="34"/>
      <c r="X129" s="60"/>
      <c r="Y129" s="34"/>
      <c r="Z129" s="34"/>
      <c r="AA129" s="68" t="str">
        <f t="shared" si="1"/>
        <v/>
      </c>
      <c r="AB129" s="35"/>
      <c r="AC129" s="35"/>
      <c r="AD129" s="35"/>
      <c r="AE129" s="34" t="s">
        <v>1919</v>
      </c>
      <c r="AF129" s="34" t="s">
        <v>63</v>
      </c>
      <c r="AG129" s="34"/>
    </row>
    <row r="130" spans="1:33" s="5" customFormat="1" ht="50.25" customHeight="1" x14ac:dyDescent="0.3">
      <c r="A130" s="58" t="s">
        <v>1855</v>
      </c>
      <c r="B130" s="35">
        <v>42203602</v>
      </c>
      <c r="C130" s="34" t="s">
        <v>1921</v>
      </c>
      <c r="D130" s="55">
        <v>43101</v>
      </c>
      <c r="E130" s="34" t="s">
        <v>66</v>
      </c>
      <c r="F130" s="34" t="s">
        <v>75</v>
      </c>
      <c r="G130" s="34" t="s">
        <v>232</v>
      </c>
      <c r="H130" s="74">
        <v>29842500</v>
      </c>
      <c r="I130" s="74">
        <v>18849600</v>
      </c>
      <c r="J130" s="34" t="s">
        <v>76</v>
      </c>
      <c r="K130" s="34" t="s">
        <v>68</v>
      </c>
      <c r="L130" s="34" t="s">
        <v>1857</v>
      </c>
      <c r="M130" s="34" t="s">
        <v>1858</v>
      </c>
      <c r="N130" s="75">
        <v>3837020</v>
      </c>
      <c r="O130" s="45" t="s">
        <v>1859</v>
      </c>
      <c r="P130" s="34"/>
      <c r="Q130" s="34"/>
      <c r="R130" s="34"/>
      <c r="S130" s="34"/>
      <c r="T130" s="34"/>
      <c r="U130" s="35"/>
      <c r="V130" s="35">
        <v>8161</v>
      </c>
      <c r="W130" s="34">
        <v>21144</v>
      </c>
      <c r="X130" s="60">
        <v>43201</v>
      </c>
      <c r="Y130" s="34">
        <v>20180511</v>
      </c>
      <c r="Z130" s="34">
        <v>4600008106</v>
      </c>
      <c r="AA130" s="68">
        <f t="shared" si="1"/>
        <v>1</v>
      </c>
      <c r="AB130" s="35" t="s">
        <v>1922</v>
      </c>
      <c r="AC130" s="35" t="s">
        <v>534</v>
      </c>
      <c r="AD130" s="35"/>
      <c r="AE130" s="34" t="s">
        <v>1923</v>
      </c>
      <c r="AF130" s="34" t="s">
        <v>63</v>
      </c>
      <c r="AG130" s="34"/>
    </row>
    <row r="131" spans="1:33" s="5" customFormat="1" ht="50.25" customHeight="1" x14ac:dyDescent="0.3">
      <c r="A131" s="58" t="s">
        <v>1855</v>
      </c>
      <c r="B131" s="35">
        <v>82101600</v>
      </c>
      <c r="C131" s="34" t="s">
        <v>1924</v>
      </c>
      <c r="D131" s="55">
        <v>43132</v>
      </c>
      <c r="E131" s="34" t="s">
        <v>136</v>
      </c>
      <c r="F131" s="34" t="s">
        <v>75</v>
      </c>
      <c r="G131" s="34" t="s">
        <v>232</v>
      </c>
      <c r="H131" s="74">
        <v>120000000</v>
      </c>
      <c r="I131" s="74">
        <v>120000000</v>
      </c>
      <c r="J131" s="34" t="s">
        <v>76</v>
      </c>
      <c r="K131" s="34" t="s">
        <v>68</v>
      </c>
      <c r="L131" s="34" t="s">
        <v>1857</v>
      </c>
      <c r="M131" s="34" t="s">
        <v>1858</v>
      </c>
      <c r="N131" s="75">
        <v>3837020</v>
      </c>
      <c r="O131" s="45" t="s">
        <v>1859</v>
      </c>
      <c r="P131" s="34"/>
      <c r="Q131" s="34"/>
      <c r="R131" s="34"/>
      <c r="S131" s="34"/>
      <c r="T131" s="34"/>
      <c r="U131" s="35"/>
      <c r="V131" s="35">
        <v>8273</v>
      </c>
      <c r="W131" s="34">
        <v>21266</v>
      </c>
      <c r="X131" s="60">
        <v>43312</v>
      </c>
      <c r="Y131" s="34"/>
      <c r="Z131" s="34"/>
      <c r="AA131" s="68">
        <f t="shared" si="1"/>
        <v>0.33</v>
      </c>
      <c r="AB131" s="35"/>
      <c r="AC131" s="35"/>
      <c r="AD131" s="35"/>
      <c r="AE131" s="34" t="s">
        <v>1925</v>
      </c>
      <c r="AF131" s="34" t="s">
        <v>63</v>
      </c>
      <c r="AG131" s="34"/>
    </row>
    <row r="132" spans="1:33" s="5" customFormat="1" ht="50.25" customHeight="1" x14ac:dyDescent="0.3">
      <c r="A132" s="58" t="s">
        <v>1855</v>
      </c>
      <c r="B132" s="35">
        <v>82101600</v>
      </c>
      <c r="C132" s="34" t="s">
        <v>1926</v>
      </c>
      <c r="D132" s="55">
        <v>43282</v>
      </c>
      <c r="E132" s="34" t="s">
        <v>162</v>
      </c>
      <c r="F132" s="34" t="s">
        <v>211</v>
      </c>
      <c r="G132" s="34" t="s">
        <v>232</v>
      </c>
      <c r="H132" s="74">
        <v>200000000</v>
      </c>
      <c r="I132" s="74">
        <v>200000000</v>
      </c>
      <c r="J132" s="34" t="s">
        <v>76</v>
      </c>
      <c r="K132" s="34" t="s">
        <v>68</v>
      </c>
      <c r="L132" s="34" t="s">
        <v>1857</v>
      </c>
      <c r="M132" s="34" t="s">
        <v>1858</v>
      </c>
      <c r="N132" s="75">
        <v>3837020</v>
      </c>
      <c r="O132" s="45" t="s">
        <v>1859</v>
      </c>
      <c r="P132" s="34"/>
      <c r="Q132" s="34"/>
      <c r="R132" s="34"/>
      <c r="S132" s="34"/>
      <c r="T132" s="34"/>
      <c r="U132" s="35"/>
      <c r="V132" s="35"/>
      <c r="W132" s="34"/>
      <c r="X132" s="60"/>
      <c r="Y132" s="34"/>
      <c r="Z132" s="34"/>
      <c r="AA132" s="68" t="str">
        <f t="shared" si="1"/>
        <v/>
      </c>
      <c r="AB132" s="35"/>
      <c r="AC132" s="35"/>
      <c r="AD132" s="35"/>
      <c r="AE132" s="34" t="s">
        <v>1927</v>
      </c>
      <c r="AF132" s="34" t="s">
        <v>63</v>
      </c>
      <c r="AG132" s="34"/>
    </row>
    <row r="133" spans="1:33" s="5" customFormat="1" ht="50.25" customHeight="1" x14ac:dyDescent="0.3">
      <c r="A133" s="58" t="s">
        <v>1855</v>
      </c>
      <c r="B133" s="35" t="s">
        <v>1928</v>
      </c>
      <c r="C133" s="36" t="s">
        <v>1929</v>
      </c>
      <c r="D133" s="55">
        <v>43101</v>
      </c>
      <c r="E133" s="34" t="s">
        <v>907</v>
      </c>
      <c r="F133" s="34" t="s">
        <v>141</v>
      </c>
      <c r="G133" s="34" t="s">
        <v>232</v>
      </c>
      <c r="H133" s="74">
        <v>2172000000</v>
      </c>
      <c r="I133" s="74">
        <v>940097676</v>
      </c>
      <c r="J133" s="34" t="s">
        <v>76</v>
      </c>
      <c r="K133" s="34" t="s">
        <v>68</v>
      </c>
      <c r="L133" s="34" t="s">
        <v>1857</v>
      </c>
      <c r="M133" s="34" t="s">
        <v>1858</v>
      </c>
      <c r="N133" s="75">
        <v>3837020</v>
      </c>
      <c r="O133" s="45" t="s">
        <v>1859</v>
      </c>
      <c r="P133" s="34"/>
      <c r="Q133" s="34"/>
      <c r="R133" s="34"/>
      <c r="S133" s="34"/>
      <c r="T133" s="34"/>
      <c r="U133" s="35"/>
      <c r="V133" s="35">
        <v>8150</v>
      </c>
      <c r="W133" s="34" t="s">
        <v>1930</v>
      </c>
      <c r="X133" s="60">
        <v>43251</v>
      </c>
      <c r="Y133" s="34">
        <v>20180531</v>
      </c>
      <c r="Z133" s="34">
        <v>4600008110</v>
      </c>
      <c r="AA133" s="68">
        <f t="shared" si="1"/>
        <v>1</v>
      </c>
      <c r="AB133" s="35" t="s">
        <v>1931</v>
      </c>
      <c r="AC133" s="35" t="s">
        <v>61</v>
      </c>
      <c r="AD133" s="35"/>
      <c r="AE133" s="34" t="s">
        <v>1869</v>
      </c>
      <c r="AF133" s="34" t="s">
        <v>63</v>
      </c>
      <c r="AG133" s="34"/>
    </row>
    <row r="134" spans="1:33" s="5" customFormat="1" ht="50.25" customHeight="1" x14ac:dyDescent="0.3">
      <c r="A134" s="58" t="s">
        <v>1855</v>
      </c>
      <c r="B134" s="35" t="s">
        <v>1928</v>
      </c>
      <c r="C134" s="37" t="s">
        <v>1932</v>
      </c>
      <c r="D134" s="55">
        <v>43101</v>
      </c>
      <c r="E134" s="34" t="s">
        <v>834</v>
      </c>
      <c r="F134" s="34" t="s">
        <v>141</v>
      </c>
      <c r="G134" s="34" t="s">
        <v>232</v>
      </c>
      <c r="H134" s="74">
        <v>1212000000</v>
      </c>
      <c r="I134" s="80">
        <v>865707840</v>
      </c>
      <c r="J134" s="34" t="s">
        <v>76</v>
      </c>
      <c r="K134" s="34" t="s">
        <v>68</v>
      </c>
      <c r="L134" s="34" t="s">
        <v>1857</v>
      </c>
      <c r="M134" s="34" t="s">
        <v>1858</v>
      </c>
      <c r="N134" s="75">
        <v>3837020</v>
      </c>
      <c r="O134" s="45" t="s">
        <v>1859</v>
      </c>
      <c r="P134" s="34"/>
      <c r="Q134" s="34"/>
      <c r="R134" s="34"/>
      <c r="S134" s="34"/>
      <c r="T134" s="34"/>
      <c r="U134" s="35"/>
      <c r="V134" s="35">
        <v>8140</v>
      </c>
      <c r="W134" s="34" t="s">
        <v>1933</v>
      </c>
      <c r="X134" s="60">
        <v>43181</v>
      </c>
      <c r="Y134" s="34">
        <v>20150515</v>
      </c>
      <c r="Z134" s="34">
        <v>4600008112</v>
      </c>
      <c r="AA134" s="68">
        <f t="shared" si="1"/>
        <v>1</v>
      </c>
      <c r="AB134" s="35" t="s">
        <v>1934</v>
      </c>
      <c r="AC134" s="35" t="s">
        <v>61</v>
      </c>
      <c r="AD134" s="35"/>
      <c r="AE134" s="34" t="s">
        <v>1869</v>
      </c>
      <c r="AF134" s="34" t="s">
        <v>63</v>
      </c>
      <c r="AG134" s="34"/>
    </row>
    <row r="135" spans="1:33" s="5" customFormat="1" ht="50.25" customHeight="1" x14ac:dyDescent="0.3">
      <c r="A135" s="58" t="s">
        <v>1855</v>
      </c>
      <c r="B135" s="35">
        <v>49101602</v>
      </c>
      <c r="C135" s="37" t="s">
        <v>1935</v>
      </c>
      <c r="D135" s="55">
        <v>43160</v>
      </c>
      <c r="E135" s="34" t="s">
        <v>834</v>
      </c>
      <c r="F135" s="34" t="s">
        <v>75</v>
      </c>
      <c r="G135" s="34" t="s">
        <v>232</v>
      </c>
      <c r="H135" s="74">
        <v>75000000</v>
      </c>
      <c r="I135" s="74">
        <v>27340250</v>
      </c>
      <c r="J135" s="34" t="s">
        <v>76</v>
      </c>
      <c r="K135" s="34" t="s">
        <v>68</v>
      </c>
      <c r="L135" s="34" t="s">
        <v>1857</v>
      </c>
      <c r="M135" s="34" t="s">
        <v>1858</v>
      </c>
      <c r="N135" s="75">
        <v>3837020</v>
      </c>
      <c r="O135" s="45" t="s">
        <v>1859</v>
      </c>
      <c r="P135" s="34"/>
      <c r="Q135" s="34"/>
      <c r="R135" s="34"/>
      <c r="S135" s="34"/>
      <c r="T135" s="34"/>
      <c r="U135" s="35"/>
      <c r="V135" s="35">
        <v>8190</v>
      </c>
      <c r="W135" s="34">
        <v>21255</v>
      </c>
      <c r="X135" s="60">
        <v>43265</v>
      </c>
      <c r="Y135" s="34">
        <v>20180614</v>
      </c>
      <c r="Z135" s="34">
        <v>4600008154</v>
      </c>
      <c r="AA135" s="68">
        <f t="shared" si="1"/>
        <v>1</v>
      </c>
      <c r="AB135" s="35" t="s">
        <v>1936</v>
      </c>
      <c r="AC135" s="35" t="s">
        <v>827</v>
      </c>
      <c r="AD135" s="35"/>
      <c r="AE135" s="34" t="s">
        <v>1919</v>
      </c>
      <c r="AF135" s="34" t="s">
        <v>63</v>
      </c>
      <c r="AG135" s="34"/>
    </row>
    <row r="136" spans="1:33" s="5" customFormat="1" ht="50.25" customHeight="1" x14ac:dyDescent="0.3">
      <c r="A136" s="58" t="s">
        <v>1855</v>
      </c>
      <c r="B136" s="34">
        <v>43221721</v>
      </c>
      <c r="C136" s="106" t="s">
        <v>1937</v>
      </c>
      <c r="D136" s="55">
        <v>43160</v>
      </c>
      <c r="E136" s="34" t="s">
        <v>854</v>
      </c>
      <c r="F136" s="34" t="s">
        <v>75</v>
      </c>
      <c r="G136" s="34" t="s">
        <v>232</v>
      </c>
      <c r="H136" s="76">
        <v>15000000</v>
      </c>
      <c r="I136" s="74">
        <v>15000000</v>
      </c>
      <c r="J136" s="34" t="s">
        <v>76</v>
      </c>
      <c r="K136" s="34" t="s">
        <v>68</v>
      </c>
      <c r="L136" s="34" t="s">
        <v>1857</v>
      </c>
      <c r="M136" s="34" t="s">
        <v>1858</v>
      </c>
      <c r="N136" s="75">
        <v>3837020</v>
      </c>
      <c r="O136" s="45" t="s">
        <v>1859</v>
      </c>
      <c r="P136" s="34"/>
      <c r="Q136" s="34"/>
      <c r="R136" s="34"/>
      <c r="S136" s="34"/>
      <c r="T136" s="34"/>
      <c r="U136" s="35"/>
      <c r="V136" s="35">
        <v>8290</v>
      </c>
      <c r="W136" s="34">
        <v>21620</v>
      </c>
      <c r="X136" s="60">
        <v>43287</v>
      </c>
      <c r="Y136" s="34"/>
      <c r="Z136" s="34"/>
      <c r="AA136" s="68">
        <f t="shared" si="1"/>
        <v>0.33</v>
      </c>
      <c r="AB136" s="35"/>
      <c r="AC136" s="35"/>
      <c r="AD136" s="35"/>
      <c r="AE136" s="34" t="s">
        <v>1938</v>
      </c>
      <c r="AF136" s="34" t="s">
        <v>63</v>
      </c>
      <c r="AG136" s="34"/>
    </row>
    <row r="137" spans="1:33" s="5" customFormat="1" ht="50.25" customHeight="1" x14ac:dyDescent="0.3">
      <c r="A137" s="58" t="s">
        <v>1855</v>
      </c>
      <c r="B137" s="39">
        <v>80101703</v>
      </c>
      <c r="C137" s="38" t="s">
        <v>1939</v>
      </c>
      <c r="D137" s="55">
        <v>43101</v>
      </c>
      <c r="E137" s="34" t="s">
        <v>1911</v>
      </c>
      <c r="F137" s="34" t="s">
        <v>95</v>
      </c>
      <c r="G137" s="34" t="s">
        <v>232</v>
      </c>
      <c r="H137" s="74">
        <v>4000000</v>
      </c>
      <c r="I137" s="74">
        <v>4000000</v>
      </c>
      <c r="J137" s="34" t="s">
        <v>76</v>
      </c>
      <c r="K137" s="34" t="s">
        <v>68</v>
      </c>
      <c r="L137" s="34" t="s">
        <v>1857</v>
      </c>
      <c r="M137" s="34" t="s">
        <v>1858</v>
      </c>
      <c r="N137" s="75">
        <v>3837020</v>
      </c>
      <c r="O137" s="45" t="s">
        <v>1859</v>
      </c>
      <c r="P137" s="34"/>
      <c r="Q137" s="34"/>
      <c r="R137" s="34"/>
      <c r="S137" s="34"/>
      <c r="T137" s="34"/>
      <c r="U137" s="35"/>
      <c r="V137" s="35"/>
      <c r="W137" s="34"/>
      <c r="X137" s="60"/>
      <c r="Y137" s="34"/>
      <c r="Z137" s="34"/>
      <c r="AA137" s="68" t="str">
        <f t="shared" si="1"/>
        <v/>
      </c>
      <c r="AB137" s="35"/>
      <c r="AC137" s="35"/>
      <c r="AD137" s="35"/>
      <c r="AE137" s="34" t="s">
        <v>1938</v>
      </c>
      <c r="AF137" s="34" t="s">
        <v>63</v>
      </c>
      <c r="AG137" s="34"/>
    </row>
    <row r="138" spans="1:33" s="5" customFormat="1" ht="50.25" customHeight="1" x14ac:dyDescent="0.3">
      <c r="A138" s="58" t="s">
        <v>1855</v>
      </c>
      <c r="B138" s="35" t="s">
        <v>1940</v>
      </c>
      <c r="C138" s="106" t="s">
        <v>1941</v>
      </c>
      <c r="D138" s="55">
        <v>43344</v>
      </c>
      <c r="E138" s="34" t="s">
        <v>854</v>
      </c>
      <c r="F138" s="34" t="s">
        <v>75</v>
      </c>
      <c r="G138" s="34" t="s">
        <v>232</v>
      </c>
      <c r="H138" s="76">
        <v>15840000</v>
      </c>
      <c r="I138" s="74">
        <v>15840000</v>
      </c>
      <c r="J138" s="34" t="s">
        <v>76</v>
      </c>
      <c r="K138" s="34" t="s">
        <v>68</v>
      </c>
      <c r="L138" s="34" t="s">
        <v>1857</v>
      </c>
      <c r="M138" s="34" t="s">
        <v>1858</v>
      </c>
      <c r="N138" s="75">
        <v>3837020</v>
      </c>
      <c r="O138" s="45" t="s">
        <v>1859</v>
      </c>
      <c r="P138" s="34"/>
      <c r="Q138" s="34"/>
      <c r="R138" s="34"/>
      <c r="S138" s="34"/>
      <c r="T138" s="34"/>
      <c r="U138" s="35"/>
      <c r="V138" s="35"/>
      <c r="W138" s="34"/>
      <c r="X138" s="60"/>
      <c r="Y138" s="34"/>
      <c r="Z138" s="34"/>
      <c r="AA138" s="68" t="str">
        <f t="shared" si="1"/>
        <v/>
      </c>
      <c r="AB138" s="35"/>
      <c r="AC138" s="35"/>
      <c r="AD138" s="35"/>
      <c r="AE138" s="34" t="s">
        <v>1938</v>
      </c>
      <c r="AF138" s="34" t="s">
        <v>63</v>
      </c>
      <c r="AG138" s="34"/>
    </row>
    <row r="139" spans="1:33" s="5" customFormat="1" ht="50.25" customHeight="1" x14ac:dyDescent="0.3">
      <c r="A139" s="58" t="s">
        <v>1855</v>
      </c>
      <c r="B139" s="35">
        <v>72101509</v>
      </c>
      <c r="C139" s="106" t="s">
        <v>1942</v>
      </c>
      <c r="D139" s="55">
        <v>43040</v>
      </c>
      <c r="E139" s="34" t="s">
        <v>1943</v>
      </c>
      <c r="F139" s="34" t="s">
        <v>211</v>
      </c>
      <c r="G139" s="34" t="s">
        <v>232</v>
      </c>
      <c r="H139" s="76">
        <v>179473460</v>
      </c>
      <c r="I139" s="74">
        <v>81376633</v>
      </c>
      <c r="J139" s="34" t="s">
        <v>49</v>
      </c>
      <c r="K139" s="34" t="s">
        <v>50</v>
      </c>
      <c r="L139" s="34" t="s">
        <v>1857</v>
      </c>
      <c r="M139" s="34" t="s">
        <v>1858</v>
      </c>
      <c r="N139" s="75">
        <v>3837020</v>
      </c>
      <c r="O139" s="45" t="s">
        <v>1859</v>
      </c>
      <c r="P139" s="34"/>
      <c r="Q139" s="34"/>
      <c r="R139" s="34"/>
      <c r="S139" s="34"/>
      <c r="T139" s="34"/>
      <c r="U139" s="35"/>
      <c r="V139" s="35">
        <v>7796</v>
      </c>
      <c r="W139" s="34" t="s">
        <v>1944</v>
      </c>
      <c r="X139" s="60">
        <v>43041</v>
      </c>
      <c r="Y139" s="34">
        <v>201806011</v>
      </c>
      <c r="Z139" s="34">
        <v>4600007983</v>
      </c>
      <c r="AA139" s="68">
        <f t="shared" si="1"/>
        <v>1</v>
      </c>
      <c r="AB139" s="35" t="s">
        <v>5796</v>
      </c>
      <c r="AC139" s="35" t="s">
        <v>61</v>
      </c>
      <c r="AD139" s="35"/>
      <c r="AE139" s="34" t="s">
        <v>1938</v>
      </c>
      <c r="AF139" s="34" t="s">
        <v>63</v>
      </c>
      <c r="AG139" s="34"/>
    </row>
    <row r="140" spans="1:33" s="5" customFormat="1" ht="50.25" customHeight="1" x14ac:dyDescent="0.3">
      <c r="A140" s="58" t="s">
        <v>1855</v>
      </c>
      <c r="B140" s="35">
        <v>41113635</v>
      </c>
      <c r="C140" s="106" t="s">
        <v>1945</v>
      </c>
      <c r="D140" s="55">
        <v>43132</v>
      </c>
      <c r="E140" s="34" t="s">
        <v>1911</v>
      </c>
      <c r="F140" s="34" t="s">
        <v>75</v>
      </c>
      <c r="G140" s="34" t="s">
        <v>232</v>
      </c>
      <c r="H140" s="76">
        <v>0</v>
      </c>
      <c r="I140" s="74">
        <v>0</v>
      </c>
      <c r="J140" s="34" t="s">
        <v>76</v>
      </c>
      <c r="K140" s="34" t="s">
        <v>68</v>
      </c>
      <c r="L140" s="34" t="s">
        <v>1857</v>
      </c>
      <c r="M140" s="34" t="s">
        <v>1858</v>
      </c>
      <c r="N140" s="75">
        <v>3837020</v>
      </c>
      <c r="O140" s="45" t="s">
        <v>1859</v>
      </c>
      <c r="P140" s="34"/>
      <c r="Q140" s="34"/>
      <c r="R140" s="34"/>
      <c r="S140" s="34"/>
      <c r="T140" s="34"/>
      <c r="U140" s="35"/>
      <c r="V140" s="35"/>
      <c r="W140" s="34"/>
      <c r="X140" s="60"/>
      <c r="Y140" s="34"/>
      <c r="Z140" s="34"/>
      <c r="AA140" s="68" t="str">
        <f t="shared" si="1"/>
        <v/>
      </c>
      <c r="AB140" s="35"/>
      <c r="AC140" s="35"/>
      <c r="AD140" s="35"/>
      <c r="AE140" s="34" t="s">
        <v>1938</v>
      </c>
      <c r="AF140" s="34" t="s">
        <v>63</v>
      </c>
      <c r="AG140" s="34"/>
    </row>
    <row r="141" spans="1:33" s="5" customFormat="1" ht="50.25" customHeight="1" x14ac:dyDescent="0.3">
      <c r="A141" s="58" t="s">
        <v>1855</v>
      </c>
      <c r="B141" s="35">
        <v>41113635</v>
      </c>
      <c r="C141" s="106" t="s">
        <v>1946</v>
      </c>
      <c r="D141" s="55">
        <v>43160</v>
      </c>
      <c r="E141" s="34" t="s">
        <v>834</v>
      </c>
      <c r="F141" s="34" t="s">
        <v>75</v>
      </c>
      <c r="G141" s="34" t="s">
        <v>232</v>
      </c>
      <c r="H141" s="76">
        <v>51600000</v>
      </c>
      <c r="I141" s="74">
        <v>36193295</v>
      </c>
      <c r="J141" s="34" t="s">
        <v>76</v>
      </c>
      <c r="K141" s="34" t="s">
        <v>68</v>
      </c>
      <c r="L141" s="34" t="s">
        <v>1857</v>
      </c>
      <c r="M141" s="34" t="s">
        <v>1858</v>
      </c>
      <c r="N141" s="75">
        <v>3837020</v>
      </c>
      <c r="O141" s="45" t="s">
        <v>1859</v>
      </c>
      <c r="P141" s="34"/>
      <c r="Q141" s="34"/>
      <c r="R141" s="34"/>
      <c r="S141" s="34"/>
      <c r="T141" s="34"/>
      <c r="U141" s="35"/>
      <c r="V141" s="35">
        <v>8199</v>
      </c>
      <c r="W141" s="34">
        <v>21425</v>
      </c>
      <c r="X141" s="60">
        <v>43180</v>
      </c>
      <c r="Y141" s="34">
        <v>20180321</v>
      </c>
      <c r="Z141" s="34" t="s">
        <v>68</v>
      </c>
      <c r="AA141" s="68">
        <f t="shared" ref="AA141:AA204" si="2">+IF(AND(W141="",X141="",Y141="",Z141=""),"",IF(AND(W141&lt;&gt;"",X141="",Y141="",Z141=""),0%,IF(AND(W141&lt;&gt;"",X141&lt;&gt;"",Y141="",Z141=""),33%,IF(AND(W141&lt;&gt;"",X141&lt;&gt;"",Y141&lt;&gt;"",Z141=""),66%,IF(AND(W141&lt;&gt;"",X141&lt;&gt;"",Y141&lt;&gt;"",Z141&lt;&gt;""),100%,"Información incompleta")))))</f>
        <v>1</v>
      </c>
      <c r="AB141" s="35" t="s">
        <v>1947</v>
      </c>
      <c r="AC141" s="35"/>
      <c r="AD141" s="35"/>
      <c r="AE141" s="34" t="s">
        <v>1877</v>
      </c>
      <c r="AF141" s="34" t="s">
        <v>63</v>
      </c>
      <c r="AG141" s="34"/>
    </row>
    <row r="142" spans="1:33" s="5" customFormat="1" ht="50.25" customHeight="1" x14ac:dyDescent="0.3">
      <c r="A142" s="58" t="s">
        <v>1855</v>
      </c>
      <c r="B142" s="35">
        <v>72154043</v>
      </c>
      <c r="C142" s="106" t="s">
        <v>1948</v>
      </c>
      <c r="D142" s="55">
        <v>43282</v>
      </c>
      <c r="E142" s="34" t="s">
        <v>834</v>
      </c>
      <c r="F142" s="34" t="s">
        <v>211</v>
      </c>
      <c r="G142" s="34" t="s">
        <v>232</v>
      </c>
      <c r="H142" s="76">
        <v>88800000</v>
      </c>
      <c r="I142" s="74">
        <v>10781400</v>
      </c>
      <c r="J142" s="34" t="s">
        <v>76</v>
      </c>
      <c r="K142" s="34" t="s">
        <v>68</v>
      </c>
      <c r="L142" s="34" t="s">
        <v>1857</v>
      </c>
      <c r="M142" s="34" t="s">
        <v>1858</v>
      </c>
      <c r="N142" s="75">
        <v>3837020</v>
      </c>
      <c r="O142" s="45" t="s">
        <v>1859</v>
      </c>
      <c r="P142" s="34"/>
      <c r="Q142" s="34"/>
      <c r="R142" s="34"/>
      <c r="S142" s="34"/>
      <c r="T142" s="34"/>
      <c r="U142" s="35"/>
      <c r="V142" s="35">
        <v>8346</v>
      </c>
      <c r="W142" s="34" t="s">
        <v>1949</v>
      </c>
      <c r="X142" s="60">
        <v>43287</v>
      </c>
      <c r="Y142" s="34">
        <v>20180801</v>
      </c>
      <c r="Z142" s="34">
        <v>4600008382</v>
      </c>
      <c r="AA142" s="68">
        <f t="shared" si="2"/>
        <v>1</v>
      </c>
      <c r="AB142" s="35" t="s">
        <v>5797</v>
      </c>
      <c r="AC142" s="35" t="s">
        <v>61</v>
      </c>
      <c r="AD142" s="35"/>
      <c r="AE142" s="34" t="s">
        <v>1877</v>
      </c>
      <c r="AF142" s="34" t="s">
        <v>63</v>
      </c>
      <c r="AG142" s="34"/>
    </row>
    <row r="143" spans="1:33" s="5" customFormat="1" ht="50.25" customHeight="1" x14ac:dyDescent="0.3">
      <c r="A143" s="58" t="s">
        <v>1855</v>
      </c>
      <c r="B143" s="35">
        <v>72101511</v>
      </c>
      <c r="C143" s="106" t="s">
        <v>1950</v>
      </c>
      <c r="D143" s="55">
        <v>43252</v>
      </c>
      <c r="E143" s="34" t="s">
        <v>834</v>
      </c>
      <c r="F143" s="34" t="s">
        <v>211</v>
      </c>
      <c r="G143" s="34" t="s">
        <v>232</v>
      </c>
      <c r="H143" s="76">
        <v>84000000</v>
      </c>
      <c r="I143" s="74">
        <v>84000000</v>
      </c>
      <c r="J143" s="34" t="s">
        <v>76</v>
      </c>
      <c r="K143" s="34" t="s">
        <v>68</v>
      </c>
      <c r="L143" s="34" t="s">
        <v>1857</v>
      </c>
      <c r="M143" s="34" t="s">
        <v>1858</v>
      </c>
      <c r="N143" s="75">
        <v>3837020</v>
      </c>
      <c r="O143" s="45" t="s">
        <v>1859</v>
      </c>
      <c r="P143" s="34"/>
      <c r="Q143" s="34"/>
      <c r="R143" s="34"/>
      <c r="S143" s="34"/>
      <c r="T143" s="34"/>
      <c r="U143" s="35"/>
      <c r="V143" s="35">
        <v>8530</v>
      </c>
      <c r="W143" s="34" t="s">
        <v>1951</v>
      </c>
      <c r="X143" s="60">
        <v>43313</v>
      </c>
      <c r="Y143" s="34"/>
      <c r="Z143" s="34"/>
      <c r="AA143" s="68">
        <f t="shared" si="2"/>
        <v>0.33</v>
      </c>
      <c r="AB143" s="35"/>
      <c r="AC143" s="35"/>
      <c r="AD143" s="35"/>
      <c r="AE143" s="34" t="s">
        <v>1877</v>
      </c>
      <c r="AF143" s="34" t="s">
        <v>63</v>
      </c>
      <c r="AG143" s="34"/>
    </row>
    <row r="144" spans="1:33" s="5" customFormat="1" ht="50.25" customHeight="1" x14ac:dyDescent="0.3">
      <c r="A144" s="58" t="s">
        <v>1855</v>
      </c>
      <c r="B144" s="39" t="s">
        <v>5798</v>
      </c>
      <c r="C144" s="106" t="s">
        <v>1952</v>
      </c>
      <c r="D144" s="55">
        <v>43101</v>
      </c>
      <c r="E144" s="34" t="s">
        <v>834</v>
      </c>
      <c r="F144" s="34" t="s">
        <v>211</v>
      </c>
      <c r="G144" s="34" t="s">
        <v>232</v>
      </c>
      <c r="H144" s="76">
        <v>250000000</v>
      </c>
      <c r="I144" s="74">
        <v>250000000</v>
      </c>
      <c r="J144" s="34" t="s">
        <v>76</v>
      </c>
      <c r="K144" s="34" t="s">
        <v>68</v>
      </c>
      <c r="L144" s="34" t="s">
        <v>1857</v>
      </c>
      <c r="M144" s="34" t="s">
        <v>1858</v>
      </c>
      <c r="N144" s="75">
        <v>3837020</v>
      </c>
      <c r="O144" s="45" t="s">
        <v>1859</v>
      </c>
      <c r="P144" s="34"/>
      <c r="Q144" s="34"/>
      <c r="R144" s="34"/>
      <c r="S144" s="34"/>
      <c r="T144" s="34"/>
      <c r="U144" s="35"/>
      <c r="V144" s="35">
        <v>8015</v>
      </c>
      <c r="W144" s="34" t="s">
        <v>1953</v>
      </c>
      <c r="X144" s="60">
        <v>43305</v>
      </c>
      <c r="Y144" s="34"/>
      <c r="Z144" s="34"/>
      <c r="AA144" s="68">
        <f t="shared" si="2"/>
        <v>0.33</v>
      </c>
      <c r="AB144" s="35"/>
      <c r="AC144" s="35" t="s">
        <v>534</v>
      </c>
      <c r="AD144" s="35"/>
      <c r="AE144" s="34" t="s">
        <v>1954</v>
      </c>
      <c r="AF144" s="34" t="s">
        <v>63</v>
      </c>
      <c r="AG144" s="34"/>
    </row>
    <row r="145" spans="1:33" s="5" customFormat="1" ht="50.25" customHeight="1" x14ac:dyDescent="0.3">
      <c r="A145" s="58" t="s">
        <v>1855</v>
      </c>
      <c r="B145" s="35">
        <v>49101602</v>
      </c>
      <c r="C145" s="34" t="s">
        <v>1955</v>
      </c>
      <c r="D145" s="55">
        <v>43050</v>
      </c>
      <c r="E145" s="55" t="s">
        <v>1082</v>
      </c>
      <c r="F145" s="34" t="s">
        <v>47</v>
      </c>
      <c r="G145" s="34" t="s">
        <v>232</v>
      </c>
      <c r="H145" s="76">
        <v>483920284</v>
      </c>
      <c r="I145" s="76">
        <v>313182283</v>
      </c>
      <c r="J145" s="34" t="s">
        <v>49</v>
      </c>
      <c r="K145" s="34" t="s">
        <v>50</v>
      </c>
      <c r="L145" s="34" t="s">
        <v>1857</v>
      </c>
      <c r="M145" s="34" t="s">
        <v>1858</v>
      </c>
      <c r="N145" s="75">
        <v>3837020</v>
      </c>
      <c r="O145" s="45" t="s">
        <v>1859</v>
      </c>
      <c r="P145" s="34"/>
      <c r="Q145" s="34"/>
      <c r="R145" s="34"/>
      <c r="S145" s="34"/>
      <c r="T145" s="34"/>
      <c r="U145" s="35"/>
      <c r="V145" s="35"/>
      <c r="W145" s="34"/>
      <c r="X145" s="60"/>
      <c r="Y145" s="34"/>
      <c r="Z145" s="34"/>
      <c r="AA145" s="68" t="str">
        <f t="shared" si="2"/>
        <v/>
      </c>
      <c r="AB145" s="35"/>
      <c r="AC145" s="35"/>
      <c r="AD145" s="35"/>
      <c r="AE145" s="34" t="s">
        <v>1873</v>
      </c>
      <c r="AF145" s="34" t="s">
        <v>63</v>
      </c>
      <c r="AG145" s="34"/>
    </row>
    <row r="146" spans="1:33" s="5" customFormat="1" ht="50.25" customHeight="1" x14ac:dyDescent="0.3">
      <c r="A146" s="58" t="s">
        <v>1855</v>
      </c>
      <c r="B146" s="35">
        <v>82101600</v>
      </c>
      <c r="C146" s="106" t="s">
        <v>1956</v>
      </c>
      <c r="D146" s="55">
        <v>43252</v>
      </c>
      <c r="E146" s="34" t="s">
        <v>74</v>
      </c>
      <c r="F146" s="34" t="s">
        <v>75</v>
      </c>
      <c r="G146" s="34" t="s">
        <v>232</v>
      </c>
      <c r="H146" s="74">
        <v>75000000</v>
      </c>
      <c r="I146" s="74">
        <v>75000000</v>
      </c>
      <c r="J146" s="34" t="s">
        <v>76</v>
      </c>
      <c r="K146" s="34" t="s">
        <v>68</v>
      </c>
      <c r="L146" s="34" t="s">
        <v>1857</v>
      </c>
      <c r="M146" s="34" t="s">
        <v>1858</v>
      </c>
      <c r="N146" s="75">
        <v>3837020</v>
      </c>
      <c r="O146" s="45" t="s">
        <v>1859</v>
      </c>
      <c r="P146" s="34"/>
      <c r="Q146" s="34"/>
      <c r="R146" s="34"/>
      <c r="S146" s="34"/>
      <c r="T146" s="34"/>
      <c r="U146" s="35"/>
      <c r="V146" s="35">
        <v>8529</v>
      </c>
      <c r="W146" s="34">
        <v>21992</v>
      </c>
      <c r="X146" s="60">
        <v>43314</v>
      </c>
      <c r="Y146" s="34"/>
      <c r="Z146" s="34"/>
      <c r="AA146" s="68">
        <f t="shared" si="2"/>
        <v>0.33</v>
      </c>
      <c r="AB146" s="35"/>
      <c r="AC146" s="35"/>
      <c r="AD146" s="35"/>
      <c r="AE146" s="34" t="s">
        <v>1923</v>
      </c>
      <c r="AF146" s="34" t="s">
        <v>63</v>
      </c>
      <c r="AG146" s="34"/>
    </row>
    <row r="147" spans="1:33" s="5" customFormat="1" ht="50.25" customHeight="1" x14ac:dyDescent="0.3">
      <c r="A147" s="58" t="s">
        <v>1855</v>
      </c>
      <c r="B147" s="35">
        <v>78111602</v>
      </c>
      <c r="C147" s="106" t="s">
        <v>1957</v>
      </c>
      <c r="D147" s="55">
        <v>43018</v>
      </c>
      <c r="E147" s="55" t="s">
        <v>718</v>
      </c>
      <c r="F147" s="34" t="s">
        <v>47</v>
      </c>
      <c r="G147" s="34" t="s">
        <v>232</v>
      </c>
      <c r="H147" s="74">
        <v>306421990</v>
      </c>
      <c r="I147" s="74">
        <v>238741990</v>
      </c>
      <c r="J147" s="34" t="s">
        <v>49</v>
      </c>
      <c r="K147" s="34" t="s">
        <v>50</v>
      </c>
      <c r="L147" s="34" t="s">
        <v>1857</v>
      </c>
      <c r="M147" s="34" t="s">
        <v>1858</v>
      </c>
      <c r="N147" s="75">
        <v>3837020</v>
      </c>
      <c r="O147" s="45" t="s">
        <v>1859</v>
      </c>
      <c r="P147" s="34"/>
      <c r="Q147" s="34"/>
      <c r="R147" s="34"/>
      <c r="S147" s="34"/>
      <c r="T147" s="34"/>
      <c r="U147" s="35"/>
      <c r="V147" s="35">
        <v>7617</v>
      </c>
      <c r="W147" s="34" t="s">
        <v>1958</v>
      </c>
      <c r="X147" s="60">
        <v>43041</v>
      </c>
      <c r="Y147" s="34">
        <v>20171102</v>
      </c>
      <c r="Z147" s="34">
        <v>4600007610</v>
      </c>
      <c r="AA147" s="68">
        <f t="shared" si="2"/>
        <v>1</v>
      </c>
      <c r="AB147" s="35" t="s">
        <v>5799</v>
      </c>
      <c r="AC147" s="35" t="s">
        <v>534</v>
      </c>
      <c r="AD147" s="35"/>
      <c r="AE147" s="34" t="s">
        <v>1959</v>
      </c>
      <c r="AF147" s="34" t="s">
        <v>63</v>
      </c>
      <c r="AG147" s="34"/>
    </row>
    <row r="148" spans="1:33" s="5" customFormat="1" ht="50.25" customHeight="1" x14ac:dyDescent="0.3">
      <c r="A148" s="58" t="s">
        <v>1855</v>
      </c>
      <c r="B148" s="34">
        <v>85122201</v>
      </c>
      <c r="C148" s="106" t="s">
        <v>1960</v>
      </c>
      <c r="D148" s="55">
        <v>43132</v>
      </c>
      <c r="E148" s="34" t="s">
        <v>66</v>
      </c>
      <c r="F148" s="34" t="s">
        <v>75</v>
      </c>
      <c r="G148" s="34" t="s">
        <v>232</v>
      </c>
      <c r="H148" s="74">
        <v>10000000</v>
      </c>
      <c r="I148" s="74">
        <v>5214730</v>
      </c>
      <c r="J148" s="34" t="s">
        <v>76</v>
      </c>
      <c r="K148" s="34" t="s">
        <v>68</v>
      </c>
      <c r="L148" s="34" t="s">
        <v>1857</v>
      </c>
      <c r="M148" s="34" t="s">
        <v>1858</v>
      </c>
      <c r="N148" s="75">
        <v>3837020</v>
      </c>
      <c r="O148" s="45" t="s">
        <v>1859</v>
      </c>
      <c r="P148" s="34"/>
      <c r="Q148" s="34"/>
      <c r="R148" s="34"/>
      <c r="S148" s="34"/>
      <c r="T148" s="34"/>
      <c r="U148" s="35"/>
      <c r="V148" s="35">
        <v>8149</v>
      </c>
      <c r="W148" s="34">
        <v>21186</v>
      </c>
      <c r="X148" s="60">
        <v>43201</v>
      </c>
      <c r="Y148" s="34">
        <v>20180515</v>
      </c>
      <c r="Z148" s="34">
        <v>4600008108</v>
      </c>
      <c r="AA148" s="68">
        <f t="shared" si="2"/>
        <v>1</v>
      </c>
      <c r="AB148" s="35" t="s">
        <v>1961</v>
      </c>
      <c r="AC148" s="35" t="s">
        <v>61</v>
      </c>
      <c r="AD148" s="35"/>
      <c r="AE148" s="34" t="s">
        <v>1938</v>
      </c>
      <c r="AF148" s="34" t="s">
        <v>63</v>
      </c>
      <c r="AG148" s="34"/>
    </row>
    <row r="149" spans="1:33" s="5" customFormat="1" ht="50.25" customHeight="1" x14ac:dyDescent="0.3">
      <c r="A149" s="58" t="s">
        <v>1855</v>
      </c>
      <c r="B149" s="39">
        <v>20102301</v>
      </c>
      <c r="C149" s="106" t="s">
        <v>1962</v>
      </c>
      <c r="D149" s="55">
        <v>43132</v>
      </c>
      <c r="E149" s="34" t="s">
        <v>66</v>
      </c>
      <c r="F149" s="34" t="s">
        <v>75</v>
      </c>
      <c r="G149" s="34" t="s">
        <v>232</v>
      </c>
      <c r="H149" s="74">
        <v>50400000</v>
      </c>
      <c r="I149" s="74">
        <v>50400000</v>
      </c>
      <c r="J149" s="34" t="s">
        <v>76</v>
      </c>
      <c r="K149" s="34" t="s">
        <v>68</v>
      </c>
      <c r="L149" s="34" t="s">
        <v>1857</v>
      </c>
      <c r="M149" s="34" t="s">
        <v>1858</v>
      </c>
      <c r="N149" s="75">
        <v>3837020</v>
      </c>
      <c r="O149" s="45" t="s">
        <v>1859</v>
      </c>
      <c r="P149" s="34"/>
      <c r="Q149" s="34"/>
      <c r="R149" s="34"/>
      <c r="S149" s="34"/>
      <c r="T149" s="34"/>
      <c r="U149" s="35"/>
      <c r="V149" s="34"/>
      <c r="W149" s="34" t="s">
        <v>5800</v>
      </c>
      <c r="X149" s="60"/>
      <c r="Y149" s="34"/>
      <c r="Z149" s="34"/>
      <c r="AA149" s="68">
        <f t="shared" si="2"/>
        <v>0</v>
      </c>
      <c r="AB149" s="35"/>
      <c r="AC149" s="35"/>
      <c r="AD149" s="35"/>
      <c r="AE149" s="34" t="s">
        <v>1877</v>
      </c>
      <c r="AF149" s="34" t="s">
        <v>63</v>
      </c>
      <c r="AG149" s="34"/>
    </row>
    <row r="150" spans="1:33" s="5" customFormat="1" ht="50.25" customHeight="1" x14ac:dyDescent="0.3">
      <c r="A150" s="58" t="s">
        <v>1855</v>
      </c>
      <c r="B150" s="39">
        <v>80111700</v>
      </c>
      <c r="C150" s="34" t="s">
        <v>1963</v>
      </c>
      <c r="D150" s="55">
        <v>43160</v>
      </c>
      <c r="E150" s="34" t="s">
        <v>136</v>
      </c>
      <c r="F150" s="34" t="s">
        <v>211</v>
      </c>
      <c r="G150" s="34" t="s">
        <v>232</v>
      </c>
      <c r="H150" s="74">
        <v>240000000</v>
      </c>
      <c r="I150" s="74">
        <v>240000000</v>
      </c>
      <c r="J150" s="34" t="s">
        <v>76</v>
      </c>
      <c r="K150" s="34" t="s">
        <v>68</v>
      </c>
      <c r="L150" s="34" t="s">
        <v>1857</v>
      </c>
      <c r="M150" s="34" t="s">
        <v>1858</v>
      </c>
      <c r="N150" s="75">
        <v>3837020</v>
      </c>
      <c r="O150" s="45" t="s">
        <v>1859</v>
      </c>
      <c r="P150" s="34"/>
      <c r="Q150" s="34"/>
      <c r="R150" s="34"/>
      <c r="S150" s="34"/>
      <c r="T150" s="34"/>
      <c r="U150" s="35"/>
      <c r="V150" s="35"/>
      <c r="W150" s="34"/>
      <c r="X150" s="60"/>
      <c r="Y150" s="34"/>
      <c r="Z150" s="34"/>
      <c r="AA150" s="68" t="str">
        <f t="shared" si="2"/>
        <v/>
      </c>
      <c r="AB150" s="35"/>
      <c r="AC150" s="35"/>
      <c r="AD150" s="35"/>
      <c r="AE150" s="34" t="s">
        <v>1925</v>
      </c>
      <c r="AF150" s="34" t="s">
        <v>63</v>
      </c>
      <c r="AG150" s="34"/>
    </row>
    <row r="151" spans="1:33" s="5" customFormat="1" ht="50.25" customHeight="1" x14ac:dyDescent="0.3">
      <c r="A151" s="58" t="s">
        <v>1855</v>
      </c>
      <c r="B151" s="39">
        <v>49101602</v>
      </c>
      <c r="C151" s="34" t="s">
        <v>1964</v>
      </c>
      <c r="D151" s="55">
        <v>43160</v>
      </c>
      <c r="E151" s="34" t="s">
        <v>834</v>
      </c>
      <c r="F151" s="34" t="s">
        <v>75</v>
      </c>
      <c r="G151" s="34" t="s">
        <v>232</v>
      </c>
      <c r="H151" s="74">
        <v>20000000</v>
      </c>
      <c r="I151" s="74">
        <v>20000000</v>
      </c>
      <c r="J151" s="34" t="s">
        <v>76</v>
      </c>
      <c r="K151" s="34" t="s">
        <v>68</v>
      </c>
      <c r="L151" s="34" t="s">
        <v>1857</v>
      </c>
      <c r="M151" s="34" t="s">
        <v>1858</v>
      </c>
      <c r="N151" s="75">
        <v>3837020</v>
      </c>
      <c r="O151" s="45" t="s">
        <v>1859</v>
      </c>
      <c r="P151" s="34"/>
      <c r="Q151" s="34"/>
      <c r="R151" s="34"/>
      <c r="S151" s="34"/>
      <c r="T151" s="34"/>
      <c r="U151" s="35"/>
      <c r="V151" s="35"/>
      <c r="W151" s="34"/>
      <c r="X151" s="60"/>
      <c r="Y151" s="34"/>
      <c r="Z151" s="34"/>
      <c r="AA151" s="68" t="str">
        <f t="shared" si="2"/>
        <v/>
      </c>
      <c r="AB151" s="35"/>
      <c r="AC151" s="35"/>
      <c r="AD151" s="35"/>
      <c r="AE151" s="34" t="s">
        <v>1923</v>
      </c>
      <c r="AF151" s="34" t="s">
        <v>63</v>
      </c>
      <c r="AG151" s="34"/>
    </row>
    <row r="152" spans="1:33" s="5" customFormat="1" ht="50.25" customHeight="1" x14ac:dyDescent="0.3">
      <c r="A152" s="58" t="s">
        <v>1855</v>
      </c>
      <c r="B152" s="39">
        <v>47131803</v>
      </c>
      <c r="C152" s="34" t="s">
        <v>1965</v>
      </c>
      <c r="D152" s="55">
        <v>43191</v>
      </c>
      <c r="E152" s="34" t="s">
        <v>854</v>
      </c>
      <c r="F152" s="34" t="s">
        <v>75</v>
      </c>
      <c r="G152" s="34" t="s">
        <v>232</v>
      </c>
      <c r="H152" s="74">
        <v>8448000</v>
      </c>
      <c r="I152" s="74">
        <v>8448000</v>
      </c>
      <c r="J152" s="34" t="s">
        <v>76</v>
      </c>
      <c r="K152" s="34" t="s">
        <v>68</v>
      </c>
      <c r="L152" s="34" t="s">
        <v>1857</v>
      </c>
      <c r="M152" s="34" t="s">
        <v>1858</v>
      </c>
      <c r="N152" s="75">
        <v>3837020</v>
      </c>
      <c r="O152" s="45" t="s">
        <v>1859</v>
      </c>
      <c r="P152" s="34"/>
      <c r="Q152" s="34"/>
      <c r="R152" s="34"/>
      <c r="S152" s="34"/>
      <c r="T152" s="34"/>
      <c r="U152" s="35"/>
      <c r="V152" s="35"/>
      <c r="W152" s="34"/>
      <c r="X152" s="60"/>
      <c r="Y152" s="34"/>
      <c r="Z152" s="34"/>
      <c r="AA152" s="68" t="str">
        <f t="shared" si="2"/>
        <v/>
      </c>
      <c r="AB152" s="35"/>
      <c r="AC152" s="35"/>
      <c r="AD152" s="35"/>
      <c r="AE152" s="34" t="s">
        <v>1938</v>
      </c>
      <c r="AF152" s="34" t="s">
        <v>63</v>
      </c>
      <c r="AG152" s="34"/>
    </row>
    <row r="153" spans="1:33" s="5" customFormat="1" ht="50.25" customHeight="1" x14ac:dyDescent="0.3">
      <c r="A153" s="58" t="s">
        <v>1855</v>
      </c>
      <c r="B153" s="39">
        <v>80121604</v>
      </c>
      <c r="C153" s="34" t="s">
        <v>1966</v>
      </c>
      <c r="D153" s="55">
        <v>43282</v>
      </c>
      <c r="E153" s="34" t="s">
        <v>162</v>
      </c>
      <c r="F153" s="34" t="s">
        <v>95</v>
      </c>
      <c r="G153" s="34" t="s">
        <v>232</v>
      </c>
      <c r="H153" s="74">
        <v>36960000</v>
      </c>
      <c r="I153" s="74">
        <v>36960000</v>
      </c>
      <c r="J153" s="34" t="s">
        <v>76</v>
      </c>
      <c r="K153" s="34" t="s">
        <v>68</v>
      </c>
      <c r="L153" s="34" t="s">
        <v>1857</v>
      </c>
      <c r="M153" s="34" t="s">
        <v>1858</v>
      </c>
      <c r="N153" s="75">
        <v>3837020</v>
      </c>
      <c r="O153" s="45" t="s">
        <v>1859</v>
      </c>
      <c r="P153" s="34"/>
      <c r="Q153" s="34"/>
      <c r="R153" s="34"/>
      <c r="S153" s="34"/>
      <c r="T153" s="34"/>
      <c r="U153" s="35"/>
      <c r="V153" s="35"/>
      <c r="W153" s="34"/>
      <c r="X153" s="60"/>
      <c r="Y153" s="34"/>
      <c r="Z153" s="34"/>
      <c r="AA153" s="68" t="str">
        <f t="shared" si="2"/>
        <v/>
      </c>
      <c r="AB153" s="35"/>
      <c r="AC153" s="35"/>
      <c r="AD153" s="35"/>
      <c r="AE153" s="34" t="s">
        <v>1967</v>
      </c>
      <c r="AF153" s="34" t="s">
        <v>63</v>
      </c>
      <c r="AG153" s="34"/>
    </row>
    <row r="154" spans="1:33" s="5" customFormat="1" ht="50.25" customHeight="1" x14ac:dyDescent="0.3">
      <c r="A154" s="58" t="s">
        <v>1855</v>
      </c>
      <c r="B154" s="39">
        <v>53102710</v>
      </c>
      <c r="C154" s="34" t="s">
        <v>1968</v>
      </c>
      <c r="D154" s="55">
        <v>43252</v>
      </c>
      <c r="E154" s="34" t="s">
        <v>900</v>
      </c>
      <c r="F154" s="34" t="s">
        <v>67</v>
      </c>
      <c r="G154" s="34" t="s">
        <v>232</v>
      </c>
      <c r="H154" s="74">
        <v>137280000</v>
      </c>
      <c r="I154" s="74">
        <v>141929451</v>
      </c>
      <c r="J154" s="34" t="s">
        <v>76</v>
      </c>
      <c r="K154" s="34" t="s">
        <v>68</v>
      </c>
      <c r="L154" s="34" t="s">
        <v>1857</v>
      </c>
      <c r="M154" s="34" t="s">
        <v>1858</v>
      </c>
      <c r="N154" s="75">
        <v>3837020</v>
      </c>
      <c r="O154" s="45" t="s">
        <v>1859</v>
      </c>
      <c r="P154" s="34"/>
      <c r="Q154" s="34"/>
      <c r="R154" s="34"/>
      <c r="S154" s="34"/>
      <c r="T154" s="34"/>
      <c r="U154" s="35"/>
      <c r="V154" s="35">
        <v>8537</v>
      </c>
      <c r="W154" s="34" t="s">
        <v>5801</v>
      </c>
      <c r="X154" s="60">
        <v>43300</v>
      </c>
      <c r="Y154" s="34"/>
      <c r="Z154" s="34"/>
      <c r="AA154" s="68">
        <f t="shared" si="2"/>
        <v>0.33</v>
      </c>
      <c r="AB154" s="35"/>
      <c r="AC154" s="35"/>
      <c r="AD154" s="35"/>
      <c r="AE154" s="34" t="s">
        <v>1938</v>
      </c>
      <c r="AF154" s="34" t="s">
        <v>63</v>
      </c>
      <c r="AG154" s="34"/>
    </row>
    <row r="155" spans="1:33" s="5" customFormat="1" ht="50.25" customHeight="1" x14ac:dyDescent="0.3">
      <c r="A155" s="58" t="s">
        <v>1855</v>
      </c>
      <c r="B155" s="39">
        <v>84111603</v>
      </c>
      <c r="C155" s="34" t="s">
        <v>1969</v>
      </c>
      <c r="D155" s="55">
        <v>43101</v>
      </c>
      <c r="E155" s="34" t="s">
        <v>796</v>
      </c>
      <c r="F155" s="34" t="s">
        <v>95</v>
      </c>
      <c r="G155" s="34" t="s">
        <v>232</v>
      </c>
      <c r="H155" s="74">
        <v>11000000</v>
      </c>
      <c r="I155" s="74">
        <v>9924600</v>
      </c>
      <c r="J155" s="34" t="s">
        <v>76</v>
      </c>
      <c r="K155" s="34" t="s">
        <v>68</v>
      </c>
      <c r="L155" s="34" t="s">
        <v>1857</v>
      </c>
      <c r="M155" s="34" t="s">
        <v>1858</v>
      </c>
      <c r="N155" s="75">
        <v>3837020</v>
      </c>
      <c r="O155" s="45" t="s">
        <v>1859</v>
      </c>
      <c r="P155" s="34"/>
      <c r="Q155" s="34"/>
      <c r="R155" s="34"/>
      <c r="S155" s="34"/>
      <c r="T155" s="34"/>
      <c r="U155" s="35"/>
      <c r="V155" s="35">
        <v>8031</v>
      </c>
      <c r="W155" s="34">
        <v>20409</v>
      </c>
      <c r="X155" s="60">
        <v>43126</v>
      </c>
      <c r="Y155" s="34">
        <v>20180126</v>
      </c>
      <c r="Z155" s="34" t="s">
        <v>1970</v>
      </c>
      <c r="AA155" s="68">
        <f t="shared" si="2"/>
        <v>1</v>
      </c>
      <c r="AB155" s="35" t="s">
        <v>1971</v>
      </c>
      <c r="AC155" s="35" t="s">
        <v>1972</v>
      </c>
      <c r="AD155" s="35"/>
      <c r="AE155" s="34" t="s">
        <v>1967</v>
      </c>
      <c r="AF155" s="34" t="s">
        <v>63</v>
      </c>
      <c r="AG155" s="34"/>
    </row>
    <row r="156" spans="1:33" s="5" customFormat="1" ht="50.25" customHeight="1" x14ac:dyDescent="0.3">
      <c r="A156" s="58" t="s">
        <v>1855</v>
      </c>
      <c r="B156" s="39">
        <v>84111603</v>
      </c>
      <c r="C156" s="34" t="s">
        <v>1973</v>
      </c>
      <c r="D156" s="55">
        <v>43221</v>
      </c>
      <c r="E156" s="34" t="s">
        <v>1911</v>
      </c>
      <c r="F156" s="34" t="s">
        <v>75</v>
      </c>
      <c r="G156" s="34" t="s">
        <v>232</v>
      </c>
      <c r="H156" s="74">
        <v>17000000</v>
      </c>
      <c r="I156" s="74">
        <v>8334165</v>
      </c>
      <c r="J156" s="34" t="s">
        <v>76</v>
      </c>
      <c r="K156" s="34" t="s">
        <v>68</v>
      </c>
      <c r="L156" s="34" t="s">
        <v>1857</v>
      </c>
      <c r="M156" s="34" t="s">
        <v>1858</v>
      </c>
      <c r="N156" s="75">
        <v>3837020</v>
      </c>
      <c r="O156" s="45" t="s">
        <v>1859</v>
      </c>
      <c r="P156" s="34"/>
      <c r="Q156" s="34"/>
      <c r="R156" s="34"/>
      <c r="S156" s="34"/>
      <c r="T156" s="34"/>
      <c r="U156" s="35"/>
      <c r="V156" s="35">
        <v>8272</v>
      </c>
      <c r="W156" s="34">
        <v>21706</v>
      </c>
      <c r="X156" s="60">
        <v>43284</v>
      </c>
      <c r="Y156" s="34"/>
      <c r="Z156" s="34"/>
      <c r="AA156" s="68">
        <f t="shared" si="2"/>
        <v>0.33</v>
      </c>
      <c r="AB156" s="35" t="s">
        <v>5802</v>
      </c>
      <c r="AC156" s="35"/>
      <c r="AD156" s="35"/>
      <c r="AE156" s="34" t="s">
        <v>1967</v>
      </c>
      <c r="AF156" s="34" t="s">
        <v>63</v>
      </c>
      <c r="AG156" s="34"/>
    </row>
    <row r="157" spans="1:33" s="5" customFormat="1" ht="50.25" customHeight="1" x14ac:dyDescent="0.3">
      <c r="A157" s="58" t="s">
        <v>1855</v>
      </c>
      <c r="B157" s="39">
        <v>84111603</v>
      </c>
      <c r="C157" s="34" t="s">
        <v>1974</v>
      </c>
      <c r="D157" s="55">
        <v>43282</v>
      </c>
      <c r="E157" s="34" t="s">
        <v>1911</v>
      </c>
      <c r="F157" s="34" t="s">
        <v>75</v>
      </c>
      <c r="G157" s="34" t="s">
        <v>232</v>
      </c>
      <c r="H157" s="74">
        <v>12000000</v>
      </c>
      <c r="I157" s="74">
        <v>12000000</v>
      </c>
      <c r="J157" s="34" t="s">
        <v>76</v>
      </c>
      <c r="K157" s="34" t="s">
        <v>68</v>
      </c>
      <c r="L157" s="34" t="s">
        <v>1857</v>
      </c>
      <c r="M157" s="34" t="s">
        <v>1858</v>
      </c>
      <c r="N157" s="75">
        <v>3837020</v>
      </c>
      <c r="O157" s="45" t="s">
        <v>1859</v>
      </c>
      <c r="P157" s="34"/>
      <c r="Q157" s="34"/>
      <c r="R157" s="34"/>
      <c r="S157" s="34"/>
      <c r="T157" s="34"/>
      <c r="U157" s="35"/>
      <c r="V157" s="35">
        <v>8561</v>
      </c>
      <c r="W157" s="34">
        <v>22234</v>
      </c>
      <c r="X157" s="60"/>
      <c r="Y157" s="34"/>
      <c r="Z157" s="34"/>
      <c r="AA157" s="68">
        <f t="shared" si="2"/>
        <v>0</v>
      </c>
      <c r="AB157" s="35"/>
      <c r="AC157" s="35"/>
      <c r="AD157" s="35"/>
      <c r="AE157" s="34" t="s">
        <v>1967</v>
      </c>
      <c r="AF157" s="34" t="s">
        <v>63</v>
      </c>
      <c r="AG157" s="34"/>
    </row>
    <row r="158" spans="1:33" s="5" customFormat="1" ht="50.25" customHeight="1" x14ac:dyDescent="0.3">
      <c r="A158" s="58" t="s">
        <v>1855</v>
      </c>
      <c r="B158" s="39">
        <v>80111700</v>
      </c>
      <c r="C158" s="34" t="s">
        <v>1975</v>
      </c>
      <c r="D158" s="55">
        <v>43282</v>
      </c>
      <c r="E158" s="34" t="s">
        <v>136</v>
      </c>
      <c r="F158" s="34" t="s">
        <v>75</v>
      </c>
      <c r="G158" s="34" t="s">
        <v>232</v>
      </c>
      <c r="H158" s="74">
        <v>10000000</v>
      </c>
      <c r="I158" s="74">
        <v>10000000</v>
      </c>
      <c r="J158" s="34" t="s">
        <v>76</v>
      </c>
      <c r="K158" s="34" t="s">
        <v>68</v>
      </c>
      <c r="L158" s="34" t="s">
        <v>1857</v>
      </c>
      <c r="M158" s="34" t="s">
        <v>1858</v>
      </c>
      <c r="N158" s="75">
        <v>3837020</v>
      </c>
      <c r="O158" s="45" t="s">
        <v>1859</v>
      </c>
      <c r="P158" s="34"/>
      <c r="Q158" s="34"/>
      <c r="R158" s="34"/>
      <c r="S158" s="34"/>
      <c r="T158" s="34"/>
      <c r="U158" s="35"/>
      <c r="V158" s="35"/>
      <c r="W158" s="34"/>
      <c r="X158" s="60"/>
      <c r="Y158" s="34"/>
      <c r="Z158" s="34"/>
      <c r="AA158" s="68" t="str">
        <f t="shared" si="2"/>
        <v/>
      </c>
      <c r="AB158" s="35"/>
      <c r="AC158" s="35"/>
      <c r="AD158" s="35"/>
      <c r="AE158" s="34" t="s">
        <v>1976</v>
      </c>
      <c r="AF158" s="34" t="s">
        <v>63</v>
      </c>
      <c r="AG158" s="34"/>
    </row>
    <row r="159" spans="1:33" s="5" customFormat="1" ht="50.25" customHeight="1" x14ac:dyDescent="0.3">
      <c r="A159" s="58" t="s">
        <v>1855</v>
      </c>
      <c r="B159" s="39">
        <v>84111603</v>
      </c>
      <c r="C159" s="34" t="s">
        <v>1977</v>
      </c>
      <c r="D159" s="55">
        <v>43282</v>
      </c>
      <c r="E159" s="34" t="s">
        <v>1911</v>
      </c>
      <c r="F159" s="34" t="s">
        <v>95</v>
      </c>
      <c r="G159" s="34" t="s">
        <v>232</v>
      </c>
      <c r="H159" s="74">
        <v>7000000</v>
      </c>
      <c r="I159" s="74">
        <v>7000000</v>
      </c>
      <c r="J159" s="34" t="s">
        <v>76</v>
      </c>
      <c r="K159" s="34" t="s">
        <v>68</v>
      </c>
      <c r="L159" s="34" t="s">
        <v>1857</v>
      </c>
      <c r="M159" s="34" t="s">
        <v>1858</v>
      </c>
      <c r="N159" s="75">
        <v>3837020</v>
      </c>
      <c r="O159" s="45" t="s">
        <v>1859</v>
      </c>
      <c r="P159" s="34"/>
      <c r="Q159" s="34"/>
      <c r="R159" s="34"/>
      <c r="S159" s="34"/>
      <c r="T159" s="34"/>
      <c r="U159" s="35"/>
      <c r="V159" s="35"/>
      <c r="W159" s="34"/>
      <c r="X159" s="60"/>
      <c r="Y159" s="34"/>
      <c r="Z159" s="34"/>
      <c r="AA159" s="68" t="str">
        <f t="shared" si="2"/>
        <v/>
      </c>
      <c r="AB159" s="35"/>
      <c r="AC159" s="35"/>
      <c r="AD159" s="35"/>
      <c r="AE159" s="34" t="s">
        <v>1967</v>
      </c>
      <c r="AF159" s="34" t="s">
        <v>63</v>
      </c>
      <c r="AG159" s="34" t="s">
        <v>1879</v>
      </c>
    </row>
    <row r="160" spans="1:33" s="5" customFormat="1" ht="50.25" customHeight="1" x14ac:dyDescent="0.3">
      <c r="A160" s="58" t="s">
        <v>1855</v>
      </c>
      <c r="B160" s="39">
        <v>84111603</v>
      </c>
      <c r="C160" s="34" t="s">
        <v>1978</v>
      </c>
      <c r="D160" s="55">
        <v>43221</v>
      </c>
      <c r="E160" s="34" t="s">
        <v>1979</v>
      </c>
      <c r="F160" s="34" t="s">
        <v>75</v>
      </c>
      <c r="G160" s="34" t="s">
        <v>232</v>
      </c>
      <c r="H160" s="74">
        <v>6000000</v>
      </c>
      <c r="I160" s="74">
        <v>6731235</v>
      </c>
      <c r="J160" s="34" t="s">
        <v>76</v>
      </c>
      <c r="K160" s="34" t="s">
        <v>68</v>
      </c>
      <c r="L160" s="34" t="s">
        <v>1857</v>
      </c>
      <c r="M160" s="34" t="s">
        <v>1858</v>
      </c>
      <c r="N160" s="75">
        <v>3837020</v>
      </c>
      <c r="O160" s="45" t="s">
        <v>1859</v>
      </c>
      <c r="P160" s="34"/>
      <c r="Q160" s="34"/>
      <c r="R160" s="34"/>
      <c r="S160" s="34"/>
      <c r="T160" s="34"/>
      <c r="U160" s="35"/>
      <c r="V160" s="35">
        <v>8139</v>
      </c>
      <c r="W160" s="34">
        <v>21011</v>
      </c>
      <c r="X160" s="60">
        <v>43201</v>
      </c>
      <c r="Y160" s="34">
        <v>20180427</v>
      </c>
      <c r="Z160" s="34">
        <v>4600008095</v>
      </c>
      <c r="AA160" s="68">
        <f t="shared" si="2"/>
        <v>1</v>
      </c>
      <c r="AB160" s="35" t="s">
        <v>1980</v>
      </c>
      <c r="AC160" s="35" t="s">
        <v>827</v>
      </c>
      <c r="AD160" s="35"/>
      <c r="AE160" s="34" t="s">
        <v>1981</v>
      </c>
      <c r="AF160" s="34" t="s">
        <v>63</v>
      </c>
      <c r="AG160" s="34"/>
    </row>
    <row r="161" spans="1:33" s="5" customFormat="1" ht="50.25" customHeight="1" x14ac:dyDescent="0.3">
      <c r="A161" s="58" t="s">
        <v>1855</v>
      </c>
      <c r="B161" s="39">
        <v>84111603</v>
      </c>
      <c r="C161" s="34" t="s">
        <v>1982</v>
      </c>
      <c r="D161" s="55">
        <v>43101</v>
      </c>
      <c r="E161" s="34" t="s">
        <v>1911</v>
      </c>
      <c r="F161" s="34" t="s">
        <v>95</v>
      </c>
      <c r="G161" s="34" t="s">
        <v>232</v>
      </c>
      <c r="H161" s="74">
        <v>19000000</v>
      </c>
      <c r="I161" s="74">
        <v>17208426</v>
      </c>
      <c r="J161" s="34" t="s">
        <v>76</v>
      </c>
      <c r="K161" s="34" t="s">
        <v>68</v>
      </c>
      <c r="L161" s="34" t="s">
        <v>1857</v>
      </c>
      <c r="M161" s="34" t="s">
        <v>1858</v>
      </c>
      <c r="N161" s="75">
        <v>3837020</v>
      </c>
      <c r="O161" s="45" t="s">
        <v>1859</v>
      </c>
      <c r="P161" s="34"/>
      <c r="Q161" s="34"/>
      <c r="R161" s="34"/>
      <c r="S161" s="34"/>
      <c r="T161" s="34"/>
      <c r="U161" s="35"/>
      <c r="V161" s="35">
        <v>8036</v>
      </c>
      <c r="W161" s="34">
        <v>20551</v>
      </c>
      <c r="X161" s="60">
        <v>43126</v>
      </c>
      <c r="Y161" s="34">
        <v>20180126</v>
      </c>
      <c r="Z161" s="34" t="s">
        <v>1983</v>
      </c>
      <c r="AA161" s="68">
        <f t="shared" si="2"/>
        <v>1</v>
      </c>
      <c r="AB161" s="35" t="s">
        <v>1984</v>
      </c>
      <c r="AC161" s="35" t="s">
        <v>61</v>
      </c>
      <c r="AD161" s="35"/>
      <c r="AE161" s="34" t="s">
        <v>1981</v>
      </c>
      <c r="AF161" s="34" t="s">
        <v>63</v>
      </c>
      <c r="AG161" s="34"/>
    </row>
    <row r="162" spans="1:33" s="5" customFormat="1" ht="50.25" customHeight="1" x14ac:dyDescent="0.3">
      <c r="A162" s="58" t="s">
        <v>1855</v>
      </c>
      <c r="B162" s="39">
        <v>77102001</v>
      </c>
      <c r="C162" s="34" t="s">
        <v>1985</v>
      </c>
      <c r="D162" s="55">
        <v>43221</v>
      </c>
      <c r="E162" s="34" t="s">
        <v>854</v>
      </c>
      <c r="F162" s="34" t="s">
        <v>75</v>
      </c>
      <c r="G162" s="34" t="s">
        <v>232</v>
      </c>
      <c r="H162" s="74">
        <v>10000000</v>
      </c>
      <c r="I162" s="74">
        <v>3135000</v>
      </c>
      <c r="J162" s="34" t="s">
        <v>76</v>
      </c>
      <c r="K162" s="34" t="s">
        <v>68</v>
      </c>
      <c r="L162" s="34" t="s">
        <v>1857</v>
      </c>
      <c r="M162" s="34" t="s">
        <v>1858</v>
      </c>
      <c r="N162" s="75">
        <v>3837020</v>
      </c>
      <c r="O162" s="45" t="s">
        <v>1859</v>
      </c>
      <c r="P162" s="34"/>
      <c r="Q162" s="34"/>
      <c r="R162" s="34"/>
      <c r="S162" s="34"/>
      <c r="T162" s="34"/>
      <c r="U162" s="35"/>
      <c r="V162" s="35">
        <v>8268</v>
      </c>
      <c r="W162" s="34">
        <v>21081</v>
      </c>
      <c r="X162" s="60">
        <v>43269</v>
      </c>
      <c r="Y162" s="34">
        <v>20170717</v>
      </c>
      <c r="Z162" s="34">
        <v>4600008200</v>
      </c>
      <c r="AA162" s="68">
        <f t="shared" si="2"/>
        <v>1</v>
      </c>
      <c r="AB162" s="35" t="s">
        <v>1986</v>
      </c>
      <c r="AC162" s="35" t="s">
        <v>61</v>
      </c>
      <c r="AD162" s="35"/>
      <c r="AE162" s="34" t="s">
        <v>1987</v>
      </c>
      <c r="AF162" s="34" t="s">
        <v>63</v>
      </c>
      <c r="AG162" s="34"/>
    </row>
    <row r="163" spans="1:33" s="5" customFormat="1" ht="50.25" customHeight="1" x14ac:dyDescent="0.3">
      <c r="A163" s="58" t="s">
        <v>1855</v>
      </c>
      <c r="B163" s="39">
        <v>80101500</v>
      </c>
      <c r="C163" s="34" t="s">
        <v>1988</v>
      </c>
      <c r="D163" s="55">
        <v>43101</v>
      </c>
      <c r="E163" s="34" t="s">
        <v>66</v>
      </c>
      <c r="F163" s="34" t="s">
        <v>216</v>
      </c>
      <c r="G163" s="34" t="s">
        <v>232</v>
      </c>
      <c r="H163" s="74">
        <v>0</v>
      </c>
      <c r="I163" s="74">
        <v>0</v>
      </c>
      <c r="J163" s="34" t="s">
        <v>76</v>
      </c>
      <c r="K163" s="34" t="s">
        <v>68</v>
      </c>
      <c r="L163" s="34" t="s">
        <v>1857</v>
      </c>
      <c r="M163" s="34" t="s">
        <v>1858</v>
      </c>
      <c r="N163" s="75">
        <v>3837020</v>
      </c>
      <c r="O163" s="45" t="s">
        <v>1859</v>
      </c>
      <c r="P163" s="34"/>
      <c r="Q163" s="34"/>
      <c r="R163" s="34"/>
      <c r="S163" s="34"/>
      <c r="T163" s="34"/>
      <c r="U163" s="35"/>
      <c r="V163" s="35"/>
      <c r="W163" s="34"/>
      <c r="X163" s="60"/>
      <c r="Y163" s="34"/>
      <c r="Z163" s="34"/>
      <c r="AA163" s="68" t="str">
        <f t="shared" si="2"/>
        <v/>
      </c>
      <c r="AB163" s="35"/>
      <c r="AC163" s="35"/>
      <c r="AD163" s="35"/>
      <c r="AE163" s="34" t="s">
        <v>1989</v>
      </c>
      <c r="AF163" s="34" t="s">
        <v>63</v>
      </c>
      <c r="AG163" s="34"/>
    </row>
    <row r="164" spans="1:33" s="5" customFormat="1" ht="50.25" customHeight="1" x14ac:dyDescent="0.3">
      <c r="A164" s="58" t="s">
        <v>1855</v>
      </c>
      <c r="B164" s="39">
        <v>80101500</v>
      </c>
      <c r="C164" s="34" t="s">
        <v>1990</v>
      </c>
      <c r="D164" s="55">
        <v>43101</v>
      </c>
      <c r="E164" s="34" t="s">
        <v>66</v>
      </c>
      <c r="F164" s="34" t="s">
        <v>216</v>
      </c>
      <c r="G164" s="34" t="s">
        <v>232</v>
      </c>
      <c r="H164" s="74">
        <v>0</v>
      </c>
      <c r="I164" s="74">
        <v>0</v>
      </c>
      <c r="J164" s="34" t="s">
        <v>76</v>
      </c>
      <c r="K164" s="34" t="s">
        <v>68</v>
      </c>
      <c r="L164" s="34" t="s">
        <v>1857</v>
      </c>
      <c r="M164" s="34" t="s">
        <v>1858</v>
      </c>
      <c r="N164" s="75">
        <v>3837020</v>
      </c>
      <c r="O164" s="45" t="s">
        <v>1859</v>
      </c>
      <c r="P164" s="34"/>
      <c r="Q164" s="34"/>
      <c r="R164" s="34"/>
      <c r="S164" s="34"/>
      <c r="T164" s="34"/>
      <c r="U164" s="35"/>
      <c r="V164" s="35"/>
      <c r="W164" s="34"/>
      <c r="X164" s="60"/>
      <c r="Y164" s="34"/>
      <c r="Z164" s="34"/>
      <c r="AA164" s="68" t="str">
        <f t="shared" si="2"/>
        <v/>
      </c>
      <c r="AB164" s="35"/>
      <c r="AC164" s="35"/>
      <c r="AD164" s="35"/>
      <c r="AE164" s="34" t="s">
        <v>1967</v>
      </c>
      <c r="AF164" s="34" t="s">
        <v>63</v>
      </c>
      <c r="AG164" s="34"/>
    </row>
    <row r="165" spans="1:33" s="5" customFormat="1" ht="50.25" customHeight="1" x14ac:dyDescent="0.3">
      <c r="A165" s="58" t="s">
        <v>1855</v>
      </c>
      <c r="B165" s="39">
        <v>80111700</v>
      </c>
      <c r="C165" s="34" t="s">
        <v>1991</v>
      </c>
      <c r="D165" s="55">
        <v>43282</v>
      </c>
      <c r="E165" s="34" t="s">
        <v>74</v>
      </c>
      <c r="F165" s="34" t="s">
        <v>216</v>
      </c>
      <c r="G165" s="34" t="s">
        <v>232</v>
      </c>
      <c r="H165" s="74">
        <v>0</v>
      </c>
      <c r="I165" s="74">
        <v>0</v>
      </c>
      <c r="J165" s="34" t="s">
        <v>76</v>
      </c>
      <c r="K165" s="34" t="s">
        <v>68</v>
      </c>
      <c r="L165" s="34" t="s">
        <v>1857</v>
      </c>
      <c r="M165" s="34" t="s">
        <v>1858</v>
      </c>
      <c r="N165" s="75">
        <v>3837020</v>
      </c>
      <c r="O165" s="45" t="s">
        <v>1859</v>
      </c>
      <c r="P165" s="34"/>
      <c r="Q165" s="34"/>
      <c r="R165" s="34"/>
      <c r="S165" s="34"/>
      <c r="T165" s="34"/>
      <c r="U165" s="35"/>
      <c r="V165" s="35"/>
      <c r="W165" s="34"/>
      <c r="X165" s="60"/>
      <c r="Y165" s="34"/>
      <c r="Z165" s="34"/>
      <c r="AA165" s="68" t="str">
        <f t="shared" si="2"/>
        <v/>
      </c>
      <c r="AB165" s="35"/>
      <c r="AC165" s="35"/>
      <c r="AD165" s="35"/>
      <c r="AE165" s="34" t="s">
        <v>1967</v>
      </c>
      <c r="AF165" s="34" t="s">
        <v>63</v>
      </c>
      <c r="AG165" s="34"/>
    </row>
    <row r="166" spans="1:33" s="5" customFormat="1" ht="50.25" customHeight="1" x14ac:dyDescent="0.3">
      <c r="A166" s="58" t="s">
        <v>1855</v>
      </c>
      <c r="B166" s="39">
        <v>80101702</v>
      </c>
      <c r="C166" s="34" t="s">
        <v>1992</v>
      </c>
      <c r="D166" s="55">
        <v>43313</v>
      </c>
      <c r="E166" s="34" t="s">
        <v>162</v>
      </c>
      <c r="F166" s="34" t="s">
        <v>47</v>
      </c>
      <c r="G166" s="34" t="s">
        <v>232</v>
      </c>
      <c r="H166" s="74">
        <v>2148509236</v>
      </c>
      <c r="I166" s="74">
        <v>2148509236</v>
      </c>
      <c r="J166" s="34" t="s">
        <v>76</v>
      </c>
      <c r="K166" s="34" t="s">
        <v>68</v>
      </c>
      <c r="L166" s="34" t="s">
        <v>1857</v>
      </c>
      <c r="M166" s="34" t="s">
        <v>1858</v>
      </c>
      <c r="N166" s="75">
        <v>3837020</v>
      </c>
      <c r="O166" s="45" t="s">
        <v>1859</v>
      </c>
      <c r="P166" s="34"/>
      <c r="Q166" s="34"/>
      <c r="R166" s="34"/>
      <c r="S166" s="34"/>
      <c r="T166" s="34"/>
      <c r="U166" s="35"/>
      <c r="V166" s="35">
        <v>8538</v>
      </c>
      <c r="W166" s="34">
        <v>22291</v>
      </c>
      <c r="X166" s="60">
        <v>43304</v>
      </c>
      <c r="Y166" s="34">
        <v>20180723</v>
      </c>
      <c r="Z166" s="34">
        <v>4600008328</v>
      </c>
      <c r="AA166" s="68">
        <f t="shared" si="2"/>
        <v>1</v>
      </c>
      <c r="AB166" s="35" t="s">
        <v>2509</v>
      </c>
      <c r="AC166" s="35" t="s">
        <v>534</v>
      </c>
      <c r="AD166" s="35"/>
      <c r="AE166" s="34" t="s">
        <v>1993</v>
      </c>
      <c r="AF166" s="34" t="s">
        <v>63</v>
      </c>
      <c r="AG166" s="34"/>
    </row>
    <row r="167" spans="1:33" s="5" customFormat="1" ht="50.25" customHeight="1" x14ac:dyDescent="0.3">
      <c r="A167" s="58" t="s">
        <v>1855</v>
      </c>
      <c r="B167" s="39">
        <v>95141706</v>
      </c>
      <c r="C167" s="34" t="s">
        <v>1994</v>
      </c>
      <c r="D167" s="55">
        <v>43018</v>
      </c>
      <c r="E167" s="55" t="s">
        <v>718</v>
      </c>
      <c r="F167" s="34" t="s">
        <v>141</v>
      </c>
      <c r="G167" s="34" t="s">
        <v>232</v>
      </c>
      <c r="H167" s="74">
        <v>13521757926</v>
      </c>
      <c r="I167" s="74">
        <v>11219395503</v>
      </c>
      <c r="J167" s="34" t="s">
        <v>49</v>
      </c>
      <c r="K167" s="34" t="s">
        <v>50</v>
      </c>
      <c r="L167" s="34" t="s">
        <v>1857</v>
      </c>
      <c r="M167" s="34" t="s">
        <v>1858</v>
      </c>
      <c r="N167" s="75">
        <v>3837020</v>
      </c>
      <c r="O167" s="45" t="s">
        <v>1859</v>
      </c>
      <c r="P167" s="34"/>
      <c r="Q167" s="34"/>
      <c r="R167" s="34"/>
      <c r="S167" s="34"/>
      <c r="T167" s="34"/>
      <c r="U167" s="35"/>
      <c r="V167" s="35">
        <v>7541</v>
      </c>
      <c r="W167" s="34">
        <v>20700</v>
      </c>
      <c r="X167" s="60">
        <v>43056</v>
      </c>
      <c r="Y167" s="77">
        <v>2017060110087</v>
      </c>
      <c r="Z167" s="34">
        <v>4600007917</v>
      </c>
      <c r="AA167" s="68">
        <f t="shared" si="2"/>
        <v>1</v>
      </c>
      <c r="AB167" s="35" t="s">
        <v>5803</v>
      </c>
      <c r="AC167" s="35" t="s">
        <v>61</v>
      </c>
      <c r="AD167" s="35"/>
      <c r="AE167" s="34" t="s">
        <v>1995</v>
      </c>
      <c r="AF167" s="34" t="s">
        <v>63</v>
      </c>
      <c r="AG167" s="34"/>
    </row>
    <row r="168" spans="1:33" s="5" customFormat="1" ht="50.25" customHeight="1" x14ac:dyDescent="0.3">
      <c r="A168" s="58" t="s">
        <v>1855</v>
      </c>
      <c r="B168" s="39">
        <v>50161814</v>
      </c>
      <c r="C168" s="34" t="s">
        <v>1996</v>
      </c>
      <c r="D168" s="55">
        <v>43132</v>
      </c>
      <c r="E168" s="71" t="s">
        <v>136</v>
      </c>
      <c r="F168" s="34" t="s">
        <v>67</v>
      </c>
      <c r="G168" s="34" t="s">
        <v>232</v>
      </c>
      <c r="H168" s="74">
        <v>532405104.87583202</v>
      </c>
      <c r="I168" s="74">
        <v>342720000</v>
      </c>
      <c r="J168" s="34" t="s">
        <v>76</v>
      </c>
      <c r="K168" s="34" t="s">
        <v>68</v>
      </c>
      <c r="L168" s="34" t="s">
        <v>1857</v>
      </c>
      <c r="M168" s="34" t="s">
        <v>1858</v>
      </c>
      <c r="N168" s="75">
        <v>3837020</v>
      </c>
      <c r="O168" s="78" t="s">
        <v>1859</v>
      </c>
      <c r="P168" s="34"/>
      <c r="Q168" s="34"/>
      <c r="R168" s="34"/>
      <c r="S168" s="34"/>
      <c r="T168" s="34"/>
      <c r="U168" s="35"/>
      <c r="V168" s="35">
        <v>8145</v>
      </c>
      <c r="W168" s="34">
        <v>21116</v>
      </c>
      <c r="X168" s="60">
        <v>43264</v>
      </c>
      <c r="Y168" s="77">
        <v>20180613</v>
      </c>
      <c r="Z168" s="34">
        <v>4600008129</v>
      </c>
      <c r="AA168" s="68">
        <f t="shared" si="2"/>
        <v>1</v>
      </c>
      <c r="AB168" s="35" t="s">
        <v>5804</v>
      </c>
      <c r="AC168" s="35" t="s">
        <v>827</v>
      </c>
      <c r="AD168" s="35"/>
      <c r="AE168" s="34" t="s">
        <v>1997</v>
      </c>
      <c r="AF168" s="34" t="s">
        <v>63</v>
      </c>
      <c r="AG168" s="34"/>
    </row>
    <row r="169" spans="1:33" s="5" customFormat="1" ht="50.25" customHeight="1" x14ac:dyDescent="0.3">
      <c r="A169" s="58" t="s">
        <v>1855</v>
      </c>
      <c r="B169" s="39">
        <v>50161814</v>
      </c>
      <c r="C169" s="34" t="s">
        <v>1996</v>
      </c>
      <c r="D169" s="55">
        <v>43132</v>
      </c>
      <c r="E169" s="71" t="s">
        <v>136</v>
      </c>
      <c r="F169" s="34" t="s">
        <v>67</v>
      </c>
      <c r="G169" s="34" t="s">
        <v>232</v>
      </c>
      <c r="H169" s="74">
        <v>532405105</v>
      </c>
      <c r="I169" s="74">
        <v>83377350</v>
      </c>
      <c r="J169" s="34" t="s">
        <v>76</v>
      </c>
      <c r="K169" s="34" t="s">
        <v>68</v>
      </c>
      <c r="L169" s="35" t="s">
        <v>1857</v>
      </c>
      <c r="M169" s="35" t="s">
        <v>1858</v>
      </c>
      <c r="N169" s="58" t="s">
        <v>1895</v>
      </c>
      <c r="O169" s="78" t="s">
        <v>1859</v>
      </c>
      <c r="P169" s="34"/>
      <c r="Q169" s="34"/>
      <c r="R169" s="34"/>
      <c r="S169" s="34"/>
      <c r="T169" s="34"/>
      <c r="U169" s="35"/>
      <c r="V169" s="35">
        <v>8145</v>
      </c>
      <c r="W169" s="34">
        <v>21116</v>
      </c>
      <c r="X169" s="60">
        <v>43265</v>
      </c>
      <c r="Y169" s="77">
        <v>20180614</v>
      </c>
      <c r="Z169" s="34">
        <v>4600008161</v>
      </c>
      <c r="AA169" s="68">
        <f t="shared" si="2"/>
        <v>1</v>
      </c>
      <c r="AB169" s="35" t="s">
        <v>5805</v>
      </c>
      <c r="AC169" s="35" t="s">
        <v>827</v>
      </c>
      <c r="AD169" s="35"/>
      <c r="AE169" s="34" t="s">
        <v>1997</v>
      </c>
      <c r="AF169" s="34" t="s">
        <v>63</v>
      </c>
      <c r="AG169" s="34"/>
    </row>
    <row r="170" spans="1:33" s="5" customFormat="1" ht="50.25" customHeight="1" x14ac:dyDescent="0.3">
      <c r="A170" s="58" t="s">
        <v>1855</v>
      </c>
      <c r="B170" s="39">
        <v>50161814</v>
      </c>
      <c r="C170" s="34" t="s">
        <v>1998</v>
      </c>
      <c r="D170" s="55">
        <v>43160</v>
      </c>
      <c r="E170" s="71" t="s">
        <v>834</v>
      </c>
      <c r="F170" s="34" t="s">
        <v>67</v>
      </c>
      <c r="G170" s="34" t="s">
        <v>232</v>
      </c>
      <c r="H170" s="74">
        <v>260111529.49009866</v>
      </c>
      <c r="I170" s="74">
        <v>179850000</v>
      </c>
      <c r="J170" s="34" t="s">
        <v>76</v>
      </c>
      <c r="K170" s="34" t="s">
        <v>68</v>
      </c>
      <c r="L170" s="34" t="s">
        <v>1857</v>
      </c>
      <c r="M170" s="34" t="s">
        <v>1858</v>
      </c>
      <c r="N170" s="75">
        <v>3837020</v>
      </c>
      <c r="O170" s="45" t="s">
        <v>1859</v>
      </c>
      <c r="P170" s="34"/>
      <c r="Q170" s="34"/>
      <c r="R170" s="34"/>
      <c r="S170" s="34"/>
      <c r="T170" s="34"/>
      <c r="U170" s="35"/>
      <c r="V170" s="35">
        <v>8159</v>
      </c>
      <c r="W170" s="34">
        <v>21179</v>
      </c>
      <c r="X170" s="60">
        <v>43202</v>
      </c>
      <c r="Y170" s="34">
        <v>20180614</v>
      </c>
      <c r="Z170" s="34">
        <v>4600008152</v>
      </c>
      <c r="AA170" s="68">
        <f t="shared" si="2"/>
        <v>1</v>
      </c>
      <c r="AB170" s="35" t="s">
        <v>1999</v>
      </c>
      <c r="AC170" s="35" t="s">
        <v>827</v>
      </c>
      <c r="AD170" s="35"/>
      <c r="AE170" s="34" t="s">
        <v>1997</v>
      </c>
      <c r="AF170" s="34" t="s">
        <v>63</v>
      </c>
      <c r="AG170" s="34"/>
    </row>
    <row r="171" spans="1:33" s="5" customFormat="1" ht="50.25" customHeight="1" x14ac:dyDescent="0.3">
      <c r="A171" s="58" t="s">
        <v>1855</v>
      </c>
      <c r="B171" s="39" t="s">
        <v>2000</v>
      </c>
      <c r="C171" s="34" t="s">
        <v>2001</v>
      </c>
      <c r="D171" s="55">
        <v>43160</v>
      </c>
      <c r="E171" s="71" t="s">
        <v>834</v>
      </c>
      <c r="F171" s="34" t="s">
        <v>75</v>
      </c>
      <c r="G171" s="34" t="s">
        <v>232</v>
      </c>
      <c r="H171" s="74">
        <v>39276472.805230103</v>
      </c>
      <c r="I171" s="74">
        <v>33052250</v>
      </c>
      <c r="J171" s="34" t="s">
        <v>76</v>
      </c>
      <c r="K171" s="34" t="s">
        <v>68</v>
      </c>
      <c r="L171" s="34" t="s">
        <v>1857</v>
      </c>
      <c r="M171" s="34" t="s">
        <v>1858</v>
      </c>
      <c r="N171" s="75">
        <v>3837020</v>
      </c>
      <c r="O171" s="45" t="s">
        <v>1859</v>
      </c>
      <c r="P171" s="34"/>
      <c r="Q171" s="34"/>
      <c r="R171" s="34"/>
      <c r="S171" s="34"/>
      <c r="T171" s="34"/>
      <c r="U171" s="35"/>
      <c r="V171" s="35">
        <v>8253</v>
      </c>
      <c r="W171" s="34">
        <v>21771</v>
      </c>
      <c r="X171" s="60">
        <v>43263</v>
      </c>
      <c r="Y171" s="34">
        <v>20180703</v>
      </c>
      <c r="Z171" s="34">
        <v>4600008185</v>
      </c>
      <c r="AA171" s="68">
        <f t="shared" si="2"/>
        <v>1</v>
      </c>
      <c r="AB171" s="35" t="s">
        <v>2002</v>
      </c>
      <c r="AC171" s="35" t="s">
        <v>827</v>
      </c>
      <c r="AD171" s="35"/>
      <c r="AE171" s="34" t="s">
        <v>1997</v>
      </c>
      <c r="AF171" s="34" t="s">
        <v>63</v>
      </c>
      <c r="AG171" s="34"/>
    </row>
    <row r="172" spans="1:33" s="5" customFormat="1" ht="50.25" customHeight="1" x14ac:dyDescent="0.3">
      <c r="A172" s="58" t="s">
        <v>1855</v>
      </c>
      <c r="B172" s="39">
        <v>12352104</v>
      </c>
      <c r="C172" s="34" t="s">
        <v>2003</v>
      </c>
      <c r="D172" s="55">
        <v>43101</v>
      </c>
      <c r="E172" s="71" t="s">
        <v>66</v>
      </c>
      <c r="F172" s="34" t="s">
        <v>67</v>
      </c>
      <c r="G172" s="34" t="s">
        <v>232</v>
      </c>
      <c r="H172" s="74">
        <v>12484008598</v>
      </c>
      <c r="I172" s="74">
        <v>9804800000</v>
      </c>
      <c r="J172" s="34" t="s">
        <v>76</v>
      </c>
      <c r="K172" s="34" t="s">
        <v>68</v>
      </c>
      <c r="L172" s="34" t="s">
        <v>1857</v>
      </c>
      <c r="M172" s="34" t="s">
        <v>1858</v>
      </c>
      <c r="N172" s="75">
        <v>3837020</v>
      </c>
      <c r="O172" s="45" t="s">
        <v>1859</v>
      </c>
      <c r="P172" s="34" t="s">
        <v>1889</v>
      </c>
      <c r="Q172" s="34" t="s">
        <v>1898</v>
      </c>
      <c r="R172" s="34" t="s">
        <v>2004</v>
      </c>
      <c r="S172" s="34" t="s">
        <v>2005</v>
      </c>
      <c r="T172" s="34" t="s">
        <v>1898</v>
      </c>
      <c r="U172" s="35" t="s">
        <v>2006</v>
      </c>
      <c r="V172" s="35">
        <v>8160</v>
      </c>
      <c r="W172" s="34">
        <v>21158</v>
      </c>
      <c r="X172" s="60">
        <v>43207</v>
      </c>
      <c r="Y172" s="34">
        <v>20180607</v>
      </c>
      <c r="Z172" s="34">
        <v>8600008147</v>
      </c>
      <c r="AA172" s="68">
        <f t="shared" si="2"/>
        <v>1</v>
      </c>
      <c r="AB172" s="35" t="s">
        <v>2007</v>
      </c>
      <c r="AC172" s="35" t="s">
        <v>61</v>
      </c>
      <c r="AD172" s="35"/>
      <c r="AE172" s="34" t="s">
        <v>2008</v>
      </c>
      <c r="AF172" s="34" t="s">
        <v>63</v>
      </c>
      <c r="AG172" s="34"/>
    </row>
    <row r="173" spans="1:33" s="5" customFormat="1" ht="50.25" customHeight="1" x14ac:dyDescent="0.3">
      <c r="A173" s="58" t="s">
        <v>1855</v>
      </c>
      <c r="B173" s="39">
        <v>12352104</v>
      </c>
      <c r="C173" s="34" t="s">
        <v>2009</v>
      </c>
      <c r="D173" s="55">
        <v>43101</v>
      </c>
      <c r="E173" s="71" t="s">
        <v>66</v>
      </c>
      <c r="F173" s="34" t="s">
        <v>67</v>
      </c>
      <c r="G173" s="34" t="s">
        <v>232</v>
      </c>
      <c r="H173" s="74">
        <v>36657842215</v>
      </c>
      <c r="I173" s="74">
        <v>33744000000</v>
      </c>
      <c r="J173" s="34" t="s">
        <v>76</v>
      </c>
      <c r="K173" s="34" t="s">
        <v>68</v>
      </c>
      <c r="L173" s="34" t="s">
        <v>1857</v>
      </c>
      <c r="M173" s="34" t="s">
        <v>1858</v>
      </c>
      <c r="N173" s="75">
        <v>3837020</v>
      </c>
      <c r="O173" s="45" t="s">
        <v>1859</v>
      </c>
      <c r="P173" s="34"/>
      <c r="Q173" s="34"/>
      <c r="R173" s="34"/>
      <c r="S173" s="34"/>
      <c r="T173" s="34"/>
      <c r="U173" s="35"/>
      <c r="V173" s="35">
        <v>8144</v>
      </c>
      <c r="W173" s="34">
        <v>20090</v>
      </c>
      <c r="X173" s="60">
        <v>43207</v>
      </c>
      <c r="Y173" s="34">
        <v>20180802</v>
      </c>
      <c r="Z173" s="34">
        <v>4600008283</v>
      </c>
      <c r="AA173" s="68">
        <f t="shared" si="2"/>
        <v>1</v>
      </c>
      <c r="AB173" s="35" t="s">
        <v>5806</v>
      </c>
      <c r="AC173" s="35" t="s">
        <v>534</v>
      </c>
      <c r="AD173" s="35"/>
      <c r="AE173" s="34" t="s">
        <v>2010</v>
      </c>
      <c r="AF173" s="34" t="s">
        <v>94</v>
      </c>
      <c r="AG173" s="34"/>
    </row>
    <row r="174" spans="1:33" s="5" customFormat="1" ht="50.25" customHeight="1" x14ac:dyDescent="0.3">
      <c r="A174" s="58" t="s">
        <v>1855</v>
      </c>
      <c r="B174" s="39">
        <v>50202200</v>
      </c>
      <c r="C174" s="34" t="s">
        <v>2011</v>
      </c>
      <c r="D174" s="55">
        <v>43282</v>
      </c>
      <c r="E174" s="71" t="s">
        <v>162</v>
      </c>
      <c r="F174" s="34" t="s">
        <v>95</v>
      </c>
      <c r="G174" s="34" t="s">
        <v>232</v>
      </c>
      <c r="H174" s="74">
        <v>1033471343.84074</v>
      </c>
      <c r="I174" s="74">
        <v>1033471343.84074</v>
      </c>
      <c r="J174" s="34" t="s">
        <v>76</v>
      </c>
      <c r="K174" s="34" t="s">
        <v>68</v>
      </c>
      <c r="L174" s="34" t="s">
        <v>1857</v>
      </c>
      <c r="M174" s="34" t="s">
        <v>1858</v>
      </c>
      <c r="N174" s="75">
        <v>3837020</v>
      </c>
      <c r="O174" s="45" t="s">
        <v>1859</v>
      </c>
      <c r="P174" s="34"/>
      <c r="Q174" s="34"/>
      <c r="R174" s="34"/>
      <c r="S174" s="34"/>
      <c r="T174" s="34"/>
      <c r="U174" s="35"/>
      <c r="V174" s="35"/>
      <c r="W174" s="34">
        <v>22372</v>
      </c>
      <c r="X174" s="60"/>
      <c r="Y174" s="34"/>
      <c r="Z174" s="34"/>
      <c r="AA174" s="68">
        <f t="shared" si="2"/>
        <v>0</v>
      </c>
      <c r="AB174" s="35"/>
      <c r="AC174" s="35"/>
      <c r="AD174" s="35"/>
      <c r="AE174" s="34" t="s">
        <v>1997</v>
      </c>
      <c r="AF174" s="34" t="s">
        <v>63</v>
      </c>
      <c r="AG174" s="34"/>
    </row>
    <row r="175" spans="1:33" s="5" customFormat="1" ht="50.25" customHeight="1" x14ac:dyDescent="0.3">
      <c r="A175" s="58" t="s">
        <v>1855</v>
      </c>
      <c r="B175" s="39">
        <v>50221300</v>
      </c>
      <c r="C175" s="34" t="s">
        <v>2012</v>
      </c>
      <c r="D175" s="55">
        <v>43160</v>
      </c>
      <c r="E175" s="71" t="s">
        <v>834</v>
      </c>
      <c r="F175" s="34" t="s">
        <v>75</v>
      </c>
      <c r="G175" s="34" t="s">
        <v>232</v>
      </c>
      <c r="H175" s="74">
        <v>6546150.9820670784</v>
      </c>
      <c r="I175" s="74">
        <v>6546150.9820670784</v>
      </c>
      <c r="J175" s="34" t="s">
        <v>76</v>
      </c>
      <c r="K175" s="34" t="s">
        <v>68</v>
      </c>
      <c r="L175" s="34" t="s">
        <v>1857</v>
      </c>
      <c r="M175" s="34" t="s">
        <v>1858</v>
      </c>
      <c r="N175" s="75">
        <v>3837020</v>
      </c>
      <c r="O175" s="45" t="s">
        <v>1859</v>
      </c>
      <c r="P175" s="34"/>
      <c r="Q175" s="34"/>
      <c r="R175" s="34"/>
      <c r="S175" s="34"/>
      <c r="T175" s="34"/>
      <c r="U175" s="35"/>
      <c r="V175" s="35"/>
      <c r="W175" s="34"/>
      <c r="X175" s="60"/>
      <c r="Y175" s="34"/>
      <c r="Z175" s="34"/>
      <c r="AA175" s="68" t="str">
        <f t="shared" si="2"/>
        <v/>
      </c>
      <c r="AB175" s="35"/>
      <c r="AC175" s="35"/>
      <c r="AD175" s="35"/>
      <c r="AE175" s="34" t="s">
        <v>1997</v>
      </c>
      <c r="AF175" s="34" t="s">
        <v>63</v>
      </c>
      <c r="AG175" s="34"/>
    </row>
    <row r="176" spans="1:33" s="5" customFormat="1" ht="50.25" customHeight="1" x14ac:dyDescent="0.3">
      <c r="A176" s="58" t="s">
        <v>1855</v>
      </c>
      <c r="B176" s="39">
        <v>12164502</v>
      </c>
      <c r="C176" s="34" t="s">
        <v>2013</v>
      </c>
      <c r="D176" s="55">
        <v>43282</v>
      </c>
      <c r="E176" s="71" t="s">
        <v>162</v>
      </c>
      <c r="F176" s="34" t="s">
        <v>75</v>
      </c>
      <c r="G176" s="34" t="s">
        <v>232</v>
      </c>
      <c r="H176" s="74">
        <v>17402814.449139111</v>
      </c>
      <c r="I176" s="74">
        <v>17402814.449139111</v>
      </c>
      <c r="J176" s="34" t="s">
        <v>76</v>
      </c>
      <c r="K176" s="34" t="s">
        <v>68</v>
      </c>
      <c r="L176" s="34" t="s">
        <v>1857</v>
      </c>
      <c r="M176" s="34" t="s">
        <v>1858</v>
      </c>
      <c r="N176" s="75">
        <v>3837020</v>
      </c>
      <c r="O176" s="45" t="s">
        <v>1859</v>
      </c>
      <c r="P176" s="34"/>
      <c r="Q176" s="34"/>
      <c r="R176" s="34"/>
      <c r="S176" s="34"/>
      <c r="T176" s="34"/>
      <c r="U176" s="35"/>
      <c r="V176" s="35"/>
      <c r="W176" s="34"/>
      <c r="X176" s="60"/>
      <c r="Y176" s="34"/>
      <c r="Z176" s="34"/>
      <c r="AA176" s="68" t="str">
        <f t="shared" si="2"/>
        <v/>
      </c>
      <c r="AB176" s="35"/>
      <c r="AC176" s="35"/>
      <c r="AD176" s="35"/>
      <c r="AE176" s="34" t="s">
        <v>1997</v>
      </c>
      <c r="AF176" s="34" t="s">
        <v>63</v>
      </c>
      <c r="AG176" s="34"/>
    </row>
    <row r="177" spans="1:33" s="5" customFormat="1" ht="50.25" customHeight="1" x14ac:dyDescent="0.3">
      <c r="A177" s="58" t="s">
        <v>1855</v>
      </c>
      <c r="B177" s="39">
        <v>31201610</v>
      </c>
      <c r="C177" s="34" t="s">
        <v>2014</v>
      </c>
      <c r="D177" s="55">
        <v>43132</v>
      </c>
      <c r="E177" s="71" t="s">
        <v>66</v>
      </c>
      <c r="F177" s="34" t="s">
        <v>67</v>
      </c>
      <c r="G177" s="34" t="s">
        <v>232</v>
      </c>
      <c r="H177" s="74">
        <v>298150571</v>
      </c>
      <c r="I177" s="74">
        <v>201678200</v>
      </c>
      <c r="J177" s="34" t="s">
        <v>76</v>
      </c>
      <c r="K177" s="34" t="s">
        <v>68</v>
      </c>
      <c r="L177" s="34" t="s">
        <v>1857</v>
      </c>
      <c r="M177" s="34" t="s">
        <v>1858</v>
      </c>
      <c r="N177" s="75">
        <v>3837020</v>
      </c>
      <c r="O177" s="45" t="s">
        <v>1859</v>
      </c>
      <c r="P177" s="34"/>
      <c r="Q177" s="34"/>
      <c r="R177" s="34"/>
      <c r="S177" s="34"/>
      <c r="T177" s="34"/>
      <c r="U177" s="35"/>
      <c r="V177" s="35">
        <v>8009</v>
      </c>
      <c r="W177" s="34">
        <v>20925</v>
      </c>
      <c r="X177" s="60">
        <v>43228</v>
      </c>
      <c r="Y177" s="34">
        <v>20180518</v>
      </c>
      <c r="Z177" s="34">
        <v>4600008110</v>
      </c>
      <c r="AA177" s="68">
        <f t="shared" si="2"/>
        <v>1</v>
      </c>
      <c r="AB177" s="35" t="s">
        <v>2015</v>
      </c>
      <c r="AC177" s="35" t="s">
        <v>61</v>
      </c>
      <c r="AD177" s="35"/>
      <c r="AE177" s="34" t="s">
        <v>1993</v>
      </c>
      <c r="AF177" s="34" t="s">
        <v>63</v>
      </c>
      <c r="AG177" s="34"/>
    </row>
    <row r="178" spans="1:33" s="5" customFormat="1" ht="50.25" customHeight="1" x14ac:dyDescent="0.3">
      <c r="A178" s="58" t="s">
        <v>1855</v>
      </c>
      <c r="B178" s="34" t="s">
        <v>2016</v>
      </c>
      <c r="C178" s="34" t="s">
        <v>2017</v>
      </c>
      <c r="D178" s="55">
        <v>43101</v>
      </c>
      <c r="E178" s="55" t="s">
        <v>66</v>
      </c>
      <c r="F178" s="34" t="s">
        <v>95</v>
      </c>
      <c r="G178" s="34" t="s">
        <v>232</v>
      </c>
      <c r="H178" s="74">
        <v>220890333</v>
      </c>
      <c r="I178" s="74">
        <v>239178965</v>
      </c>
      <c r="J178" s="34" t="s">
        <v>49</v>
      </c>
      <c r="K178" s="34" t="s">
        <v>68</v>
      </c>
      <c r="L178" s="34" t="s">
        <v>1857</v>
      </c>
      <c r="M178" s="34" t="s">
        <v>1858</v>
      </c>
      <c r="N178" s="75">
        <v>3837020</v>
      </c>
      <c r="O178" s="45" t="s">
        <v>1859</v>
      </c>
      <c r="P178" s="34"/>
      <c r="Q178" s="34"/>
      <c r="R178" s="34"/>
      <c r="S178" s="34"/>
      <c r="T178" s="34"/>
      <c r="U178" s="35"/>
      <c r="V178" s="35">
        <v>8011</v>
      </c>
      <c r="W178" s="34" t="s">
        <v>2018</v>
      </c>
      <c r="X178" s="60">
        <v>43126</v>
      </c>
      <c r="Y178" s="34">
        <v>20180126</v>
      </c>
      <c r="Z178" s="34">
        <v>4600008009</v>
      </c>
      <c r="AA178" s="68">
        <f t="shared" si="2"/>
        <v>1</v>
      </c>
      <c r="AB178" s="35" t="s">
        <v>2019</v>
      </c>
      <c r="AC178" s="35" t="s">
        <v>61</v>
      </c>
      <c r="AD178" s="35"/>
      <c r="AE178" s="34" t="s">
        <v>2020</v>
      </c>
      <c r="AF178" s="34" t="s">
        <v>63</v>
      </c>
      <c r="AG178" s="34"/>
    </row>
    <row r="179" spans="1:33" s="5" customFormat="1" ht="50.25" customHeight="1" x14ac:dyDescent="0.3">
      <c r="A179" s="58" t="s">
        <v>1855</v>
      </c>
      <c r="B179" s="39" t="s">
        <v>5812</v>
      </c>
      <c r="C179" s="34" t="s">
        <v>2021</v>
      </c>
      <c r="D179" s="55">
        <v>43252</v>
      </c>
      <c r="E179" s="71" t="s">
        <v>136</v>
      </c>
      <c r="F179" s="34" t="s">
        <v>67</v>
      </c>
      <c r="G179" s="34" t="s">
        <v>232</v>
      </c>
      <c r="H179" s="74">
        <v>54795901703.405701</v>
      </c>
      <c r="I179" s="74">
        <v>54795901703.405701</v>
      </c>
      <c r="J179" s="34" t="s">
        <v>76</v>
      </c>
      <c r="K179" s="34" t="s">
        <v>68</v>
      </c>
      <c r="L179" s="34" t="s">
        <v>1857</v>
      </c>
      <c r="M179" s="34" t="s">
        <v>1858</v>
      </c>
      <c r="N179" s="75">
        <v>3837020</v>
      </c>
      <c r="O179" s="45" t="s">
        <v>1859</v>
      </c>
      <c r="P179" s="34"/>
      <c r="Q179" s="34"/>
      <c r="R179" s="34"/>
      <c r="S179" s="34"/>
      <c r="T179" s="34"/>
      <c r="U179" s="35"/>
      <c r="V179" s="35">
        <v>8289</v>
      </c>
      <c r="W179" s="34">
        <v>21604</v>
      </c>
      <c r="X179" s="60">
        <v>43315</v>
      </c>
      <c r="Y179" s="34"/>
      <c r="Z179" s="34"/>
      <c r="AA179" s="68">
        <f t="shared" si="2"/>
        <v>0.33</v>
      </c>
      <c r="AB179" s="35"/>
      <c r="AC179" s="35"/>
      <c r="AD179" s="35"/>
      <c r="AE179" s="34" t="s">
        <v>1989</v>
      </c>
      <c r="AF179" s="34" t="s">
        <v>63</v>
      </c>
      <c r="AG179" s="34"/>
    </row>
    <row r="180" spans="1:33" s="5" customFormat="1" ht="50.25" customHeight="1" x14ac:dyDescent="0.3">
      <c r="A180" s="58" t="s">
        <v>1855</v>
      </c>
      <c r="B180" s="39">
        <v>24121500</v>
      </c>
      <c r="C180" s="34" t="s">
        <v>2022</v>
      </c>
      <c r="D180" s="55">
        <v>43009</v>
      </c>
      <c r="E180" s="55" t="s">
        <v>683</v>
      </c>
      <c r="F180" s="34" t="s">
        <v>67</v>
      </c>
      <c r="G180" s="34" t="s">
        <v>232</v>
      </c>
      <c r="H180" s="74">
        <v>15889000000</v>
      </c>
      <c r="I180" s="74">
        <v>10800000000</v>
      </c>
      <c r="J180" s="34" t="s">
        <v>49</v>
      </c>
      <c r="K180" s="34" t="s">
        <v>50</v>
      </c>
      <c r="L180" s="34" t="s">
        <v>1857</v>
      </c>
      <c r="M180" s="34" t="s">
        <v>1858</v>
      </c>
      <c r="N180" s="75">
        <v>3837020</v>
      </c>
      <c r="O180" s="45" t="s">
        <v>1859</v>
      </c>
      <c r="P180" s="34"/>
      <c r="Q180" s="34"/>
      <c r="R180" s="34"/>
      <c r="S180" s="34"/>
      <c r="T180" s="34"/>
      <c r="U180" s="35"/>
      <c r="V180" s="35"/>
      <c r="W180" s="34">
        <v>20701</v>
      </c>
      <c r="X180" s="60"/>
      <c r="Y180" s="34"/>
      <c r="Z180" s="34"/>
      <c r="AA180" s="68">
        <f t="shared" si="2"/>
        <v>0</v>
      </c>
      <c r="AB180" s="35"/>
      <c r="AC180" s="35" t="s">
        <v>534</v>
      </c>
      <c r="AD180" s="35"/>
      <c r="AE180" s="34" t="s">
        <v>1989</v>
      </c>
      <c r="AF180" s="34" t="s">
        <v>63</v>
      </c>
      <c r="AG180" s="34"/>
    </row>
    <row r="181" spans="1:33" s="5" customFormat="1" ht="50.25" customHeight="1" x14ac:dyDescent="0.3">
      <c r="A181" s="58" t="s">
        <v>1855</v>
      </c>
      <c r="B181" s="39">
        <v>24122002</v>
      </c>
      <c r="C181" s="34" t="s">
        <v>2023</v>
      </c>
      <c r="D181" s="55">
        <v>43191</v>
      </c>
      <c r="E181" s="71" t="s">
        <v>907</v>
      </c>
      <c r="F181" s="34" t="s">
        <v>67</v>
      </c>
      <c r="G181" s="34" t="s">
        <v>232</v>
      </c>
      <c r="H181" s="74">
        <v>142758173.80651021</v>
      </c>
      <c r="I181" s="74">
        <v>142758173.80651021</v>
      </c>
      <c r="J181" s="34" t="s">
        <v>76</v>
      </c>
      <c r="K181" s="34" t="s">
        <v>68</v>
      </c>
      <c r="L181" s="34" t="s">
        <v>1857</v>
      </c>
      <c r="M181" s="34" t="s">
        <v>1858</v>
      </c>
      <c r="N181" s="75">
        <v>3837020</v>
      </c>
      <c r="O181" s="45" t="s">
        <v>1859</v>
      </c>
      <c r="P181" s="34"/>
      <c r="Q181" s="34"/>
      <c r="R181" s="34"/>
      <c r="S181" s="34"/>
      <c r="T181" s="34"/>
      <c r="U181" s="35"/>
      <c r="V181" s="35"/>
      <c r="W181" s="34"/>
      <c r="X181" s="60"/>
      <c r="Y181" s="34"/>
      <c r="Z181" s="34"/>
      <c r="AA181" s="68" t="str">
        <f t="shared" si="2"/>
        <v/>
      </c>
      <c r="AB181" s="35"/>
      <c r="AC181" s="35"/>
      <c r="AD181" s="35"/>
      <c r="AE181" s="34" t="s">
        <v>1995</v>
      </c>
      <c r="AF181" s="34" t="s">
        <v>63</v>
      </c>
      <c r="AG181" s="34"/>
    </row>
    <row r="182" spans="1:33" s="5" customFormat="1" ht="50.25" customHeight="1" x14ac:dyDescent="0.3">
      <c r="A182" s="58" t="s">
        <v>1855</v>
      </c>
      <c r="B182" s="39">
        <v>24121500</v>
      </c>
      <c r="C182" s="34" t="s">
        <v>2024</v>
      </c>
      <c r="D182" s="55">
        <v>43252</v>
      </c>
      <c r="E182" s="71" t="s">
        <v>66</v>
      </c>
      <c r="F182" s="34" t="s">
        <v>67</v>
      </c>
      <c r="G182" s="34" t="s">
        <v>232</v>
      </c>
      <c r="H182" s="74">
        <v>6629998700.28792</v>
      </c>
      <c r="I182" s="74">
        <v>6629998700.28792</v>
      </c>
      <c r="J182" s="34" t="s">
        <v>76</v>
      </c>
      <c r="K182" s="34" t="s">
        <v>68</v>
      </c>
      <c r="L182" s="34" t="s">
        <v>1857</v>
      </c>
      <c r="M182" s="34" t="s">
        <v>1858</v>
      </c>
      <c r="N182" s="75">
        <v>3837020</v>
      </c>
      <c r="O182" s="45" t="s">
        <v>1859</v>
      </c>
      <c r="P182" s="34"/>
      <c r="Q182" s="34"/>
      <c r="R182" s="34"/>
      <c r="S182" s="34"/>
      <c r="T182" s="34"/>
      <c r="U182" s="35"/>
      <c r="V182" s="35">
        <v>8251</v>
      </c>
      <c r="W182" s="34">
        <v>21748</v>
      </c>
      <c r="X182" s="60"/>
      <c r="Y182" s="34"/>
      <c r="Z182" s="34"/>
      <c r="AA182" s="68">
        <f t="shared" si="2"/>
        <v>0</v>
      </c>
      <c r="AB182" s="35"/>
      <c r="AC182" s="35"/>
      <c r="AD182" s="35"/>
      <c r="AE182" s="34" t="s">
        <v>2025</v>
      </c>
      <c r="AF182" s="34" t="s">
        <v>94</v>
      </c>
      <c r="AG182" s="34"/>
    </row>
    <row r="183" spans="1:33" s="5" customFormat="1" ht="50.25" customHeight="1" x14ac:dyDescent="0.3">
      <c r="A183" s="58" t="s">
        <v>1855</v>
      </c>
      <c r="B183" s="39" t="s">
        <v>2026</v>
      </c>
      <c r="C183" s="34" t="s">
        <v>2027</v>
      </c>
      <c r="D183" s="55">
        <v>43101</v>
      </c>
      <c r="E183" s="71" t="s">
        <v>66</v>
      </c>
      <c r="F183" s="34" t="s">
        <v>67</v>
      </c>
      <c r="G183" s="34" t="s">
        <v>232</v>
      </c>
      <c r="H183" s="74">
        <v>8220064158</v>
      </c>
      <c r="I183" s="74">
        <v>4522718903</v>
      </c>
      <c r="J183" s="34" t="s">
        <v>76</v>
      </c>
      <c r="K183" s="34" t="s">
        <v>68</v>
      </c>
      <c r="L183" s="34" t="s">
        <v>1857</v>
      </c>
      <c r="M183" s="34" t="s">
        <v>1858</v>
      </c>
      <c r="N183" s="75">
        <v>3837020</v>
      </c>
      <c r="O183" s="45" t="s">
        <v>1859</v>
      </c>
      <c r="P183" s="34"/>
      <c r="Q183" s="34"/>
      <c r="R183" s="34"/>
      <c r="S183" s="34"/>
      <c r="T183" s="34"/>
      <c r="U183" s="35"/>
      <c r="V183" s="35">
        <v>8154</v>
      </c>
      <c r="W183" s="34">
        <v>21203</v>
      </c>
      <c r="X183" s="60">
        <v>43182</v>
      </c>
      <c r="Y183" s="34">
        <v>20180601</v>
      </c>
      <c r="Z183" s="34">
        <v>4600008130</v>
      </c>
      <c r="AA183" s="68">
        <f t="shared" si="2"/>
        <v>1</v>
      </c>
      <c r="AB183" s="35" t="s">
        <v>2028</v>
      </c>
      <c r="AC183" s="35" t="s">
        <v>61</v>
      </c>
      <c r="AD183" s="35"/>
      <c r="AE183" s="34" t="s">
        <v>2025</v>
      </c>
      <c r="AF183" s="34" t="s">
        <v>94</v>
      </c>
      <c r="AG183" s="34"/>
    </row>
    <row r="184" spans="1:33" s="5" customFormat="1" ht="50.25" customHeight="1" x14ac:dyDescent="0.3">
      <c r="A184" s="58" t="s">
        <v>1855</v>
      </c>
      <c r="B184" s="39">
        <v>24122004</v>
      </c>
      <c r="C184" s="34" t="s">
        <v>2029</v>
      </c>
      <c r="D184" s="55">
        <v>43313</v>
      </c>
      <c r="E184" s="71" t="s">
        <v>162</v>
      </c>
      <c r="F184" s="34" t="s">
        <v>67</v>
      </c>
      <c r="G184" s="34" t="s">
        <v>232</v>
      </c>
      <c r="H184" s="74">
        <v>55515991402</v>
      </c>
      <c r="I184" s="74">
        <v>55515991402</v>
      </c>
      <c r="J184" s="34" t="s">
        <v>76</v>
      </c>
      <c r="K184" s="34" t="s">
        <v>68</v>
      </c>
      <c r="L184" s="34" t="s">
        <v>1857</v>
      </c>
      <c r="M184" s="34" t="s">
        <v>1858</v>
      </c>
      <c r="N184" s="75">
        <v>3837020</v>
      </c>
      <c r="O184" s="45" t="s">
        <v>1859</v>
      </c>
      <c r="P184" s="34"/>
      <c r="Q184" s="34"/>
      <c r="R184" s="34"/>
      <c r="S184" s="34"/>
      <c r="T184" s="34"/>
      <c r="U184" s="35"/>
      <c r="V184" s="35">
        <v>8264</v>
      </c>
      <c r="W184" s="34" t="s">
        <v>5807</v>
      </c>
      <c r="X184" s="60">
        <v>43314</v>
      </c>
      <c r="Y184" s="34"/>
      <c r="Z184" s="34"/>
      <c r="AA184" s="68">
        <f t="shared" si="2"/>
        <v>0.33</v>
      </c>
      <c r="AB184" s="35"/>
      <c r="AC184" s="35"/>
      <c r="AD184" s="35"/>
      <c r="AE184" s="34" t="s">
        <v>2030</v>
      </c>
      <c r="AF184" s="34" t="s">
        <v>94</v>
      </c>
      <c r="AG184" s="34"/>
    </row>
    <row r="185" spans="1:33" s="5" customFormat="1" ht="50.25" customHeight="1" x14ac:dyDescent="0.3">
      <c r="A185" s="58" t="s">
        <v>1855</v>
      </c>
      <c r="B185" s="34" t="s">
        <v>2031</v>
      </c>
      <c r="C185" s="34" t="s">
        <v>2032</v>
      </c>
      <c r="D185" s="55">
        <v>43252</v>
      </c>
      <c r="E185" s="71" t="s">
        <v>74</v>
      </c>
      <c r="F185" s="34" t="s">
        <v>67</v>
      </c>
      <c r="G185" s="34" t="s">
        <v>232</v>
      </c>
      <c r="H185" s="74">
        <v>2700989182.4987144</v>
      </c>
      <c r="I185" s="74">
        <v>2700989182.4987144</v>
      </c>
      <c r="J185" s="34" t="s">
        <v>76</v>
      </c>
      <c r="K185" s="34" t="s">
        <v>68</v>
      </c>
      <c r="L185" s="34" t="s">
        <v>1857</v>
      </c>
      <c r="M185" s="34" t="s">
        <v>1858</v>
      </c>
      <c r="N185" s="75">
        <v>3837020</v>
      </c>
      <c r="O185" s="45" t="s">
        <v>1859</v>
      </c>
      <c r="P185" s="34"/>
      <c r="Q185" s="34"/>
      <c r="R185" s="34"/>
      <c r="S185" s="34"/>
      <c r="T185" s="34"/>
      <c r="U185" s="35"/>
      <c r="V185" s="35">
        <v>8247</v>
      </c>
      <c r="W185" s="34">
        <v>21603</v>
      </c>
      <c r="X185" s="60">
        <v>43298</v>
      </c>
      <c r="Y185" s="34"/>
      <c r="Z185" s="34"/>
      <c r="AA185" s="68">
        <f t="shared" si="2"/>
        <v>0.33</v>
      </c>
      <c r="AB185" s="35"/>
      <c r="AC185" s="35"/>
      <c r="AD185" s="35"/>
      <c r="AE185" s="34" t="s">
        <v>1989</v>
      </c>
      <c r="AF185" s="34" t="s">
        <v>63</v>
      </c>
      <c r="AG185" s="34"/>
    </row>
    <row r="186" spans="1:33" s="5" customFormat="1" ht="50.25" customHeight="1" x14ac:dyDescent="0.3">
      <c r="A186" s="58" t="s">
        <v>1855</v>
      </c>
      <c r="B186" s="39" t="s">
        <v>2033</v>
      </c>
      <c r="C186" s="34" t="s">
        <v>2034</v>
      </c>
      <c r="D186" s="55">
        <v>43252</v>
      </c>
      <c r="E186" s="71" t="s">
        <v>854</v>
      </c>
      <c r="F186" s="34" t="s">
        <v>75</v>
      </c>
      <c r="G186" s="34" t="s">
        <v>232</v>
      </c>
      <c r="H186" s="74">
        <v>9640000</v>
      </c>
      <c r="I186" s="74">
        <v>9640000</v>
      </c>
      <c r="J186" s="34" t="s">
        <v>76</v>
      </c>
      <c r="K186" s="34" t="s">
        <v>68</v>
      </c>
      <c r="L186" s="34" t="s">
        <v>1857</v>
      </c>
      <c r="M186" s="34" t="s">
        <v>1858</v>
      </c>
      <c r="N186" s="75">
        <v>3837020</v>
      </c>
      <c r="O186" s="45" t="s">
        <v>1859</v>
      </c>
      <c r="P186" s="34"/>
      <c r="Q186" s="34"/>
      <c r="R186" s="34"/>
      <c r="S186" s="34"/>
      <c r="T186" s="34"/>
      <c r="U186" s="35"/>
      <c r="V186" s="35"/>
      <c r="W186" s="34"/>
      <c r="X186" s="60"/>
      <c r="Y186" s="34"/>
      <c r="Z186" s="34"/>
      <c r="AA186" s="68" t="str">
        <f t="shared" si="2"/>
        <v/>
      </c>
      <c r="AB186" s="35"/>
      <c r="AC186" s="35"/>
      <c r="AD186" s="35"/>
      <c r="AE186" s="34" t="s">
        <v>1938</v>
      </c>
      <c r="AF186" s="34" t="s">
        <v>63</v>
      </c>
      <c r="AG186" s="34"/>
    </row>
    <row r="187" spans="1:33" s="5" customFormat="1" ht="50.25" customHeight="1" x14ac:dyDescent="0.3">
      <c r="A187" s="58" t="s">
        <v>1855</v>
      </c>
      <c r="B187" s="39">
        <v>73152101</v>
      </c>
      <c r="C187" s="34" t="s">
        <v>2035</v>
      </c>
      <c r="D187" s="55">
        <v>43098</v>
      </c>
      <c r="E187" s="55" t="s">
        <v>837</v>
      </c>
      <c r="F187" s="34" t="s">
        <v>95</v>
      </c>
      <c r="G187" s="34" t="s">
        <v>232</v>
      </c>
      <c r="H187" s="74">
        <v>941760000</v>
      </c>
      <c r="I187" s="74">
        <v>641760000</v>
      </c>
      <c r="J187" s="34" t="s">
        <v>49</v>
      </c>
      <c r="K187" s="34" t="s">
        <v>50</v>
      </c>
      <c r="L187" s="34" t="s">
        <v>1857</v>
      </c>
      <c r="M187" s="34" t="s">
        <v>1858</v>
      </c>
      <c r="N187" s="75">
        <v>3837020</v>
      </c>
      <c r="O187" s="45" t="s">
        <v>1859</v>
      </c>
      <c r="P187" s="34"/>
      <c r="Q187" s="34"/>
      <c r="R187" s="34"/>
      <c r="S187" s="34"/>
      <c r="T187" s="34"/>
      <c r="U187" s="35"/>
      <c r="V187" s="35"/>
      <c r="W187" s="34">
        <v>20695</v>
      </c>
      <c r="X187" s="60"/>
      <c r="Y187" s="34"/>
      <c r="Z187" s="34"/>
      <c r="AA187" s="68">
        <f t="shared" si="2"/>
        <v>0</v>
      </c>
      <c r="AB187" s="35"/>
      <c r="AC187" s="35" t="s">
        <v>534</v>
      </c>
      <c r="AD187" s="35"/>
      <c r="AE187" s="34" t="s">
        <v>2036</v>
      </c>
      <c r="AF187" s="34" t="s">
        <v>63</v>
      </c>
      <c r="AG187" s="34"/>
    </row>
    <row r="188" spans="1:33" s="5" customFormat="1" ht="50.25" customHeight="1" x14ac:dyDescent="0.3">
      <c r="A188" s="58" t="s">
        <v>1855</v>
      </c>
      <c r="B188" s="39" t="s">
        <v>2037</v>
      </c>
      <c r="C188" s="34" t="s">
        <v>2038</v>
      </c>
      <c r="D188" s="55">
        <v>43009</v>
      </c>
      <c r="E188" s="55" t="s">
        <v>683</v>
      </c>
      <c r="F188" s="34" t="s">
        <v>95</v>
      </c>
      <c r="G188" s="34" t="s">
        <v>232</v>
      </c>
      <c r="H188" s="74">
        <v>2445984082</v>
      </c>
      <c r="I188" s="74">
        <v>1555200000</v>
      </c>
      <c r="J188" s="34" t="s">
        <v>49</v>
      </c>
      <c r="K188" s="34" t="s">
        <v>50</v>
      </c>
      <c r="L188" s="34" t="s">
        <v>1857</v>
      </c>
      <c r="M188" s="34" t="s">
        <v>1858</v>
      </c>
      <c r="N188" s="75">
        <v>3837020</v>
      </c>
      <c r="O188" s="45" t="s">
        <v>1859</v>
      </c>
      <c r="P188" s="34"/>
      <c r="Q188" s="34"/>
      <c r="R188" s="34"/>
      <c r="S188" s="34"/>
      <c r="T188" s="34"/>
      <c r="U188" s="35"/>
      <c r="V188" s="35"/>
      <c r="W188" s="34">
        <v>20697</v>
      </c>
      <c r="X188" s="60"/>
      <c r="Y188" s="34"/>
      <c r="Z188" s="34"/>
      <c r="AA188" s="68">
        <f t="shared" si="2"/>
        <v>0</v>
      </c>
      <c r="AB188" s="35"/>
      <c r="AC188" s="35" t="s">
        <v>534</v>
      </c>
      <c r="AD188" s="35"/>
      <c r="AE188" s="34" t="s">
        <v>2039</v>
      </c>
      <c r="AF188" s="34" t="s">
        <v>63</v>
      </c>
      <c r="AG188" s="34"/>
    </row>
    <row r="189" spans="1:33" s="5" customFormat="1" ht="50.25" customHeight="1" x14ac:dyDescent="0.3">
      <c r="A189" s="58" t="s">
        <v>1855</v>
      </c>
      <c r="B189" s="39" t="s">
        <v>2040</v>
      </c>
      <c r="C189" s="34" t="s">
        <v>2041</v>
      </c>
      <c r="D189" s="55">
        <v>43160</v>
      </c>
      <c r="E189" s="34" t="s">
        <v>796</v>
      </c>
      <c r="F189" s="34" t="s">
        <v>75</v>
      </c>
      <c r="G189" s="34" t="s">
        <v>232</v>
      </c>
      <c r="H189" s="74">
        <v>0</v>
      </c>
      <c r="I189" s="74">
        <v>0</v>
      </c>
      <c r="J189" s="34" t="s">
        <v>76</v>
      </c>
      <c r="K189" s="34" t="s">
        <v>68</v>
      </c>
      <c r="L189" s="34" t="s">
        <v>1857</v>
      </c>
      <c r="M189" s="34" t="s">
        <v>1858</v>
      </c>
      <c r="N189" s="75">
        <v>3837020</v>
      </c>
      <c r="O189" s="45" t="s">
        <v>1859</v>
      </c>
      <c r="P189" s="34"/>
      <c r="Q189" s="34"/>
      <c r="R189" s="34"/>
      <c r="S189" s="34"/>
      <c r="T189" s="34"/>
      <c r="U189" s="35"/>
      <c r="V189" s="35"/>
      <c r="W189" s="34"/>
      <c r="X189" s="60"/>
      <c r="Y189" s="34"/>
      <c r="Z189" s="34"/>
      <c r="AA189" s="68" t="str">
        <f t="shared" si="2"/>
        <v/>
      </c>
      <c r="AB189" s="35"/>
      <c r="AC189" s="35"/>
      <c r="AD189" s="35"/>
      <c r="AE189" s="34" t="s">
        <v>2042</v>
      </c>
      <c r="AF189" s="34" t="s">
        <v>63</v>
      </c>
      <c r="AG189" s="34"/>
    </row>
    <row r="190" spans="1:33" s="5" customFormat="1" ht="50.25" customHeight="1" x14ac:dyDescent="0.3">
      <c r="A190" s="58" t="s">
        <v>1855</v>
      </c>
      <c r="B190" s="39">
        <v>41115700</v>
      </c>
      <c r="C190" s="34" t="s">
        <v>2043</v>
      </c>
      <c r="D190" s="55">
        <v>43313</v>
      </c>
      <c r="E190" s="34" t="s">
        <v>796</v>
      </c>
      <c r="F190" s="34" t="s">
        <v>75</v>
      </c>
      <c r="G190" s="34" t="s">
        <v>232</v>
      </c>
      <c r="H190" s="74">
        <v>55000000</v>
      </c>
      <c r="I190" s="74">
        <v>55000000</v>
      </c>
      <c r="J190" s="34" t="s">
        <v>76</v>
      </c>
      <c r="K190" s="34" t="s">
        <v>68</v>
      </c>
      <c r="L190" s="34" t="s">
        <v>1857</v>
      </c>
      <c r="M190" s="34" t="s">
        <v>1858</v>
      </c>
      <c r="N190" s="75">
        <v>3837020</v>
      </c>
      <c r="O190" s="45" t="s">
        <v>1859</v>
      </c>
      <c r="P190" s="34"/>
      <c r="Q190" s="34"/>
      <c r="R190" s="34"/>
      <c r="S190" s="34"/>
      <c r="T190" s="34"/>
      <c r="U190" s="35"/>
      <c r="V190" s="35"/>
      <c r="W190" s="34"/>
      <c r="X190" s="60"/>
      <c r="Y190" s="34"/>
      <c r="Z190" s="34"/>
      <c r="AA190" s="68" t="str">
        <f t="shared" si="2"/>
        <v/>
      </c>
      <c r="AB190" s="35"/>
      <c r="AC190" s="35"/>
      <c r="AD190" s="35"/>
      <c r="AE190" s="34" t="s">
        <v>2044</v>
      </c>
      <c r="AF190" s="34" t="s">
        <v>63</v>
      </c>
      <c r="AG190" s="34"/>
    </row>
    <row r="191" spans="1:33" s="5" customFormat="1" ht="50.25" customHeight="1" x14ac:dyDescent="0.3">
      <c r="A191" s="58" t="s">
        <v>1855</v>
      </c>
      <c r="B191" s="39">
        <v>72154300</v>
      </c>
      <c r="C191" s="34" t="s">
        <v>2045</v>
      </c>
      <c r="D191" s="55">
        <v>43252</v>
      </c>
      <c r="E191" s="34" t="s">
        <v>66</v>
      </c>
      <c r="F191" s="34" t="s">
        <v>75</v>
      </c>
      <c r="G191" s="34" t="s">
        <v>232</v>
      </c>
      <c r="H191" s="74">
        <v>15000000</v>
      </c>
      <c r="I191" s="74">
        <v>15000000</v>
      </c>
      <c r="J191" s="34" t="s">
        <v>76</v>
      </c>
      <c r="K191" s="34" t="s">
        <v>68</v>
      </c>
      <c r="L191" s="34" t="s">
        <v>1857</v>
      </c>
      <c r="M191" s="34" t="s">
        <v>1858</v>
      </c>
      <c r="N191" s="75">
        <v>3837020</v>
      </c>
      <c r="O191" s="45" t="s">
        <v>1859</v>
      </c>
      <c r="P191" s="34"/>
      <c r="Q191" s="34"/>
      <c r="R191" s="34"/>
      <c r="S191" s="34"/>
      <c r="T191" s="34"/>
      <c r="U191" s="35"/>
      <c r="V191" s="35"/>
      <c r="W191" s="34"/>
      <c r="X191" s="60"/>
      <c r="Y191" s="34"/>
      <c r="Z191" s="34"/>
      <c r="AA191" s="68" t="str">
        <f t="shared" si="2"/>
        <v/>
      </c>
      <c r="AB191" s="35"/>
      <c r="AC191" s="35"/>
      <c r="AD191" s="35"/>
      <c r="AE191" s="34" t="s">
        <v>2036</v>
      </c>
      <c r="AF191" s="34" t="s">
        <v>63</v>
      </c>
      <c r="AG191" s="34"/>
    </row>
    <row r="192" spans="1:33" s="5" customFormat="1" ht="50.25" customHeight="1" x14ac:dyDescent="0.3">
      <c r="A192" s="58" t="s">
        <v>1855</v>
      </c>
      <c r="B192" s="39">
        <v>73152101</v>
      </c>
      <c r="C192" s="34" t="s">
        <v>2046</v>
      </c>
      <c r="D192" s="55">
        <v>43282</v>
      </c>
      <c r="E192" s="34" t="s">
        <v>2047</v>
      </c>
      <c r="F192" s="34" t="s">
        <v>95</v>
      </c>
      <c r="G192" s="34" t="s">
        <v>232</v>
      </c>
      <c r="H192" s="74">
        <v>55000000</v>
      </c>
      <c r="I192" s="74">
        <v>55000000</v>
      </c>
      <c r="J192" s="34" t="s">
        <v>76</v>
      </c>
      <c r="K192" s="34" t="s">
        <v>68</v>
      </c>
      <c r="L192" s="34" t="s">
        <v>1857</v>
      </c>
      <c r="M192" s="34" t="s">
        <v>1858</v>
      </c>
      <c r="N192" s="75">
        <v>3837020</v>
      </c>
      <c r="O192" s="45" t="s">
        <v>1859</v>
      </c>
      <c r="P192" s="34"/>
      <c r="Q192" s="34"/>
      <c r="R192" s="34"/>
      <c r="S192" s="34"/>
      <c r="T192" s="34"/>
      <c r="U192" s="35"/>
      <c r="V192" s="35"/>
      <c r="W192" s="34"/>
      <c r="X192" s="60"/>
      <c r="Y192" s="34"/>
      <c r="Z192" s="34"/>
      <c r="AA192" s="68" t="str">
        <f t="shared" si="2"/>
        <v/>
      </c>
      <c r="AB192" s="35"/>
      <c r="AC192" s="35"/>
      <c r="AD192" s="35"/>
      <c r="AE192" s="34" t="s">
        <v>2042</v>
      </c>
      <c r="AF192" s="34" t="s">
        <v>63</v>
      </c>
      <c r="AG192" s="34"/>
    </row>
    <row r="193" spans="1:33" s="5" customFormat="1" ht="50.25" customHeight="1" x14ac:dyDescent="0.3">
      <c r="A193" s="58" t="s">
        <v>1855</v>
      </c>
      <c r="B193" s="39">
        <v>73152101</v>
      </c>
      <c r="C193" s="34" t="s">
        <v>2048</v>
      </c>
      <c r="D193" s="55">
        <v>42979</v>
      </c>
      <c r="E193" s="55" t="s">
        <v>656</v>
      </c>
      <c r="F193" s="34" t="s">
        <v>95</v>
      </c>
      <c r="G193" s="34" t="s">
        <v>232</v>
      </c>
      <c r="H193" s="74">
        <v>61412780</v>
      </c>
      <c r="I193" s="74">
        <v>40457340</v>
      </c>
      <c r="J193" s="34" t="s">
        <v>49</v>
      </c>
      <c r="K193" s="34" t="s">
        <v>50</v>
      </c>
      <c r="L193" s="34" t="s">
        <v>1857</v>
      </c>
      <c r="M193" s="34" t="s">
        <v>1858</v>
      </c>
      <c r="N193" s="75">
        <v>3837020</v>
      </c>
      <c r="O193" s="45" t="s">
        <v>1859</v>
      </c>
      <c r="P193" s="34"/>
      <c r="Q193" s="34"/>
      <c r="R193" s="34"/>
      <c r="S193" s="34"/>
      <c r="T193" s="34"/>
      <c r="U193" s="35"/>
      <c r="V193" s="35"/>
      <c r="W193" s="34">
        <v>20698</v>
      </c>
      <c r="X193" s="60"/>
      <c r="Y193" s="34"/>
      <c r="Z193" s="34"/>
      <c r="AA193" s="68">
        <f t="shared" si="2"/>
        <v>0</v>
      </c>
      <c r="AB193" s="35"/>
      <c r="AC193" s="35" t="s">
        <v>534</v>
      </c>
      <c r="AD193" s="35"/>
      <c r="AE193" s="34" t="s">
        <v>2042</v>
      </c>
      <c r="AF193" s="34" t="s">
        <v>63</v>
      </c>
      <c r="AG193" s="34"/>
    </row>
    <row r="194" spans="1:33" s="5" customFormat="1" ht="50.25" customHeight="1" x14ac:dyDescent="0.3">
      <c r="A194" s="58" t="s">
        <v>1855</v>
      </c>
      <c r="B194" s="39">
        <v>81141500</v>
      </c>
      <c r="C194" s="34" t="s">
        <v>2049</v>
      </c>
      <c r="D194" s="55">
        <v>43282</v>
      </c>
      <c r="E194" s="34" t="s">
        <v>162</v>
      </c>
      <c r="F194" s="34" t="s">
        <v>95</v>
      </c>
      <c r="G194" s="34" t="s">
        <v>232</v>
      </c>
      <c r="H194" s="74">
        <v>25000000</v>
      </c>
      <c r="I194" s="74">
        <v>25000000</v>
      </c>
      <c r="J194" s="34" t="s">
        <v>76</v>
      </c>
      <c r="K194" s="34" t="s">
        <v>68</v>
      </c>
      <c r="L194" s="34" t="s">
        <v>1857</v>
      </c>
      <c r="M194" s="34" t="s">
        <v>1858</v>
      </c>
      <c r="N194" s="75">
        <v>3837020</v>
      </c>
      <c r="O194" s="45" t="s">
        <v>1859</v>
      </c>
      <c r="P194" s="34"/>
      <c r="Q194" s="34"/>
      <c r="R194" s="34"/>
      <c r="S194" s="34"/>
      <c r="T194" s="34"/>
      <c r="U194" s="35"/>
      <c r="V194" s="35"/>
      <c r="W194" s="34"/>
      <c r="X194" s="60"/>
      <c r="Y194" s="34"/>
      <c r="Z194" s="34"/>
      <c r="AA194" s="68" t="str">
        <f t="shared" si="2"/>
        <v/>
      </c>
      <c r="AB194" s="35"/>
      <c r="AC194" s="35"/>
      <c r="AD194" s="35"/>
      <c r="AE194" s="34" t="s">
        <v>2044</v>
      </c>
      <c r="AF194" s="34" t="s">
        <v>63</v>
      </c>
      <c r="AG194" s="34"/>
    </row>
    <row r="195" spans="1:33" s="5" customFormat="1" ht="50.25" customHeight="1" x14ac:dyDescent="0.3">
      <c r="A195" s="58" t="s">
        <v>1855</v>
      </c>
      <c r="B195" s="39">
        <v>81141500</v>
      </c>
      <c r="C195" s="34" t="s">
        <v>2050</v>
      </c>
      <c r="D195" s="55">
        <v>43344</v>
      </c>
      <c r="E195" s="34" t="s">
        <v>900</v>
      </c>
      <c r="F195" s="34" t="s">
        <v>95</v>
      </c>
      <c r="G195" s="34" t="s">
        <v>232</v>
      </c>
      <c r="H195" s="74">
        <v>60000000</v>
      </c>
      <c r="I195" s="74">
        <v>60000000</v>
      </c>
      <c r="J195" s="34" t="s">
        <v>76</v>
      </c>
      <c r="K195" s="34" t="s">
        <v>68</v>
      </c>
      <c r="L195" s="34" t="s">
        <v>1857</v>
      </c>
      <c r="M195" s="34" t="s">
        <v>1858</v>
      </c>
      <c r="N195" s="75">
        <v>3837020</v>
      </c>
      <c r="O195" s="45" t="s">
        <v>1859</v>
      </c>
      <c r="P195" s="34"/>
      <c r="Q195" s="34"/>
      <c r="R195" s="34"/>
      <c r="S195" s="34"/>
      <c r="T195" s="34"/>
      <c r="U195" s="35"/>
      <c r="V195" s="35"/>
      <c r="W195" s="34"/>
      <c r="X195" s="60"/>
      <c r="Y195" s="34"/>
      <c r="Z195" s="34"/>
      <c r="AA195" s="68" t="str">
        <f t="shared" si="2"/>
        <v/>
      </c>
      <c r="AB195" s="35"/>
      <c r="AC195" s="35"/>
      <c r="AD195" s="35"/>
      <c r="AE195" s="34" t="s">
        <v>2044</v>
      </c>
      <c r="AF195" s="34" t="s">
        <v>63</v>
      </c>
      <c r="AG195" s="34"/>
    </row>
    <row r="196" spans="1:33" s="5" customFormat="1" ht="50.25" customHeight="1" x14ac:dyDescent="0.3">
      <c r="A196" s="58" t="s">
        <v>1855</v>
      </c>
      <c r="B196" s="39">
        <v>81141500</v>
      </c>
      <c r="C196" s="34" t="s">
        <v>2051</v>
      </c>
      <c r="D196" s="55">
        <v>43344</v>
      </c>
      <c r="E196" s="34" t="s">
        <v>900</v>
      </c>
      <c r="F196" s="34" t="s">
        <v>95</v>
      </c>
      <c r="G196" s="34" t="s">
        <v>232</v>
      </c>
      <c r="H196" s="74">
        <v>15000000</v>
      </c>
      <c r="I196" s="74">
        <v>15000000</v>
      </c>
      <c r="J196" s="34" t="s">
        <v>76</v>
      </c>
      <c r="K196" s="34" t="s">
        <v>68</v>
      </c>
      <c r="L196" s="34" t="s">
        <v>1857</v>
      </c>
      <c r="M196" s="34" t="s">
        <v>1858</v>
      </c>
      <c r="N196" s="75">
        <v>3837020</v>
      </c>
      <c r="O196" s="45" t="s">
        <v>1859</v>
      </c>
      <c r="P196" s="34"/>
      <c r="Q196" s="34"/>
      <c r="R196" s="34"/>
      <c r="S196" s="34"/>
      <c r="T196" s="34"/>
      <c r="U196" s="35"/>
      <c r="V196" s="35"/>
      <c r="W196" s="34"/>
      <c r="X196" s="60"/>
      <c r="Y196" s="34"/>
      <c r="Z196" s="34"/>
      <c r="AA196" s="68" t="str">
        <f t="shared" si="2"/>
        <v/>
      </c>
      <c r="AB196" s="35"/>
      <c r="AC196" s="35"/>
      <c r="AD196" s="35"/>
      <c r="AE196" s="34" t="s">
        <v>2044</v>
      </c>
      <c r="AF196" s="34" t="s">
        <v>63</v>
      </c>
      <c r="AG196" s="34"/>
    </row>
    <row r="197" spans="1:33" s="5" customFormat="1" ht="50.25" customHeight="1" x14ac:dyDescent="0.3">
      <c r="A197" s="58" t="s">
        <v>1855</v>
      </c>
      <c r="B197" s="39">
        <v>81141504</v>
      </c>
      <c r="C197" s="34" t="s">
        <v>2052</v>
      </c>
      <c r="D197" s="55">
        <v>43160</v>
      </c>
      <c r="E197" s="34" t="s">
        <v>834</v>
      </c>
      <c r="F197" s="34" t="s">
        <v>75</v>
      </c>
      <c r="G197" s="34" t="s">
        <v>232</v>
      </c>
      <c r="H197" s="74">
        <v>63854942</v>
      </c>
      <c r="I197" s="74">
        <v>63854942</v>
      </c>
      <c r="J197" s="34" t="s">
        <v>76</v>
      </c>
      <c r="K197" s="34" t="s">
        <v>68</v>
      </c>
      <c r="L197" s="34" t="s">
        <v>1857</v>
      </c>
      <c r="M197" s="34" t="s">
        <v>1858</v>
      </c>
      <c r="N197" s="75">
        <v>3837020</v>
      </c>
      <c r="O197" s="45" t="s">
        <v>1859</v>
      </c>
      <c r="P197" s="34"/>
      <c r="Q197" s="34"/>
      <c r="R197" s="34"/>
      <c r="S197" s="34"/>
      <c r="T197" s="34"/>
      <c r="U197" s="35"/>
      <c r="V197" s="35"/>
      <c r="W197" s="34" t="s">
        <v>2053</v>
      </c>
      <c r="X197" s="60"/>
      <c r="Y197" s="34"/>
      <c r="Z197" s="34"/>
      <c r="AA197" s="68">
        <f t="shared" si="2"/>
        <v>0</v>
      </c>
      <c r="AB197" s="35"/>
      <c r="AC197" s="35" t="s">
        <v>534</v>
      </c>
      <c r="AD197" s="35"/>
      <c r="AE197" s="34" t="s">
        <v>1976</v>
      </c>
      <c r="AF197" s="34" t="s">
        <v>63</v>
      </c>
      <c r="AG197" s="34"/>
    </row>
    <row r="198" spans="1:33" s="5" customFormat="1" ht="50.25" customHeight="1" x14ac:dyDescent="0.3">
      <c r="A198" s="58" t="s">
        <v>1855</v>
      </c>
      <c r="B198" s="90">
        <v>81141504</v>
      </c>
      <c r="C198" s="34" t="s">
        <v>2054</v>
      </c>
      <c r="D198" s="55">
        <v>43160</v>
      </c>
      <c r="E198" s="34" t="s">
        <v>834</v>
      </c>
      <c r="F198" s="34" t="s">
        <v>75</v>
      </c>
      <c r="G198" s="34" t="s">
        <v>232</v>
      </c>
      <c r="H198" s="74">
        <v>63854942</v>
      </c>
      <c r="I198" s="74">
        <v>0</v>
      </c>
      <c r="J198" s="34" t="s">
        <v>76</v>
      </c>
      <c r="K198" s="34" t="s">
        <v>68</v>
      </c>
      <c r="L198" s="35" t="s">
        <v>1857</v>
      </c>
      <c r="M198" s="35" t="s">
        <v>1858</v>
      </c>
      <c r="N198" s="58" t="s">
        <v>2055</v>
      </c>
      <c r="O198" s="45" t="s">
        <v>1859</v>
      </c>
      <c r="P198" s="34"/>
      <c r="Q198" s="34"/>
      <c r="R198" s="34"/>
      <c r="S198" s="34"/>
      <c r="T198" s="34"/>
      <c r="U198" s="35"/>
      <c r="V198" s="35">
        <v>8025</v>
      </c>
      <c r="W198" s="34">
        <v>20371</v>
      </c>
      <c r="X198" s="60"/>
      <c r="Y198" s="34"/>
      <c r="Z198" s="34"/>
      <c r="AA198" s="68">
        <f t="shared" si="2"/>
        <v>0</v>
      </c>
      <c r="AB198" s="35"/>
      <c r="AC198" s="35"/>
      <c r="AD198" s="35"/>
      <c r="AE198" s="34"/>
      <c r="AF198" s="34"/>
      <c r="AG198" s="34"/>
    </row>
    <row r="199" spans="1:33" s="5" customFormat="1" ht="50.25" customHeight="1" x14ac:dyDescent="0.3">
      <c r="A199" s="58" t="s">
        <v>1855</v>
      </c>
      <c r="B199" s="90">
        <v>81141504</v>
      </c>
      <c r="C199" s="34" t="s">
        <v>2056</v>
      </c>
      <c r="D199" s="55">
        <v>43160</v>
      </c>
      <c r="E199" s="34" t="s">
        <v>834</v>
      </c>
      <c r="F199" s="34" t="s">
        <v>75</v>
      </c>
      <c r="G199" s="34" t="s">
        <v>232</v>
      </c>
      <c r="H199" s="74">
        <v>63854942</v>
      </c>
      <c r="I199" s="74">
        <v>4231640</v>
      </c>
      <c r="J199" s="34" t="s">
        <v>76</v>
      </c>
      <c r="K199" s="34" t="s">
        <v>68</v>
      </c>
      <c r="L199" s="35" t="s">
        <v>1857</v>
      </c>
      <c r="M199" s="35" t="s">
        <v>1858</v>
      </c>
      <c r="N199" s="58" t="s">
        <v>2055</v>
      </c>
      <c r="O199" s="45" t="s">
        <v>1859</v>
      </c>
      <c r="P199" s="34"/>
      <c r="Q199" s="34"/>
      <c r="R199" s="34"/>
      <c r="S199" s="34"/>
      <c r="T199" s="34"/>
      <c r="U199" s="35"/>
      <c r="V199" s="35">
        <v>8208</v>
      </c>
      <c r="W199" s="34">
        <v>21242</v>
      </c>
      <c r="X199" s="60">
        <v>43231</v>
      </c>
      <c r="Y199" s="34">
        <v>20180528</v>
      </c>
      <c r="Z199" s="34">
        <v>4600008126</v>
      </c>
      <c r="AA199" s="68">
        <f t="shared" si="2"/>
        <v>1</v>
      </c>
      <c r="AB199" s="35" t="s">
        <v>2057</v>
      </c>
      <c r="AC199" s="35" t="s">
        <v>61</v>
      </c>
      <c r="AD199" s="35"/>
      <c r="AE199" s="34" t="s">
        <v>1976</v>
      </c>
      <c r="AF199" s="34" t="s">
        <v>63</v>
      </c>
      <c r="AG199" s="34"/>
    </row>
    <row r="200" spans="1:33" s="5" customFormat="1" ht="50.25" customHeight="1" x14ac:dyDescent="0.3">
      <c r="A200" s="58" t="s">
        <v>1855</v>
      </c>
      <c r="B200" s="39">
        <v>13101500</v>
      </c>
      <c r="C200" s="34" t="s">
        <v>2058</v>
      </c>
      <c r="D200" s="55">
        <v>43282</v>
      </c>
      <c r="E200" s="34" t="s">
        <v>222</v>
      </c>
      <c r="F200" s="34" t="s">
        <v>75</v>
      </c>
      <c r="G200" s="34" t="s">
        <v>232</v>
      </c>
      <c r="H200" s="74">
        <v>40000000</v>
      </c>
      <c r="I200" s="74">
        <v>40000000</v>
      </c>
      <c r="J200" s="34" t="s">
        <v>76</v>
      </c>
      <c r="K200" s="34" t="s">
        <v>68</v>
      </c>
      <c r="L200" s="34" t="s">
        <v>1857</v>
      </c>
      <c r="M200" s="34" t="s">
        <v>1858</v>
      </c>
      <c r="N200" s="75">
        <v>3837020</v>
      </c>
      <c r="O200" s="45" t="s">
        <v>1859</v>
      </c>
      <c r="P200" s="34"/>
      <c r="Q200" s="34"/>
      <c r="R200" s="34"/>
      <c r="S200" s="34"/>
      <c r="T200" s="34"/>
      <c r="U200" s="35"/>
      <c r="V200" s="35">
        <v>22434</v>
      </c>
      <c r="W200" s="34"/>
      <c r="X200" s="60"/>
      <c r="Y200" s="34"/>
      <c r="Z200" s="34"/>
      <c r="AA200" s="68" t="str">
        <f t="shared" si="2"/>
        <v/>
      </c>
      <c r="AB200" s="35"/>
      <c r="AC200" s="35"/>
      <c r="AD200" s="35"/>
      <c r="AE200" s="34" t="s">
        <v>2042</v>
      </c>
      <c r="AF200" s="34" t="s">
        <v>63</v>
      </c>
      <c r="AG200" s="34"/>
    </row>
    <row r="201" spans="1:33" s="5" customFormat="1" ht="50.25" customHeight="1" x14ac:dyDescent="0.3">
      <c r="A201" s="58" t="s">
        <v>1855</v>
      </c>
      <c r="B201" s="39">
        <v>80005600</v>
      </c>
      <c r="C201" s="34" t="s">
        <v>2059</v>
      </c>
      <c r="D201" s="55">
        <v>43252</v>
      </c>
      <c r="E201" s="34" t="s">
        <v>66</v>
      </c>
      <c r="F201" s="34" t="s">
        <v>75</v>
      </c>
      <c r="G201" s="34" t="s">
        <v>232</v>
      </c>
      <c r="H201" s="74">
        <v>72080000</v>
      </c>
      <c r="I201" s="74">
        <v>72080000</v>
      </c>
      <c r="J201" s="34" t="s">
        <v>76</v>
      </c>
      <c r="K201" s="34" t="s">
        <v>68</v>
      </c>
      <c r="L201" s="34" t="s">
        <v>1857</v>
      </c>
      <c r="M201" s="34" t="s">
        <v>1858</v>
      </c>
      <c r="N201" s="75">
        <v>3837020</v>
      </c>
      <c r="O201" s="45" t="s">
        <v>1859</v>
      </c>
      <c r="P201" s="34"/>
      <c r="Q201" s="34"/>
      <c r="R201" s="34"/>
      <c r="S201" s="34"/>
      <c r="T201" s="34"/>
      <c r="U201" s="35"/>
      <c r="V201" s="35"/>
      <c r="W201" s="34"/>
      <c r="X201" s="60"/>
      <c r="Y201" s="34"/>
      <c r="Z201" s="34"/>
      <c r="AA201" s="68" t="str">
        <f t="shared" si="2"/>
        <v/>
      </c>
      <c r="AB201" s="35"/>
      <c r="AC201" s="35"/>
      <c r="AD201" s="35"/>
      <c r="AE201" s="34" t="s">
        <v>2039</v>
      </c>
      <c r="AF201" s="34" t="s">
        <v>63</v>
      </c>
      <c r="AG201" s="34"/>
    </row>
    <row r="202" spans="1:33" s="5" customFormat="1" ht="50.25" customHeight="1" x14ac:dyDescent="0.3">
      <c r="A202" s="58" t="s">
        <v>1855</v>
      </c>
      <c r="B202" s="39" t="s">
        <v>2060</v>
      </c>
      <c r="C202" s="34" t="s">
        <v>2061</v>
      </c>
      <c r="D202" s="55">
        <v>43221</v>
      </c>
      <c r="E202" s="34" t="s">
        <v>834</v>
      </c>
      <c r="F202" s="34" t="s">
        <v>67</v>
      </c>
      <c r="G202" s="34" t="s">
        <v>232</v>
      </c>
      <c r="H202" s="74">
        <v>160000000</v>
      </c>
      <c r="I202" s="74">
        <v>160000000</v>
      </c>
      <c r="J202" s="34" t="s">
        <v>76</v>
      </c>
      <c r="K202" s="34" t="s">
        <v>68</v>
      </c>
      <c r="L202" s="34" t="s">
        <v>1857</v>
      </c>
      <c r="M202" s="34" t="s">
        <v>1858</v>
      </c>
      <c r="N202" s="75">
        <v>3837020</v>
      </c>
      <c r="O202" s="45" t="s">
        <v>1859</v>
      </c>
      <c r="P202" s="34"/>
      <c r="Q202" s="34"/>
      <c r="R202" s="34"/>
      <c r="S202" s="34"/>
      <c r="T202" s="34"/>
      <c r="U202" s="35"/>
      <c r="V202" s="35">
        <v>8245</v>
      </c>
      <c r="W202" s="34">
        <v>21670</v>
      </c>
      <c r="X202" s="60">
        <v>43287</v>
      </c>
      <c r="Y202" s="34"/>
      <c r="Z202" s="34"/>
      <c r="AA202" s="68">
        <f t="shared" si="2"/>
        <v>0.33</v>
      </c>
      <c r="AB202" s="35"/>
      <c r="AC202" s="35"/>
      <c r="AD202" s="35"/>
      <c r="AE202" s="34" t="s">
        <v>2036</v>
      </c>
      <c r="AF202" s="34" t="s">
        <v>63</v>
      </c>
      <c r="AG202" s="34"/>
    </row>
    <row r="203" spans="1:33" s="5" customFormat="1" ht="50.25" customHeight="1" x14ac:dyDescent="0.3">
      <c r="A203" s="58" t="s">
        <v>1855</v>
      </c>
      <c r="B203" s="39" t="s">
        <v>2062</v>
      </c>
      <c r="C203" s="34" t="s">
        <v>2063</v>
      </c>
      <c r="D203" s="55">
        <v>43221</v>
      </c>
      <c r="E203" s="34" t="s">
        <v>222</v>
      </c>
      <c r="F203" s="34" t="s">
        <v>75</v>
      </c>
      <c r="G203" s="34" t="s">
        <v>232</v>
      </c>
      <c r="H203" s="74">
        <v>50000000</v>
      </c>
      <c r="I203" s="74">
        <v>50000000</v>
      </c>
      <c r="J203" s="34" t="s">
        <v>76</v>
      </c>
      <c r="K203" s="34" t="s">
        <v>68</v>
      </c>
      <c r="L203" s="34" t="s">
        <v>1857</v>
      </c>
      <c r="M203" s="34" t="s">
        <v>1858</v>
      </c>
      <c r="N203" s="75">
        <v>3837020</v>
      </c>
      <c r="O203" s="45" t="s">
        <v>1859</v>
      </c>
      <c r="P203" s="34"/>
      <c r="Q203" s="34"/>
      <c r="R203" s="34"/>
      <c r="S203" s="34"/>
      <c r="T203" s="34"/>
      <c r="U203" s="35"/>
      <c r="V203" s="35"/>
      <c r="W203" s="34"/>
      <c r="X203" s="60"/>
      <c r="Y203" s="34"/>
      <c r="Z203" s="34"/>
      <c r="AA203" s="68" t="str">
        <f t="shared" si="2"/>
        <v/>
      </c>
      <c r="AB203" s="35"/>
      <c r="AC203" s="35"/>
      <c r="AD203" s="35"/>
      <c r="AE203" s="34" t="s">
        <v>2020</v>
      </c>
      <c r="AF203" s="34" t="s">
        <v>63</v>
      </c>
      <c r="AG203" s="34"/>
    </row>
    <row r="204" spans="1:33" s="5" customFormat="1" ht="50.25" customHeight="1" x14ac:dyDescent="0.3">
      <c r="A204" s="58" t="s">
        <v>1855</v>
      </c>
      <c r="B204" s="39">
        <v>12352310</v>
      </c>
      <c r="C204" s="34" t="s">
        <v>2064</v>
      </c>
      <c r="D204" s="55">
        <v>43252</v>
      </c>
      <c r="E204" s="34" t="s">
        <v>136</v>
      </c>
      <c r="F204" s="34" t="s">
        <v>75</v>
      </c>
      <c r="G204" s="34" t="s">
        <v>232</v>
      </c>
      <c r="H204" s="74">
        <v>42400000</v>
      </c>
      <c r="I204" s="74">
        <v>42400000</v>
      </c>
      <c r="J204" s="34" t="s">
        <v>76</v>
      </c>
      <c r="K204" s="34" t="s">
        <v>68</v>
      </c>
      <c r="L204" s="34" t="s">
        <v>1857</v>
      </c>
      <c r="M204" s="34" t="s">
        <v>1858</v>
      </c>
      <c r="N204" s="75">
        <v>3837020</v>
      </c>
      <c r="O204" s="45" t="s">
        <v>1859</v>
      </c>
      <c r="P204" s="34"/>
      <c r="Q204" s="34"/>
      <c r="R204" s="34"/>
      <c r="S204" s="34"/>
      <c r="T204" s="34"/>
      <c r="U204" s="35"/>
      <c r="V204" s="35"/>
      <c r="W204" s="34"/>
      <c r="X204" s="60"/>
      <c r="Y204" s="34"/>
      <c r="Z204" s="34"/>
      <c r="AA204" s="68" t="str">
        <f t="shared" si="2"/>
        <v/>
      </c>
      <c r="AB204" s="35"/>
      <c r="AC204" s="35"/>
      <c r="AD204" s="35"/>
      <c r="AE204" s="34" t="s">
        <v>2042</v>
      </c>
      <c r="AF204" s="34" t="s">
        <v>63</v>
      </c>
      <c r="AG204" s="34"/>
    </row>
    <row r="205" spans="1:33" s="5" customFormat="1" ht="50.25" customHeight="1" x14ac:dyDescent="0.3">
      <c r="A205" s="58" t="s">
        <v>1855</v>
      </c>
      <c r="B205" s="39">
        <v>15121517</v>
      </c>
      <c r="C205" s="34" t="s">
        <v>2065</v>
      </c>
      <c r="D205" s="55">
        <v>43191</v>
      </c>
      <c r="E205" s="34" t="s">
        <v>74</v>
      </c>
      <c r="F205" s="34" t="s">
        <v>75</v>
      </c>
      <c r="G205" s="34" t="s">
        <v>232</v>
      </c>
      <c r="H205" s="74">
        <v>15000000</v>
      </c>
      <c r="I205" s="74">
        <v>15000000</v>
      </c>
      <c r="J205" s="34" t="s">
        <v>76</v>
      </c>
      <c r="K205" s="34" t="s">
        <v>68</v>
      </c>
      <c r="L205" s="34" t="s">
        <v>1857</v>
      </c>
      <c r="M205" s="34" t="s">
        <v>1858</v>
      </c>
      <c r="N205" s="75">
        <v>3837020</v>
      </c>
      <c r="O205" s="45" t="s">
        <v>1859</v>
      </c>
      <c r="P205" s="34"/>
      <c r="Q205" s="34"/>
      <c r="R205" s="34"/>
      <c r="S205" s="34"/>
      <c r="T205" s="34"/>
      <c r="U205" s="35"/>
      <c r="V205" s="35"/>
      <c r="W205" s="34"/>
      <c r="X205" s="60"/>
      <c r="Y205" s="34"/>
      <c r="Z205" s="34"/>
      <c r="AA205" s="68" t="str">
        <f t="shared" ref="AA205:AA268" si="3">+IF(AND(W205="",X205="",Y205="",Z205=""),"",IF(AND(W205&lt;&gt;"",X205="",Y205="",Z205=""),0%,IF(AND(W205&lt;&gt;"",X205&lt;&gt;"",Y205="",Z205=""),33%,IF(AND(W205&lt;&gt;"",X205&lt;&gt;"",Y205&lt;&gt;"",Z205=""),66%,IF(AND(W205&lt;&gt;"",X205&lt;&gt;"",Y205&lt;&gt;"",Z205&lt;&gt;""),100%,"Información incompleta")))))</f>
        <v/>
      </c>
      <c r="AB205" s="35"/>
      <c r="AC205" s="35"/>
      <c r="AD205" s="35"/>
      <c r="AE205" s="34" t="s">
        <v>2039</v>
      </c>
      <c r="AF205" s="34" t="s">
        <v>63</v>
      </c>
      <c r="AG205" s="34"/>
    </row>
    <row r="206" spans="1:33" s="5" customFormat="1" ht="50.25" customHeight="1" x14ac:dyDescent="0.3">
      <c r="A206" s="58" t="s">
        <v>1855</v>
      </c>
      <c r="B206" s="39">
        <v>15121517</v>
      </c>
      <c r="C206" s="34" t="s">
        <v>2066</v>
      </c>
      <c r="D206" s="55">
        <v>43221</v>
      </c>
      <c r="E206" s="34" t="s">
        <v>222</v>
      </c>
      <c r="F206" s="34" t="s">
        <v>75</v>
      </c>
      <c r="G206" s="34" t="s">
        <v>232</v>
      </c>
      <c r="H206" s="74">
        <v>93600000</v>
      </c>
      <c r="I206" s="74">
        <v>39984000</v>
      </c>
      <c r="J206" s="34" t="s">
        <v>76</v>
      </c>
      <c r="K206" s="34" t="s">
        <v>68</v>
      </c>
      <c r="L206" s="34" t="s">
        <v>1857</v>
      </c>
      <c r="M206" s="34" t="s">
        <v>1858</v>
      </c>
      <c r="N206" s="75">
        <v>3837020</v>
      </c>
      <c r="O206" s="45" t="s">
        <v>1859</v>
      </c>
      <c r="P206" s="34"/>
      <c r="Q206" s="34"/>
      <c r="R206" s="34"/>
      <c r="S206" s="34"/>
      <c r="T206" s="34"/>
      <c r="U206" s="35"/>
      <c r="V206" s="35">
        <v>8274</v>
      </c>
      <c r="W206" s="34">
        <v>21681</v>
      </c>
      <c r="X206" s="60">
        <v>43277</v>
      </c>
      <c r="Y206" s="34"/>
      <c r="Z206" s="34"/>
      <c r="AA206" s="68">
        <f t="shared" si="3"/>
        <v>0.33</v>
      </c>
      <c r="AB206" s="35" t="s">
        <v>2072</v>
      </c>
      <c r="AC206" s="35"/>
      <c r="AD206" s="35"/>
      <c r="AE206" s="34" t="s">
        <v>2039</v>
      </c>
      <c r="AF206" s="34" t="s">
        <v>63</v>
      </c>
      <c r="AG206" s="34"/>
    </row>
    <row r="207" spans="1:33" s="5" customFormat="1" ht="50.25" customHeight="1" x14ac:dyDescent="0.3">
      <c r="A207" s="58" t="s">
        <v>1855</v>
      </c>
      <c r="B207" s="39">
        <v>15121517</v>
      </c>
      <c r="C207" s="34" t="s">
        <v>2066</v>
      </c>
      <c r="D207" s="55">
        <v>43221</v>
      </c>
      <c r="E207" s="34" t="s">
        <v>222</v>
      </c>
      <c r="F207" s="34" t="s">
        <v>75</v>
      </c>
      <c r="G207" s="34" t="s">
        <v>232</v>
      </c>
      <c r="H207" s="74">
        <v>93600000</v>
      </c>
      <c r="I207" s="74">
        <v>14100015</v>
      </c>
      <c r="J207" s="34" t="s">
        <v>76</v>
      </c>
      <c r="K207" s="34" t="s">
        <v>68</v>
      </c>
      <c r="L207" s="34" t="s">
        <v>1857</v>
      </c>
      <c r="M207" s="34" t="s">
        <v>1858</v>
      </c>
      <c r="N207" s="75">
        <v>3837020</v>
      </c>
      <c r="O207" s="45" t="s">
        <v>1859</v>
      </c>
      <c r="P207" s="34"/>
      <c r="Q207" s="34"/>
      <c r="R207" s="34"/>
      <c r="S207" s="34"/>
      <c r="T207" s="34"/>
      <c r="U207" s="35"/>
      <c r="V207" s="35">
        <v>8274</v>
      </c>
      <c r="W207" s="34">
        <v>21681</v>
      </c>
      <c r="X207" s="60">
        <v>43277</v>
      </c>
      <c r="Y207" s="34"/>
      <c r="Z207" s="34"/>
      <c r="AA207" s="68">
        <f t="shared" si="3"/>
        <v>0.33</v>
      </c>
      <c r="AB207" s="35" t="s">
        <v>5808</v>
      </c>
      <c r="AC207" s="35"/>
      <c r="AD207" s="35"/>
      <c r="AE207" s="34" t="s">
        <v>2039</v>
      </c>
      <c r="AF207" s="34" t="s">
        <v>63</v>
      </c>
      <c r="AG207" s="34"/>
    </row>
    <row r="208" spans="1:33" s="5" customFormat="1" ht="50.25" customHeight="1" x14ac:dyDescent="0.3">
      <c r="A208" s="58" t="s">
        <v>1855</v>
      </c>
      <c r="B208" s="39">
        <v>15121517</v>
      </c>
      <c r="C208" s="34" t="s">
        <v>2066</v>
      </c>
      <c r="D208" s="55">
        <v>43221</v>
      </c>
      <c r="E208" s="34" t="s">
        <v>222</v>
      </c>
      <c r="F208" s="34" t="s">
        <v>75</v>
      </c>
      <c r="G208" s="34" t="s">
        <v>232</v>
      </c>
      <c r="H208" s="74">
        <v>93600000</v>
      </c>
      <c r="I208" s="74">
        <v>3156832</v>
      </c>
      <c r="J208" s="34" t="s">
        <v>76</v>
      </c>
      <c r="K208" s="34" t="s">
        <v>68</v>
      </c>
      <c r="L208" s="34" t="s">
        <v>1857</v>
      </c>
      <c r="M208" s="34" t="s">
        <v>1858</v>
      </c>
      <c r="N208" s="75">
        <v>3837020</v>
      </c>
      <c r="O208" s="45" t="s">
        <v>1859</v>
      </c>
      <c r="P208" s="34"/>
      <c r="Q208" s="34"/>
      <c r="R208" s="34"/>
      <c r="S208" s="34"/>
      <c r="T208" s="34"/>
      <c r="U208" s="35"/>
      <c r="V208" s="35">
        <v>8274</v>
      </c>
      <c r="W208" s="34">
        <v>21681</v>
      </c>
      <c r="X208" s="60">
        <v>43277</v>
      </c>
      <c r="Y208" s="34"/>
      <c r="Z208" s="34"/>
      <c r="AA208" s="68">
        <f t="shared" si="3"/>
        <v>0.33</v>
      </c>
      <c r="AB208" s="35" t="s">
        <v>5809</v>
      </c>
      <c r="AC208" s="35"/>
      <c r="AD208" s="35"/>
      <c r="AE208" s="34" t="s">
        <v>2039</v>
      </c>
      <c r="AF208" s="34" t="s">
        <v>63</v>
      </c>
      <c r="AG208" s="34"/>
    </row>
    <row r="209" spans="1:33" s="5" customFormat="1" ht="50.25" customHeight="1" x14ac:dyDescent="0.3">
      <c r="A209" s="58" t="s">
        <v>1855</v>
      </c>
      <c r="B209" s="39">
        <v>40142500</v>
      </c>
      <c r="C209" s="34" t="s">
        <v>2067</v>
      </c>
      <c r="D209" s="55">
        <v>43221</v>
      </c>
      <c r="E209" s="34" t="s">
        <v>2068</v>
      </c>
      <c r="F209" s="34" t="s">
        <v>75</v>
      </c>
      <c r="G209" s="34" t="s">
        <v>232</v>
      </c>
      <c r="H209" s="74">
        <v>25000000</v>
      </c>
      <c r="I209" s="74">
        <v>25000000</v>
      </c>
      <c r="J209" s="34" t="s">
        <v>76</v>
      </c>
      <c r="K209" s="34" t="s">
        <v>68</v>
      </c>
      <c r="L209" s="34" t="s">
        <v>1857</v>
      </c>
      <c r="M209" s="34" t="s">
        <v>1858</v>
      </c>
      <c r="N209" s="75">
        <v>3837020</v>
      </c>
      <c r="O209" s="45" t="s">
        <v>1859</v>
      </c>
      <c r="P209" s="34"/>
      <c r="Q209" s="34"/>
      <c r="R209" s="34"/>
      <c r="S209" s="34"/>
      <c r="T209" s="34"/>
      <c r="U209" s="35"/>
      <c r="V209" s="35"/>
      <c r="W209" s="34"/>
      <c r="X209" s="60"/>
      <c r="Y209" s="34"/>
      <c r="Z209" s="34"/>
      <c r="AA209" s="68" t="str">
        <f t="shared" si="3"/>
        <v/>
      </c>
      <c r="AB209" s="35"/>
      <c r="AC209" s="35"/>
      <c r="AD209" s="35"/>
      <c r="AE209" s="34" t="s">
        <v>2039</v>
      </c>
      <c r="AF209" s="34" t="s">
        <v>63</v>
      </c>
      <c r="AG209" s="34"/>
    </row>
    <row r="210" spans="1:33" s="5" customFormat="1" ht="50.25" customHeight="1" x14ac:dyDescent="0.3">
      <c r="A210" s="58" t="s">
        <v>1855</v>
      </c>
      <c r="B210" s="39">
        <v>73152101</v>
      </c>
      <c r="C210" s="34" t="s">
        <v>2069</v>
      </c>
      <c r="D210" s="55">
        <v>43252</v>
      </c>
      <c r="E210" s="34" t="s">
        <v>66</v>
      </c>
      <c r="F210" s="34" t="s">
        <v>211</v>
      </c>
      <c r="G210" s="34" t="s">
        <v>232</v>
      </c>
      <c r="H210" s="74">
        <v>304000000</v>
      </c>
      <c r="I210" s="74">
        <v>304000000</v>
      </c>
      <c r="J210" s="34" t="s">
        <v>76</v>
      </c>
      <c r="K210" s="34" t="s">
        <v>68</v>
      </c>
      <c r="L210" s="34" t="s">
        <v>1857</v>
      </c>
      <c r="M210" s="34" t="s">
        <v>1858</v>
      </c>
      <c r="N210" s="75">
        <v>3837020</v>
      </c>
      <c r="O210" s="45" t="s">
        <v>1859</v>
      </c>
      <c r="P210" s="34"/>
      <c r="Q210" s="34"/>
      <c r="R210" s="34"/>
      <c r="S210" s="34"/>
      <c r="T210" s="34"/>
      <c r="U210" s="35"/>
      <c r="V210" s="35">
        <v>8288</v>
      </c>
      <c r="W210" s="34">
        <v>21541</v>
      </c>
      <c r="X210" s="60">
        <v>43290</v>
      </c>
      <c r="Y210" s="34"/>
      <c r="Z210" s="34"/>
      <c r="AA210" s="68">
        <f t="shared" si="3"/>
        <v>0.33</v>
      </c>
      <c r="AB210" s="35"/>
      <c r="AC210" s="35"/>
      <c r="AD210" s="35"/>
      <c r="AE210" s="34" t="s">
        <v>1995</v>
      </c>
      <c r="AF210" s="34" t="s">
        <v>63</v>
      </c>
      <c r="AG210" s="34"/>
    </row>
    <row r="211" spans="1:33" s="5" customFormat="1" ht="50.25" customHeight="1" x14ac:dyDescent="0.3">
      <c r="A211" s="58" t="s">
        <v>1855</v>
      </c>
      <c r="B211" s="39">
        <v>47131502</v>
      </c>
      <c r="C211" s="34" t="s">
        <v>2070</v>
      </c>
      <c r="D211" s="55">
        <v>43221</v>
      </c>
      <c r="E211" s="34" t="s">
        <v>900</v>
      </c>
      <c r="F211" s="34" t="s">
        <v>75</v>
      </c>
      <c r="G211" s="34" t="s">
        <v>232</v>
      </c>
      <c r="H211" s="74">
        <v>15900000</v>
      </c>
      <c r="I211" s="74">
        <v>4983663</v>
      </c>
      <c r="J211" s="34" t="s">
        <v>76</v>
      </c>
      <c r="K211" s="34" t="s">
        <v>68</v>
      </c>
      <c r="L211" s="34" t="s">
        <v>1857</v>
      </c>
      <c r="M211" s="34" t="s">
        <v>1858</v>
      </c>
      <c r="N211" s="75">
        <v>3837020</v>
      </c>
      <c r="O211" s="45" t="s">
        <v>1859</v>
      </c>
      <c r="P211" s="34"/>
      <c r="Q211" s="34"/>
      <c r="R211" s="34"/>
      <c r="S211" s="34"/>
      <c r="T211" s="34"/>
      <c r="U211" s="35"/>
      <c r="V211" s="35">
        <v>8158</v>
      </c>
      <c r="W211" s="34" t="s">
        <v>2071</v>
      </c>
      <c r="X211" s="60">
        <v>43201</v>
      </c>
      <c r="Y211" s="34">
        <v>20180510</v>
      </c>
      <c r="Z211" s="34">
        <v>4600008100</v>
      </c>
      <c r="AA211" s="68">
        <f t="shared" si="3"/>
        <v>1</v>
      </c>
      <c r="AB211" s="35" t="s">
        <v>2072</v>
      </c>
      <c r="AC211" s="35" t="s">
        <v>1972</v>
      </c>
      <c r="AD211" s="35"/>
      <c r="AE211" s="34" t="s">
        <v>1993</v>
      </c>
      <c r="AF211" s="34" t="s">
        <v>63</v>
      </c>
      <c r="AG211" s="34"/>
    </row>
    <row r="212" spans="1:33" s="5" customFormat="1" ht="50.25" customHeight="1" x14ac:dyDescent="0.3">
      <c r="A212" s="58" t="s">
        <v>1855</v>
      </c>
      <c r="B212" s="39">
        <v>31161504</v>
      </c>
      <c r="C212" s="34" t="s">
        <v>2073</v>
      </c>
      <c r="D212" s="55">
        <v>43191</v>
      </c>
      <c r="E212" s="34" t="s">
        <v>900</v>
      </c>
      <c r="F212" s="34" t="s">
        <v>75</v>
      </c>
      <c r="G212" s="34" t="s">
        <v>232</v>
      </c>
      <c r="H212" s="74">
        <v>10000000</v>
      </c>
      <c r="I212" s="74">
        <v>10000000</v>
      </c>
      <c r="J212" s="34" t="s">
        <v>76</v>
      </c>
      <c r="K212" s="34" t="s">
        <v>68</v>
      </c>
      <c r="L212" s="34" t="s">
        <v>1857</v>
      </c>
      <c r="M212" s="34" t="s">
        <v>1858</v>
      </c>
      <c r="N212" s="75">
        <v>3837020</v>
      </c>
      <c r="O212" s="45" t="s">
        <v>1859</v>
      </c>
      <c r="P212" s="34"/>
      <c r="Q212" s="34"/>
      <c r="R212" s="34"/>
      <c r="S212" s="34"/>
      <c r="T212" s="34"/>
      <c r="U212" s="35"/>
      <c r="V212" s="35"/>
      <c r="W212" s="34"/>
      <c r="X212" s="60"/>
      <c r="Y212" s="34"/>
      <c r="Z212" s="34"/>
      <c r="AA212" s="68" t="str">
        <f t="shared" si="3"/>
        <v/>
      </c>
      <c r="AB212" s="35"/>
      <c r="AC212" s="35"/>
      <c r="AD212" s="35"/>
      <c r="AE212" s="34" t="s">
        <v>2042</v>
      </c>
      <c r="AF212" s="34" t="s">
        <v>63</v>
      </c>
      <c r="AG212" s="34"/>
    </row>
    <row r="213" spans="1:33" s="5" customFormat="1" ht="50.25" customHeight="1" x14ac:dyDescent="0.3">
      <c r="A213" s="58" t="s">
        <v>1855</v>
      </c>
      <c r="B213" s="39" t="s">
        <v>2074</v>
      </c>
      <c r="C213" s="34" t="s">
        <v>2075</v>
      </c>
      <c r="D213" s="55">
        <v>43221</v>
      </c>
      <c r="E213" s="34" t="s">
        <v>162</v>
      </c>
      <c r="F213" s="34" t="s">
        <v>75</v>
      </c>
      <c r="G213" s="34" t="s">
        <v>232</v>
      </c>
      <c r="H213" s="74">
        <v>20000000</v>
      </c>
      <c r="I213" s="74">
        <v>20000000</v>
      </c>
      <c r="J213" s="34" t="s">
        <v>76</v>
      </c>
      <c r="K213" s="34" t="s">
        <v>68</v>
      </c>
      <c r="L213" s="34" t="s">
        <v>1857</v>
      </c>
      <c r="M213" s="34" t="s">
        <v>1858</v>
      </c>
      <c r="N213" s="75">
        <v>3837020</v>
      </c>
      <c r="O213" s="45" t="s">
        <v>1859</v>
      </c>
      <c r="P213" s="34"/>
      <c r="Q213" s="34"/>
      <c r="R213" s="34"/>
      <c r="S213" s="34"/>
      <c r="T213" s="34"/>
      <c r="U213" s="35"/>
      <c r="V213" s="35">
        <v>8270</v>
      </c>
      <c r="W213" s="34">
        <v>21381</v>
      </c>
      <c r="X213" s="60">
        <v>43269</v>
      </c>
      <c r="Y213" s="34"/>
      <c r="Z213" s="34"/>
      <c r="AA213" s="68">
        <f t="shared" si="3"/>
        <v>0.33</v>
      </c>
      <c r="AB213" s="35"/>
      <c r="AC213" s="35"/>
      <c r="AD213" s="35"/>
      <c r="AE213" s="34" t="s">
        <v>2036</v>
      </c>
      <c r="AF213" s="34" t="s">
        <v>63</v>
      </c>
      <c r="AG213" s="34"/>
    </row>
    <row r="214" spans="1:33" s="5" customFormat="1" ht="50.25" customHeight="1" x14ac:dyDescent="0.3">
      <c r="A214" s="58" t="s">
        <v>1855</v>
      </c>
      <c r="B214" s="39">
        <v>81101701</v>
      </c>
      <c r="C214" s="34" t="s">
        <v>2076</v>
      </c>
      <c r="D214" s="55">
        <v>43160</v>
      </c>
      <c r="E214" s="34" t="s">
        <v>136</v>
      </c>
      <c r="F214" s="34" t="s">
        <v>75</v>
      </c>
      <c r="G214" s="34" t="s">
        <v>232</v>
      </c>
      <c r="H214" s="74">
        <v>12000000</v>
      </c>
      <c r="I214" s="74">
        <v>12000000</v>
      </c>
      <c r="J214" s="34" t="s">
        <v>76</v>
      </c>
      <c r="K214" s="34" t="s">
        <v>68</v>
      </c>
      <c r="L214" s="34" t="s">
        <v>1857</v>
      </c>
      <c r="M214" s="34" t="s">
        <v>1858</v>
      </c>
      <c r="N214" s="75">
        <v>3837020</v>
      </c>
      <c r="O214" s="45" t="s">
        <v>1859</v>
      </c>
      <c r="P214" s="34"/>
      <c r="Q214" s="34"/>
      <c r="R214" s="34"/>
      <c r="S214" s="34"/>
      <c r="T214" s="34"/>
      <c r="U214" s="35"/>
      <c r="V214" s="35"/>
      <c r="W214" s="34"/>
      <c r="X214" s="60"/>
      <c r="Y214" s="34"/>
      <c r="Z214" s="34"/>
      <c r="AA214" s="68" t="str">
        <f t="shared" si="3"/>
        <v/>
      </c>
      <c r="AB214" s="35"/>
      <c r="AC214" s="35"/>
      <c r="AD214" s="35"/>
      <c r="AE214" s="34" t="s">
        <v>2036</v>
      </c>
      <c r="AF214" s="34" t="s">
        <v>63</v>
      </c>
      <c r="AG214" s="34"/>
    </row>
    <row r="215" spans="1:33" s="5" customFormat="1" ht="50.25" customHeight="1" x14ac:dyDescent="0.3">
      <c r="A215" s="58" t="s">
        <v>1855</v>
      </c>
      <c r="B215" s="39" t="s">
        <v>2077</v>
      </c>
      <c r="C215" s="34" t="s">
        <v>2078</v>
      </c>
      <c r="D215" s="55">
        <v>43098</v>
      </c>
      <c r="E215" s="55" t="s">
        <v>837</v>
      </c>
      <c r="F215" s="34" t="s">
        <v>95</v>
      </c>
      <c r="G215" s="34" t="s">
        <v>232</v>
      </c>
      <c r="H215" s="74">
        <v>1663598644</v>
      </c>
      <c r="I215" s="74">
        <v>1263600000</v>
      </c>
      <c r="J215" s="34" t="s">
        <v>49</v>
      </c>
      <c r="K215" s="34" t="s">
        <v>50</v>
      </c>
      <c r="L215" s="34" t="s">
        <v>1857</v>
      </c>
      <c r="M215" s="34" t="s">
        <v>1858</v>
      </c>
      <c r="N215" s="75">
        <v>3837020</v>
      </c>
      <c r="O215" s="45" t="s">
        <v>1859</v>
      </c>
      <c r="P215" s="34"/>
      <c r="Q215" s="34"/>
      <c r="R215" s="34"/>
      <c r="S215" s="34"/>
      <c r="T215" s="34"/>
      <c r="U215" s="35"/>
      <c r="V215" s="35"/>
      <c r="W215" s="34" t="s">
        <v>2079</v>
      </c>
      <c r="X215" s="60"/>
      <c r="Y215" s="34"/>
      <c r="Z215" s="34"/>
      <c r="AA215" s="68">
        <f t="shared" si="3"/>
        <v>0</v>
      </c>
      <c r="AB215" s="35"/>
      <c r="AC215" s="35" t="s">
        <v>534</v>
      </c>
      <c r="AD215" s="35"/>
      <c r="AE215" s="34" t="s">
        <v>2039</v>
      </c>
      <c r="AF215" s="34" t="s">
        <v>63</v>
      </c>
      <c r="AG215" s="34"/>
    </row>
    <row r="216" spans="1:33" s="5" customFormat="1" ht="50.25" customHeight="1" x14ac:dyDescent="0.3">
      <c r="A216" s="58" t="s">
        <v>1855</v>
      </c>
      <c r="B216" s="39">
        <v>14101500</v>
      </c>
      <c r="C216" s="34" t="s">
        <v>2080</v>
      </c>
      <c r="D216" s="55">
        <v>43132</v>
      </c>
      <c r="E216" s="71" t="s">
        <v>66</v>
      </c>
      <c r="F216" s="34" t="s">
        <v>75</v>
      </c>
      <c r="G216" s="34" t="s">
        <v>232</v>
      </c>
      <c r="H216" s="74">
        <v>78100466</v>
      </c>
      <c r="I216" s="74">
        <v>59899628</v>
      </c>
      <c r="J216" s="34" t="s">
        <v>76</v>
      </c>
      <c r="K216" s="34" t="s">
        <v>68</v>
      </c>
      <c r="L216" s="34" t="s">
        <v>1857</v>
      </c>
      <c r="M216" s="34" t="s">
        <v>1858</v>
      </c>
      <c r="N216" s="75">
        <v>3837020</v>
      </c>
      <c r="O216" s="45" t="s">
        <v>1859</v>
      </c>
      <c r="P216" s="34"/>
      <c r="Q216" s="34"/>
      <c r="R216" s="34"/>
      <c r="S216" s="34"/>
      <c r="T216" s="34"/>
      <c r="U216" s="35"/>
      <c r="V216" s="35">
        <v>8173</v>
      </c>
      <c r="W216" s="34">
        <v>21212</v>
      </c>
      <c r="X216" s="60">
        <v>43207</v>
      </c>
      <c r="Y216" s="77">
        <v>20180524</v>
      </c>
      <c r="Z216" s="34">
        <v>4600008115</v>
      </c>
      <c r="AA216" s="68">
        <f t="shared" si="3"/>
        <v>1</v>
      </c>
      <c r="AB216" s="35" t="s">
        <v>2081</v>
      </c>
      <c r="AC216" s="35" t="s">
        <v>61</v>
      </c>
      <c r="AD216" s="35"/>
      <c r="AE216" s="34" t="s">
        <v>1997</v>
      </c>
      <c r="AF216" s="34" t="s">
        <v>63</v>
      </c>
      <c r="AG216" s="34"/>
    </row>
    <row r="217" spans="1:33" s="5" customFormat="1" ht="50.25" customHeight="1" x14ac:dyDescent="0.3">
      <c r="A217" s="58" t="s">
        <v>1855</v>
      </c>
      <c r="B217" s="39">
        <v>15111510</v>
      </c>
      <c r="C217" s="37" t="s">
        <v>5813</v>
      </c>
      <c r="D217" s="55">
        <v>43101</v>
      </c>
      <c r="E217" s="71" t="s">
        <v>66</v>
      </c>
      <c r="F217" s="34" t="s">
        <v>75</v>
      </c>
      <c r="G217" s="34" t="s">
        <v>232</v>
      </c>
      <c r="H217" s="74">
        <v>70000000.000000015</v>
      </c>
      <c r="I217" s="74">
        <v>70000000.000000015</v>
      </c>
      <c r="J217" s="34" t="s">
        <v>76</v>
      </c>
      <c r="K217" s="34" t="s">
        <v>68</v>
      </c>
      <c r="L217" s="34" t="s">
        <v>1857</v>
      </c>
      <c r="M217" s="34" t="s">
        <v>1858</v>
      </c>
      <c r="N217" s="75">
        <v>3837020</v>
      </c>
      <c r="O217" s="45" t="s">
        <v>1859</v>
      </c>
      <c r="P217" s="34"/>
      <c r="Q217" s="34"/>
      <c r="R217" s="34"/>
      <c r="S217" s="34"/>
      <c r="T217" s="34"/>
      <c r="U217" s="35"/>
      <c r="V217" s="35">
        <v>8083</v>
      </c>
      <c r="W217" s="34">
        <v>20168</v>
      </c>
      <c r="X217" s="60">
        <v>43158</v>
      </c>
      <c r="Y217" s="71">
        <v>43196</v>
      </c>
      <c r="Z217" s="34">
        <v>4600008080</v>
      </c>
      <c r="AA217" s="68">
        <f t="shared" si="3"/>
        <v>1</v>
      </c>
      <c r="AB217" s="35" t="s">
        <v>2082</v>
      </c>
      <c r="AC217" s="35" t="s">
        <v>827</v>
      </c>
      <c r="AD217" s="35"/>
      <c r="AE217" s="34" t="s">
        <v>1995</v>
      </c>
      <c r="AF217" s="34" t="s">
        <v>63</v>
      </c>
      <c r="AG217" s="34"/>
    </row>
    <row r="218" spans="1:33" s="5" customFormat="1" ht="50.25" customHeight="1" x14ac:dyDescent="0.3">
      <c r="A218" s="58" t="s">
        <v>1855</v>
      </c>
      <c r="B218" s="39" t="s">
        <v>2083</v>
      </c>
      <c r="C218" s="38" t="s">
        <v>2084</v>
      </c>
      <c r="D218" s="55">
        <v>43252</v>
      </c>
      <c r="E218" s="34" t="s">
        <v>1911</v>
      </c>
      <c r="F218" s="34" t="s">
        <v>95</v>
      </c>
      <c r="G218" s="34" t="s">
        <v>232</v>
      </c>
      <c r="H218" s="74">
        <v>2500000</v>
      </c>
      <c r="I218" s="74">
        <v>2500000</v>
      </c>
      <c r="J218" s="34" t="s">
        <v>76</v>
      </c>
      <c r="K218" s="34" t="s">
        <v>68</v>
      </c>
      <c r="L218" s="34" t="s">
        <v>1857</v>
      </c>
      <c r="M218" s="34" t="s">
        <v>1858</v>
      </c>
      <c r="N218" s="75">
        <v>3837021</v>
      </c>
      <c r="O218" s="45" t="s">
        <v>1859</v>
      </c>
      <c r="P218" s="34"/>
      <c r="Q218" s="34"/>
      <c r="R218" s="34"/>
      <c r="S218" s="34"/>
      <c r="T218" s="34"/>
      <c r="U218" s="35"/>
      <c r="V218" s="35">
        <v>8540</v>
      </c>
      <c r="W218" s="34">
        <v>22198</v>
      </c>
      <c r="X218" s="60"/>
      <c r="Y218" s="34"/>
      <c r="Z218" s="34"/>
      <c r="AA218" s="68">
        <f t="shared" si="3"/>
        <v>0</v>
      </c>
      <c r="AB218" s="35"/>
      <c r="AC218" s="35"/>
      <c r="AD218" s="35"/>
      <c r="AE218" s="34" t="s">
        <v>1938</v>
      </c>
      <c r="AF218" s="34" t="s">
        <v>63</v>
      </c>
      <c r="AG218" s="34"/>
    </row>
    <row r="219" spans="1:33" s="5" customFormat="1" ht="50.25" customHeight="1" x14ac:dyDescent="0.3">
      <c r="A219" s="58" t="s">
        <v>1855</v>
      </c>
      <c r="B219" s="39">
        <v>41121800</v>
      </c>
      <c r="C219" s="38" t="s">
        <v>2085</v>
      </c>
      <c r="D219" s="55">
        <v>43191</v>
      </c>
      <c r="E219" s="34" t="s">
        <v>834</v>
      </c>
      <c r="F219" s="34" t="s">
        <v>75</v>
      </c>
      <c r="G219" s="34" t="s">
        <v>232</v>
      </c>
      <c r="H219" s="74">
        <v>20000000</v>
      </c>
      <c r="I219" s="74">
        <v>20000000</v>
      </c>
      <c r="J219" s="34" t="s">
        <v>76</v>
      </c>
      <c r="K219" s="34" t="s">
        <v>68</v>
      </c>
      <c r="L219" s="34" t="s">
        <v>1857</v>
      </c>
      <c r="M219" s="34" t="s">
        <v>1858</v>
      </c>
      <c r="N219" s="75">
        <v>3837020</v>
      </c>
      <c r="O219" s="45" t="s">
        <v>1859</v>
      </c>
      <c r="P219" s="34"/>
      <c r="Q219" s="34"/>
      <c r="R219" s="34"/>
      <c r="S219" s="34"/>
      <c r="T219" s="34"/>
      <c r="U219" s="35"/>
      <c r="V219" s="35"/>
      <c r="W219" s="34"/>
      <c r="X219" s="60"/>
      <c r="Y219" s="34"/>
      <c r="Z219" s="34"/>
      <c r="AA219" s="68" t="str">
        <f t="shared" si="3"/>
        <v/>
      </c>
      <c r="AB219" s="35"/>
      <c r="AC219" s="35"/>
      <c r="AD219" s="35"/>
      <c r="AE219" s="34" t="s">
        <v>1981</v>
      </c>
      <c r="AF219" s="34" t="s">
        <v>63</v>
      </c>
      <c r="AG219" s="34"/>
    </row>
    <row r="220" spans="1:33" s="5" customFormat="1" ht="50.25" customHeight="1" x14ac:dyDescent="0.3">
      <c r="A220" s="58" t="s">
        <v>1855</v>
      </c>
      <c r="B220" s="39">
        <v>41115703</v>
      </c>
      <c r="C220" s="38" t="s">
        <v>2086</v>
      </c>
      <c r="D220" s="55">
        <v>43132</v>
      </c>
      <c r="E220" s="34" t="s">
        <v>136</v>
      </c>
      <c r="F220" s="34" t="s">
        <v>75</v>
      </c>
      <c r="G220" s="34" t="s">
        <v>232</v>
      </c>
      <c r="H220" s="74">
        <v>25000000</v>
      </c>
      <c r="I220" s="74">
        <v>25000000</v>
      </c>
      <c r="J220" s="34" t="s">
        <v>76</v>
      </c>
      <c r="K220" s="34" t="s">
        <v>68</v>
      </c>
      <c r="L220" s="34" t="s">
        <v>1857</v>
      </c>
      <c r="M220" s="34" t="s">
        <v>1858</v>
      </c>
      <c r="N220" s="75">
        <v>3837020</v>
      </c>
      <c r="O220" s="45" t="s">
        <v>1859</v>
      </c>
      <c r="P220" s="34"/>
      <c r="Q220" s="34"/>
      <c r="R220" s="34"/>
      <c r="S220" s="34"/>
      <c r="T220" s="34"/>
      <c r="U220" s="35"/>
      <c r="V220" s="35"/>
      <c r="W220" s="34"/>
      <c r="X220" s="60"/>
      <c r="Y220" s="34"/>
      <c r="Z220" s="34"/>
      <c r="AA220" s="68" t="str">
        <f t="shared" si="3"/>
        <v/>
      </c>
      <c r="AB220" s="35"/>
      <c r="AC220" s="35"/>
      <c r="AD220" s="35"/>
      <c r="AE220" s="34" t="s">
        <v>1981</v>
      </c>
      <c r="AF220" s="34" t="s">
        <v>63</v>
      </c>
      <c r="AG220" s="34"/>
    </row>
    <row r="221" spans="1:33" s="5" customFormat="1" ht="50.25" customHeight="1" x14ac:dyDescent="0.3">
      <c r="A221" s="58" t="s">
        <v>1855</v>
      </c>
      <c r="B221" s="90">
        <v>41115703</v>
      </c>
      <c r="C221" s="38" t="s">
        <v>2087</v>
      </c>
      <c r="D221" s="55">
        <v>43132</v>
      </c>
      <c r="E221" s="34" t="s">
        <v>136</v>
      </c>
      <c r="F221" s="34" t="s">
        <v>75</v>
      </c>
      <c r="G221" s="34" t="s">
        <v>232</v>
      </c>
      <c r="H221" s="74">
        <v>6892027</v>
      </c>
      <c r="I221" s="74">
        <v>4260438</v>
      </c>
      <c r="J221" s="34" t="s">
        <v>76</v>
      </c>
      <c r="K221" s="34" t="s">
        <v>68</v>
      </c>
      <c r="L221" s="35" t="s">
        <v>1857</v>
      </c>
      <c r="M221" s="35" t="s">
        <v>1858</v>
      </c>
      <c r="N221" s="58" t="s">
        <v>1895</v>
      </c>
      <c r="O221" s="45" t="s">
        <v>1859</v>
      </c>
      <c r="P221" s="34"/>
      <c r="Q221" s="34"/>
      <c r="R221" s="34"/>
      <c r="S221" s="34"/>
      <c r="T221" s="34"/>
      <c r="U221" s="35"/>
      <c r="V221" s="35">
        <v>8059</v>
      </c>
      <c r="W221" s="34">
        <v>20598</v>
      </c>
      <c r="X221" s="60">
        <v>43168</v>
      </c>
      <c r="Y221" s="71" t="s">
        <v>2088</v>
      </c>
      <c r="Z221" s="34" t="s">
        <v>2089</v>
      </c>
      <c r="AA221" s="68">
        <f t="shared" si="3"/>
        <v>1</v>
      </c>
      <c r="AB221" s="35" t="s">
        <v>2090</v>
      </c>
      <c r="AC221" s="35" t="s">
        <v>827</v>
      </c>
      <c r="AD221" s="35"/>
      <c r="AE221" s="34" t="s">
        <v>2091</v>
      </c>
      <c r="AF221" s="34" t="s">
        <v>63</v>
      </c>
      <c r="AG221" s="34"/>
    </row>
    <row r="222" spans="1:33" s="5" customFormat="1" ht="50.25" customHeight="1" x14ac:dyDescent="0.3">
      <c r="A222" s="58" t="s">
        <v>1855</v>
      </c>
      <c r="B222" s="90">
        <v>41115703</v>
      </c>
      <c r="C222" s="38" t="s">
        <v>2092</v>
      </c>
      <c r="D222" s="55">
        <v>43192</v>
      </c>
      <c r="E222" s="34" t="s">
        <v>907</v>
      </c>
      <c r="F222" s="34" t="s">
        <v>75</v>
      </c>
      <c r="G222" s="34" t="s">
        <v>232</v>
      </c>
      <c r="H222" s="74">
        <v>2732730</v>
      </c>
      <c r="I222" s="74">
        <v>2061378</v>
      </c>
      <c r="J222" s="34" t="s">
        <v>76</v>
      </c>
      <c r="K222" s="34" t="s">
        <v>68</v>
      </c>
      <c r="L222" s="35" t="s">
        <v>1857</v>
      </c>
      <c r="M222" s="35" t="s">
        <v>1858</v>
      </c>
      <c r="N222" s="58" t="s">
        <v>1895</v>
      </c>
      <c r="O222" s="45" t="s">
        <v>1859</v>
      </c>
      <c r="P222" s="34"/>
      <c r="Q222" s="34"/>
      <c r="R222" s="34"/>
      <c r="S222" s="34"/>
      <c r="T222" s="34"/>
      <c r="U222" s="35"/>
      <c r="V222" s="35">
        <v>8207</v>
      </c>
      <c r="W222" s="34">
        <v>21260</v>
      </c>
      <c r="X222" s="60">
        <v>43231</v>
      </c>
      <c r="Y222" s="34">
        <v>20180612</v>
      </c>
      <c r="Z222" s="34">
        <v>4600008146</v>
      </c>
      <c r="AA222" s="68">
        <f t="shared" si="3"/>
        <v>1</v>
      </c>
      <c r="AB222" s="35" t="s">
        <v>2093</v>
      </c>
      <c r="AC222" s="35" t="s">
        <v>61</v>
      </c>
      <c r="AD222" s="35"/>
      <c r="AE222" s="34" t="s">
        <v>2091</v>
      </c>
      <c r="AF222" s="34" t="s">
        <v>63</v>
      </c>
      <c r="AG222" s="34"/>
    </row>
    <row r="223" spans="1:33" s="5" customFormat="1" ht="50.25" customHeight="1" x14ac:dyDescent="0.3">
      <c r="A223" s="58" t="s">
        <v>1855</v>
      </c>
      <c r="B223" s="39" t="s">
        <v>2094</v>
      </c>
      <c r="C223" s="38" t="s">
        <v>2095</v>
      </c>
      <c r="D223" s="55">
        <v>43221</v>
      </c>
      <c r="E223" s="34" t="s">
        <v>907</v>
      </c>
      <c r="F223" s="34" t="s">
        <v>75</v>
      </c>
      <c r="G223" s="34" t="s">
        <v>232</v>
      </c>
      <c r="H223" s="74">
        <v>80000000</v>
      </c>
      <c r="I223" s="74">
        <v>80000000</v>
      </c>
      <c r="J223" s="34" t="s">
        <v>76</v>
      </c>
      <c r="K223" s="34" t="s">
        <v>68</v>
      </c>
      <c r="L223" s="34" t="s">
        <v>1857</v>
      </c>
      <c r="M223" s="34" t="s">
        <v>1858</v>
      </c>
      <c r="N223" s="75">
        <v>3837020</v>
      </c>
      <c r="O223" s="45" t="s">
        <v>1859</v>
      </c>
      <c r="P223" s="34"/>
      <c r="Q223" s="34"/>
      <c r="R223" s="34"/>
      <c r="S223" s="34"/>
      <c r="T223" s="34"/>
      <c r="U223" s="35"/>
      <c r="V223" s="35">
        <v>8292</v>
      </c>
      <c r="W223" s="34">
        <v>21756</v>
      </c>
      <c r="X223" s="60">
        <v>43291</v>
      </c>
      <c r="Y223" s="34"/>
      <c r="Z223" s="34"/>
      <c r="AA223" s="68">
        <f t="shared" si="3"/>
        <v>0.33</v>
      </c>
      <c r="AB223" s="35"/>
      <c r="AC223" s="35"/>
      <c r="AD223" s="35"/>
      <c r="AE223" s="34" t="s">
        <v>1981</v>
      </c>
      <c r="AF223" s="34" t="s">
        <v>63</v>
      </c>
      <c r="AG223" s="34"/>
    </row>
    <row r="224" spans="1:33" s="5" customFormat="1" ht="50.25" customHeight="1" x14ac:dyDescent="0.3">
      <c r="A224" s="58" t="s">
        <v>1855</v>
      </c>
      <c r="B224" s="39">
        <v>81141501</v>
      </c>
      <c r="C224" s="38" t="s">
        <v>2096</v>
      </c>
      <c r="D224" s="55">
        <v>43221</v>
      </c>
      <c r="E224" s="34" t="s">
        <v>900</v>
      </c>
      <c r="F224" s="34" t="s">
        <v>75</v>
      </c>
      <c r="G224" s="34" t="s">
        <v>232</v>
      </c>
      <c r="H224" s="74">
        <v>5000000</v>
      </c>
      <c r="I224" s="74">
        <v>5000000</v>
      </c>
      <c r="J224" s="34" t="s">
        <v>76</v>
      </c>
      <c r="K224" s="34" t="s">
        <v>68</v>
      </c>
      <c r="L224" s="34" t="s">
        <v>1857</v>
      </c>
      <c r="M224" s="34" t="s">
        <v>1858</v>
      </c>
      <c r="N224" s="75">
        <v>3837020</v>
      </c>
      <c r="O224" s="45" t="s">
        <v>1859</v>
      </c>
      <c r="P224" s="34"/>
      <c r="Q224" s="34"/>
      <c r="R224" s="34"/>
      <c r="S224" s="34"/>
      <c r="T224" s="34"/>
      <c r="U224" s="35"/>
      <c r="V224" s="35"/>
      <c r="W224" s="34"/>
      <c r="X224" s="60"/>
      <c r="Y224" s="34"/>
      <c r="Z224" s="34"/>
      <c r="AA224" s="68" t="str">
        <f t="shared" si="3"/>
        <v/>
      </c>
      <c r="AB224" s="35"/>
      <c r="AC224" s="35"/>
      <c r="AD224" s="35"/>
      <c r="AE224" s="34" t="s">
        <v>1981</v>
      </c>
      <c r="AF224" s="34" t="s">
        <v>63</v>
      </c>
      <c r="AG224" s="34"/>
    </row>
    <row r="225" spans="1:33" s="5" customFormat="1" ht="50.25" customHeight="1" x14ac:dyDescent="0.3">
      <c r="A225" s="58" t="s">
        <v>1855</v>
      </c>
      <c r="B225" s="39">
        <v>47131600</v>
      </c>
      <c r="C225" s="38" t="s">
        <v>2097</v>
      </c>
      <c r="D225" s="55">
        <v>43252</v>
      </c>
      <c r="E225" s="34" t="s">
        <v>1911</v>
      </c>
      <c r="F225" s="34" t="s">
        <v>75</v>
      </c>
      <c r="G225" s="34" t="s">
        <v>232</v>
      </c>
      <c r="H225" s="74">
        <v>15000000</v>
      </c>
      <c r="I225" s="74">
        <v>15000000</v>
      </c>
      <c r="J225" s="34" t="s">
        <v>76</v>
      </c>
      <c r="K225" s="34" t="s">
        <v>68</v>
      </c>
      <c r="L225" s="34" t="s">
        <v>1857</v>
      </c>
      <c r="M225" s="34" t="s">
        <v>1858</v>
      </c>
      <c r="N225" s="75">
        <v>3837020</v>
      </c>
      <c r="O225" s="45" t="s">
        <v>1859</v>
      </c>
      <c r="P225" s="34"/>
      <c r="Q225" s="34"/>
      <c r="R225" s="34"/>
      <c r="S225" s="34"/>
      <c r="T225" s="34"/>
      <c r="U225" s="35"/>
      <c r="V225" s="35"/>
      <c r="W225" s="34"/>
      <c r="X225" s="60"/>
      <c r="Y225" s="34"/>
      <c r="Z225" s="34"/>
      <c r="AA225" s="68" t="str">
        <f t="shared" si="3"/>
        <v/>
      </c>
      <c r="AB225" s="35"/>
      <c r="AC225" s="35"/>
      <c r="AD225" s="35"/>
      <c r="AE225" s="34" t="s">
        <v>1967</v>
      </c>
      <c r="AF225" s="34" t="s">
        <v>63</v>
      </c>
      <c r="AG225" s="34"/>
    </row>
    <row r="226" spans="1:33" s="5" customFormat="1" ht="50.25" customHeight="1" x14ac:dyDescent="0.3">
      <c r="A226" s="58" t="s">
        <v>1855</v>
      </c>
      <c r="B226" s="39">
        <v>80101703</v>
      </c>
      <c r="C226" s="38" t="s">
        <v>2098</v>
      </c>
      <c r="D226" s="55">
        <v>43101</v>
      </c>
      <c r="E226" s="34" t="s">
        <v>2099</v>
      </c>
      <c r="F226" s="34" t="s">
        <v>95</v>
      </c>
      <c r="G226" s="34" t="s">
        <v>232</v>
      </c>
      <c r="H226" s="74">
        <v>3000000</v>
      </c>
      <c r="I226" s="74">
        <v>2341688</v>
      </c>
      <c r="J226" s="34" t="s">
        <v>76</v>
      </c>
      <c r="K226" s="34" t="s">
        <v>68</v>
      </c>
      <c r="L226" s="34" t="s">
        <v>1857</v>
      </c>
      <c r="M226" s="34" t="s">
        <v>1858</v>
      </c>
      <c r="N226" s="75">
        <v>3837020</v>
      </c>
      <c r="O226" s="45" t="s">
        <v>1859</v>
      </c>
      <c r="P226" s="34"/>
      <c r="Q226" s="34"/>
      <c r="R226" s="34"/>
      <c r="S226" s="34"/>
      <c r="T226" s="34"/>
      <c r="U226" s="35"/>
      <c r="V226" s="35">
        <v>8032</v>
      </c>
      <c r="W226" s="34">
        <v>20404</v>
      </c>
      <c r="X226" s="60">
        <v>43126</v>
      </c>
      <c r="Y226" s="34">
        <v>20180126</v>
      </c>
      <c r="Z226" s="34">
        <v>4600008020</v>
      </c>
      <c r="AA226" s="68">
        <f t="shared" si="3"/>
        <v>1</v>
      </c>
      <c r="AB226" s="35" t="s">
        <v>1971</v>
      </c>
      <c r="AC226" s="35" t="s">
        <v>61</v>
      </c>
      <c r="AD226" s="35"/>
      <c r="AE226" s="34" t="s">
        <v>1967</v>
      </c>
      <c r="AF226" s="34" t="s">
        <v>63</v>
      </c>
      <c r="AG226" s="34"/>
    </row>
    <row r="227" spans="1:33" s="5" customFormat="1" ht="50.25" customHeight="1" x14ac:dyDescent="0.3">
      <c r="A227" s="58" t="s">
        <v>1855</v>
      </c>
      <c r="B227" s="39">
        <v>80101703</v>
      </c>
      <c r="C227" s="38" t="s">
        <v>2100</v>
      </c>
      <c r="D227" s="55">
        <v>43101</v>
      </c>
      <c r="E227" s="34" t="s">
        <v>2099</v>
      </c>
      <c r="F227" s="34" t="s">
        <v>95</v>
      </c>
      <c r="G227" s="34" t="s">
        <v>232</v>
      </c>
      <c r="H227" s="74">
        <v>142952000</v>
      </c>
      <c r="I227" s="74">
        <v>142952000</v>
      </c>
      <c r="J227" s="34" t="s">
        <v>76</v>
      </c>
      <c r="K227" s="34" t="s">
        <v>68</v>
      </c>
      <c r="L227" s="34" t="s">
        <v>1857</v>
      </c>
      <c r="M227" s="34" t="s">
        <v>1858</v>
      </c>
      <c r="N227" s="75">
        <v>3837020</v>
      </c>
      <c r="O227" s="45" t="s">
        <v>1859</v>
      </c>
      <c r="P227" s="34"/>
      <c r="Q227" s="34"/>
      <c r="R227" s="34"/>
      <c r="S227" s="34"/>
      <c r="T227" s="34"/>
      <c r="U227" s="35"/>
      <c r="V227" s="35"/>
      <c r="W227" s="34"/>
      <c r="X227" s="60"/>
      <c r="Y227" s="34"/>
      <c r="Z227" s="34"/>
      <c r="AA227" s="68" t="str">
        <f t="shared" si="3"/>
        <v/>
      </c>
      <c r="AB227" s="35"/>
      <c r="AC227" s="35"/>
      <c r="AD227" s="35"/>
      <c r="AE227" s="34" t="s">
        <v>2101</v>
      </c>
      <c r="AF227" s="34" t="s">
        <v>63</v>
      </c>
      <c r="AG227" s="34"/>
    </row>
    <row r="228" spans="1:33" s="5" customFormat="1" ht="50.25" customHeight="1" x14ac:dyDescent="0.3">
      <c r="A228" s="58" t="s">
        <v>1855</v>
      </c>
      <c r="B228" s="39" t="s">
        <v>2102</v>
      </c>
      <c r="C228" s="38" t="s">
        <v>2103</v>
      </c>
      <c r="D228" s="55">
        <v>43101</v>
      </c>
      <c r="E228" s="34" t="s">
        <v>66</v>
      </c>
      <c r="F228" s="34" t="s">
        <v>141</v>
      </c>
      <c r="G228" s="34" t="s">
        <v>232</v>
      </c>
      <c r="H228" s="74">
        <v>1575132312</v>
      </c>
      <c r="I228" s="80">
        <v>1406100002.5799999</v>
      </c>
      <c r="J228" s="34" t="s">
        <v>76</v>
      </c>
      <c r="K228" s="34" t="s">
        <v>68</v>
      </c>
      <c r="L228" s="34" t="s">
        <v>1857</v>
      </c>
      <c r="M228" s="34" t="s">
        <v>1858</v>
      </c>
      <c r="N228" s="75">
        <v>3837020</v>
      </c>
      <c r="O228" s="45" t="s">
        <v>1859</v>
      </c>
      <c r="P228" s="34"/>
      <c r="Q228" s="34"/>
      <c r="R228" s="34"/>
      <c r="S228" s="34"/>
      <c r="T228" s="34"/>
      <c r="U228" s="35"/>
      <c r="V228" s="35">
        <v>8007</v>
      </c>
      <c r="W228" s="34" t="s">
        <v>2104</v>
      </c>
      <c r="X228" s="60">
        <v>43122</v>
      </c>
      <c r="Y228" s="34">
        <v>20180323</v>
      </c>
      <c r="Z228" s="34">
        <v>4600008067</v>
      </c>
      <c r="AA228" s="68">
        <f t="shared" si="3"/>
        <v>1</v>
      </c>
      <c r="AB228" s="69" t="s">
        <v>2105</v>
      </c>
      <c r="AC228" s="35" t="s">
        <v>61</v>
      </c>
      <c r="AD228" s="35"/>
      <c r="AE228" s="34" t="s">
        <v>2106</v>
      </c>
      <c r="AF228" s="34" t="s">
        <v>63</v>
      </c>
      <c r="AG228" s="34"/>
    </row>
    <row r="229" spans="1:33" s="5" customFormat="1" ht="50.25" customHeight="1" x14ac:dyDescent="0.3">
      <c r="A229" s="58" t="s">
        <v>1855</v>
      </c>
      <c r="B229" s="39">
        <v>78131800</v>
      </c>
      <c r="C229" s="38" t="s">
        <v>2107</v>
      </c>
      <c r="D229" s="55">
        <v>43101</v>
      </c>
      <c r="E229" s="34" t="s">
        <v>66</v>
      </c>
      <c r="F229" s="34" t="s">
        <v>75</v>
      </c>
      <c r="G229" s="34" t="s">
        <v>232</v>
      </c>
      <c r="H229" s="74">
        <v>73920000</v>
      </c>
      <c r="I229" s="74">
        <v>73920000</v>
      </c>
      <c r="J229" s="34" t="s">
        <v>76</v>
      </c>
      <c r="K229" s="34" t="s">
        <v>68</v>
      </c>
      <c r="L229" s="34" t="s">
        <v>1857</v>
      </c>
      <c r="M229" s="34" t="s">
        <v>1858</v>
      </c>
      <c r="N229" s="75">
        <v>3837020</v>
      </c>
      <c r="O229" s="45" t="s">
        <v>1859</v>
      </c>
      <c r="P229" s="34"/>
      <c r="Q229" s="34"/>
      <c r="R229" s="34"/>
      <c r="S229" s="34"/>
      <c r="T229" s="34"/>
      <c r="U229" s="35"/>
      <c r="V229" s="35"/>
      <c r="W229" s="34"/>
      <c r="X229" s="60"/>
      <c r="Y229" s="34"/>
      <c r="Z229" s="34"/>
      <c r="AA229" s="68" t="str">
        <f t="shared" si="3"/>
        <v/>
      </c>
      <c r="AB229" s="35"/>
      <c r="AC229" s="35"/>
      <c r="AD229" s="35"/>
      <c r="AE229" s="34" t="s">
        <v>2108</v>
      </c>
      <c r="AF229" s="34" t="s">
        <v>63</v>
      </c>
      <c r="AG229" s="34"/>
    </row>
    <row r="230" spans="1:33" s="5" customFormat="1" ht="50.25" customHeight="1" x14ac:dyDescent="0.3">
      <c r="A230" s="58" t="s">
        <v>1855</v>
      </c>
      <c r="B230" s="39">
        <v>82101503</v>
      </c>
      <c r="C230" s="38" t="s">
        <v>2109</v>
      </c>
      <c r="D230" s="55">
        <v>43050</v>
      </c>
      <c r="E230" s="55" t="s">
        <v>1082</v>
      </c>
      <c r="F230" s="34" t="s">
        <v>47</v>
      </c>
      <c r="G230" s="34" t="s">
        <v>232</v>
      </c>
      <c r="H230" s="74">
        <v>3000000000</v>
      </c>
      <c r="I230" s="74">
        <v>1849583715</v>
      </c>
      <c r="J230" s="34" t="s">
        <v>49</v>
      </c>
      <c r="K230" s="34" t="s">
        <v>50</v>
      </c>
      <c r="L230" s="34" t="s">
        <v>1857</v>
      </c>
      <c r="M230" s="34" t="s">
        <v>1858</v>
      </c>
      <c r="N230" s="75">
        <v>3837020</v>
      </c>
      <c r="O230" s="45" t="s">
        <v>1859</v>
      </c>
      <c r="P230" s="34"/>
      <c r="Q230" s="34"/>
      <c r="R230" s="34"/>
      <c r="S230" s="34"/>
      <c r="T230" s="34"/>
      <c r="U230" s="35"/>
      <c r="V230" s="35"/>
      <c r="W230" s="34" t="s">
        <v>2110</v>
      </c>
      <c r="X230" s="60"/>
      <c r="Y230" s="34"/>
      <c r="Z230" s="34"/>
      <c r="AA230" s="68">
        <f t="shared" si="3"/>
        <v>0</v>
      </c>
      <c r="AB230" s="35"/>
      <c r="AC230" s="35"/>
      <c r="AD230" s="35"/>
      <c r="AE230" s="107" t="s">
        <v>2111</v>
      </c>
      <c r="AF230" s="34" t="s">
        <v>63</v>
      </c>
      <c r="AG230" s="34"/>
    </row>
    <row r="231" spans="1:33" s="5" customFormat="1" ht="50.25" customHeight="1" x14ac:dyDescent="0.3">
      <c r="A231" s="58" t="s">
        <v>1855</v>
      </c>
      <c r="B231" s="39">
        <v>82101503</v>
      </c>
      <c r="C231" s="38" t="s">
        <v>2112</v>
      </c>
      <c r="D231" s="55">
        <v>43252</v>
      </c>
      <c r="E231" s="34" t="s">
        <v>74</v>
      </c>
      <c r="F231" s="34" t="s">
        <v>47</v>
      </c>
      <c r="G231" s="34" t="s">
        <v>232</v>
      </c>
      <c r="H231" s="74">
        <v>6000000000</v>
      </c>
      <c r="I231" s="74">
        <v>6000000000</v>
      </c>
      <c r="J231" s="34" t="s">
        <v>76</v>
      </c>
      <c r="K231" s="34" t="s">
        <v>68</v>
      </c>
      <c r="L231" s="34" t="s">
        <v>1857</v>
      </c>
      <c r="M231" s="34" t="s">
        <v>1858</v>
      </c>
      <c r="N231" s="75">
        <v>3837020</v>
      </c>
      <c r="O231" s="45" t="s">
        <v>1859</v>
      </c>
      <c r="P231" s="34"/>
      <c r="Q231" s="34"/>
      <c r="R231" s="34"/>
      <c r="S231" s="34"/>
      <c r="T231" s="34"/>
      <c r="U231" s="35"/>
      <c r="V231" s="35"/>
      <c r="W231" s="34"/>
      <c r="X231" s="60"/>
      <c r="Y231" s="34"/>
      <c r="Z231" s="34"/>
      <c r="AA231" s="68" t="str">
        <f t="shared" si="3"/>
        <v/>
      </c>
      <c r="AB231" s="35"/>
      <c r="AC231" s="35"/>
      <c r="AD231" s="35"/>
      <c r="AE231" s="107" t="s">
        <v>2113</v>
      </c>
      <c r="AF231" s="34" t="s">
        <v>63</v>
      </c>
      <c r="AG231" s="34"/>
    </row>
    <row r="232" spans="1:33" s="5" customFormat="1" ht="50.25" customHeight="1" x14ac:dyDescent="0.3">
      <c r="A232" s="58" t="s">
        <v>1855</v>
      </c>
      <c r="B232" s="39">
        <v>80111620</v>
      </c>
      <c r="C232" s="38" t="s">
        <v>2114</v>
      </c>
      <c r="D232" s="55">
        <v>43101</v>
      </c>
      <c r="E232" s="34" t="s">
        <v>66</v>
      </c>
      <c r="F232" s="34" t="s">
        <v>141</v>
      </c>
      <c r="G232" s="34" t="s">
        <v>232</v>
      </c>
      <c r="H232" s="74">
        <v>639127349</v>
      </c>
      <c r="I232" s="74">
        <v>639127349</v>
      </c>
      <c r="J232" s="34" t="s">
        <v>76</v>
      </c>
      <c r="K232" s="34" t="s">
        <v>68</v>
      </c>
      <c r="L232" s="34" t="s">
        <v>1857</v>
      </c>
      <c r="M232" s="34" t="s">
        <v>1858</v>
      </c>
      <c r="N232" s="75">
        <v>3837020</v>
      </c>
      <c r="O232" s="45" t="s">
        <v>1859</v>
      </c>
      <c r="P232" s="34"/>
      <c r="Q232" s="34"/>
      <c r="R232" s="34"/>
      <c r="S232" s="34"/>
      <c r="T232" s="34"/>
      <c r="U232" s="35"/>
      <c r="V232" s="35">
        <v>8544</v>
      </c>
      <c r="W232" s="34">
        <v>22290</v>
      </c>
      <c r="X232" s="60">
        <v>43304</v>
      </c>
      <c r="Y232" s="34">
        <v>20180725</v>
      </c>
      <c r="Z232" s="34">
        <v>4600008329</v>
      </c>
      <c r="AA232" s="68">
        <f t="shared" si="3"/>
        <v>1</v>
      </c>
      <c r="AB232" s="35" t="s">
        <v>2509</v>
      </c>
      <c r="AC232" s="35" t="s">
        <v>61</v>
      </c>
      <c r="AD232" s="35"/>
      <c r="AE232" s="107" t="s">
        <v>2208</v>
      </c>
      <c r="AF232" s="34" t="s">
        <v>63</v>
      </c>
      <c r="AG232" s="34"/>
    </row>
    <row r="233" spans="1:33" s="5" customFormat="1" ht="50.25" customHeight="1" x14ac:dyDescent="0.3">
      <c r="A233" s="58" t="s">
        <v>1855</v>
      </c>
      <c r="B233" s="39">
        <v>93141506</v>
      </c>
      <c r="C233" s="38" t="s">
        <v>2115</v>
      </c>
      <c r="D233" s="55">
        <v>43101</v>
      </c>
      <c r="E233" s="34" t="s">
        <v>74</v>
      </c>
      <c r="F233" s="34" t="s">
        <v>75</v>
      </c>
      <c r="G233" s="34" t="s">
        <v>232</v>
      </c>
      <c r="H233" s="74">
        <v>79200000</v>
      </c>
      <c r="I233" s="74">
        <v>65779292</v>
      </c>
      <c r="J233" s="34" t="s">
        <v>76</v>
      </c>
      <c r="K233" s="34" t="s">
        <v>68</v>
      </c>
      <c r="L233" s="34" t="s">
        <v>1857</v>
      </c>
      <c r="M233" s="35" t="s">
        <v>1858</v>
      </c>
      <c r="N233" s="58" t="s">
        <v>1895</v>
      </c>
      <c r="O233" s="45" t="s">
        <v>1859</v>
      </c>
      <c r="P233" s="34"/>
      <c r="Q233" s="34"/>
      <c r="R233" s="34"/>
      <c r="S233" s="34"/>
      <c r="T233" s="34"/>
      <c r="U233" s="35"/>
      <c r="V233" s="35">
        <v>8014</v>
      </c>
      <c r="W233" s="34" t="s">
        <v>2116</v>
      </c>
      <c r="X233" s="60">
        <v>43158</v>
      </c>
      <c r="Y233" s="71">
        <v>43158</v>
      </c>
      <c r="Z233" s="34">
        <v>4600008078</v>
      </c>
      <c r="AA233" s="68">
        <f t="shared" si="3"/>
        <v>1</v>
      </c>
      <c r="AB233" s="35" t="s">
        <v>2117</v>
      </c>
      <c r="AC233" s="35" t="s">
        <v>61</v>
      </c>
      <c r="AD233" s="35"/>
      <c r="AE233" s="34" t="s">
        <v>2118</v>
      </c>
      <c r="AF233" s="34" t="s">
        <v>63</v>
      </c>
      <c r="AG233" s="34"/>
    </row>
    <row r="234" spans="1:33" s="5" customFormat="1" ht="50.25" customHeight="1" x14ac:dyDescent="0.3">
      <c r="A234" s="58" t="s">
        <v>1855</v>
      </c>
      <c r="B234" s="39">
        <v>93141506</v>
      </c>
      <c r="C234" s="38" t="s">
        <v>2119</v>
      </c>
      <c r="D234" s="55">
        <v>43221</v>
      </c>
      <c r="E234" s="34" t="s">
        <v>74</v>
      </c>
      <c r="F234" s="34" t="s">
        <v>75</v>
      </c>
      <c r="G234" s="34" t="s">
        <v>232</v>
      </c>
      <c r="H234" s="74">
        <v>20000000</v>
      </c>
      <c r="I234" s="74">
        <v>20000000</v>
      </c>
      <c r="J234" s="34" t="s">
        <v>76</v>
      </c>
      <c r="K234" s="34" t="s">
        <v>68</v>
      </c>
      <c r="L234" s="34" t="s">
        <v>1857</v>
      </c>
      <c r="M234" s="34" t="s">
        <v>1858</v>
      </c>
      <c r="N234" s="75">
        <v>3837020</v>
      </c>
      <c r="O234" s="45" t="s">
        <v>1859</v>
      </c>
      <c r="P234" s="34"/>
      <c r="Q234" s="34"/>
      <c r="R234" s="34"/>
      <c r="S234" s="34"/>
      <c r="T234" s="34"/>
      <c r="U234" s="35"/>
      <c r="V234" s="35"/>
      <c r="W234" s="34"/>
      <c r="X234" s="60"/>
      <c r="Y234" s="34"/>
      <c r="Z234" s="34"/>
      <c r="AA234" s="68" t="str">
        <f t="shared" si="3"/>
        <v/>
      </c>
      <c r="AB234" s="35"/>
      <c r="AC234" s="35"/>
      <c r="AD234" s="35"/>
      <c r="AE234" s="34" t="s">
        <v>2118</v>
      </c>
      <c r="AF234" s="34" t="s">
        <v>63</v>
      </c>
      <c r="AG234" s="34"/>
    </row>
    <row r="235" spans="1:33" s="5" customFormat="1" ht="50.25" customHeight="1" x14ac:dyDescent="0.3">
      <c r="A235" s="58" t="s">
        <v>1855</v>
      </c>
      <c r="B235" s="39">
        <v>92121704</v>
      </c>
      <c r="C235" s="108" t="s">
        <v>2120</v>
      </c>
      <c r="D235" s="55">
        <v>43282</v>
      </c>
      <c r="E235" s="55" t="s">
        <v>1744</v>
      </c>
      <c r="F235" s="34" t="s">
        <v>47</v>
      </c>
      <c r="G235" s="34" t="s">
        <v>232</v>
      </c>
      <c r="H235" s="74">
        <v>300000000</v>
      </c>
      <c r="I235" s="74">
        <v>300000000</v>
      </c>
      <c r="J235" s="34" t="s">
        <v>76</v>
      </c>
      <c r="K235" s="34" t="s">
        <v>68</v>
      </c>
      <c r="L235" s="34" t="s">
        <v>1857</v>
      </c>
      <c r="M235" s="34" t="s">
        <v>1858</v>
      </c>
      <c r="N235" s="75">
        <v>3837020</v>
      </c>
      <c r="O235" s="45" t="s">
        <v>1859</v>
      </c>
      <c r="P235" s="34" t="s">
        <v>1889</v>
      </c>
      <c r="Q235" s="34" t="s">
        <v>1898</v>
      </c>
      <c r="R235" s="34" t="s">
        <v>1891</v>
      </c>
      <c r="S235" s="34">
        <v>220155001</v>
      </c>
      <c r="T235" s="34" t="s">
        <v>1898</v>
      </c>
      <c r="U235" s="35" t="s">
        <v>1892</v>
      </c>
      <c r="V235" s="35"/>
      <c r="W235" s="34"/>
      <c r="X235" s="60"/>
      <c r="Y235" s="34"/>
      <c r="Z235" s="34"/>
      <c r="AA235" s="68" t="str">
        <f t="shared" si="3"/>
        <v/>
      </c>
      <c r="AB235" s="35"/>
      <c r="AC235" s="35"/>
      <c r="AD235" s="35"/>
      <c r="AE235" s="34" t="s">
        <v>1873</v>
      </c>
      <c r="AF235" s="34" t="s">
        <v>63</v>
      </c>
      <c r="AG235" s="34"/>
    </row>
    <row r="236" spans="1:33" s="5" customFormat="1" ht="50.25" customHeight="1" x14ac:dyDescent="0.3">
      <c r="A236" s="58" t="s">
        <v>1855</v>
      </c>
      <c r="B236" s="34">
        <v>32151900</v>
      </c>
      <c r="C236" s="38" t="s">
        <v>2121</v>
      </c>
      <c r="D236" s="55">
        <v>43160</v>
      </c>
      <c r="E236" s="55" t="s">
        <v>900</v>
      </c>
      <c r="F236" s="34" t="s">
        <v>75</v>
      </c>
      <c r="G236" s="34" t="s">
        <v>232</v>
      </c>
      <c r="H236" s="74">
        <v>25000000</v>
      </c>
      <c r="I236" s="74">
        <v>25000000</v>
      </c>
      <c r="J236" s="34" t="s">
        <v>76</v>
      </c>
      <c r="K236" s="34" t="s">
        <v>68</v>
      </c>
      <c r="L236" s="34" t="s">
        <v>1857</v>
      </c>
      <c r="M236" s="34" t="s">
        <v>1858</v>
      </c>
      <c r="N236" s="75">
        <v>3837020</v>
      </c>
      <c r="O236" s="45" t="s">
        <v>1859</v>
      </c>
      <c r="P236" s="34" t="s">
        <v>1889</v>
      </c>
      <c r="Q236" s="34" t="s">
        <v>1898</v>
      </c>
      <c r="R236" s="34" t="s">
        <v>1891</v>
      </c>
      <c r="S236" s="34">
        <v>220155001</v>
      </c>
      <c r="T236" s="34" t="s">
        <v>1898</v>
      </c>
      <c r="U236" s="35" t="s">
        <v>1899</v>
      </c>
      <c r="V236" s="35"/>
      <c r="W236" s="34"/>
      <c r="X236" s="60"/>
      <c r="Y236" s="34"/>
      <c r="Z236" s="34"/>
      <c r="AA236" s="68" t="str">
        <f t="shared" si="3"/>
        <v/>
      </c>
      <c r="AB236" s="35"/>
      <c r="AC236" s="35"/>
      <c r="AD236" s="35"/>
      <c r="AE236" s="34" t="s">
        <v>1860</v>
      </c>
      <c r="AF236" s="34" t="s">
        <v>63</v>
      </c>
      <c r="AG236" s="34"/>
    </row>
    <row r="237" spans="1:33" s="5" customFormat="1" ht="50.25" customHeight="1" x14ac:dyDescent="0.3">
      <c r="A237" s="58" t="s">
        <v>1855</v>
      </c>
      <c r="B237" s="39">
        <v>41115500</v>
      </c>
      <c r="C237" s="38" t="s">
        <v>2122</v>
      </c>
      <c r="D237" s="55">
        <v>43221</v>
      </c>
      <c r="E237" s="34" t="s">
        <v>900</v>
      </c>
      <c r="F237" s="34" t="s">
        <v>75</v>
      </c>
      <c r="G237" s="34" t="s">
        <v>232</v>
      </c>
      <c r="H237" s="74">
        <v>11877490</v>
      </c>
      <c r="I237" s="74">
        <v>11877490</v>
      </c>
      <c r="J237" s="34" t="s">
        <v>76</v>
      </c>
      <c r="K237" s="34" t="s">
        <v>68</v>
      </c>
      <c r="L237" s="34" t="s">
        <v>1857</v>
      </c>
      <c r="M237" s="34" t="s">
        <v>1858</v>
      </c>
      <c r="N237" s="75">
        <v>3837020</v>
      </c>
      <c r="O237" s="45" t="s">
        <v>1859</v>
      </c>
      <c r="P237" s="34" t="s">
        <v>1889</v>
      </c>
      <c r="Q237" s="34" t="s">
        <v>1898</v>
      </c>
      <c r="R237" s="34" t="s">
        <v>1891</v>
      </c>
      <c r="S237" s="34">
        <v>220155001</v>
      </c>
      <c r="T237" s="34" t="s">
        <v>1898</v>
      </c>
      <c r="U237" s="35" t="s">
        <v>1892</v>
      </c>
      <c r="V237" s="35">
        <v>8189</v>
      </c>
      <c r="W237" s="34">
        <v>21254</v>
      </c>
      <c r="X237" s="60"/>
      <c r="Y237" s="34"/>
      <c r="Z237" s="34"/>
      <c r="AA237" s="68">
        <f t="shared" si="3"/>
        <v>0</v>
      </c>
      <c r="AB237" s="35"/>
      <c r="AC237" s="35"/>
      <c r="AD237" s="35"/>
      <c r="AE237" s="34" t="s">
        <v>1919</v>
      </c>
      <c r="AF237" s="34" t="s">
        <v>63</v>
      </c>
      <c r="AG237" s="34"/>
    </row>
    <row r="238" spans="1:33" s="5" customFormat="1" ht="50.25" customHeight="1" x14ac:dyDescent="0.3">
      <c r="A238" s="58" t="s">
        <v>1855</v>
      </c>
      <c r="B238" s="90">
        <v>41116211</v>
      </c>
      <c r="C238" s="38" t="s">
        <v>2123</v>
      </c>
      <c r="D238" s="55">
        <v>43252</v>
      </c>
      <c r="E238" s="34" t="s">
        <v>900</v>
      </c>
      <c r="F238" s="34" t="s">
        <v>75</v>
      </c>
      <c r="G238" s="34" t="s">
        <v>232</v>
      </c>
      <c r="H238" s="74">
        <v>18122510</v>
      </c>
      <c r="I238" s="74">
        <v>18122510</v>
      </c>
      <c r="J238" s="34" t="s">
        <v>76</v>
      </c>
      <c r="K238" s="34" t="s">
        <v>68</v>
      </c>
      <c r="L238" s="35" t="s">
        <v>1857</v>
      </c>
      <c r="M238" s="35" t="s">
        <v>1858</v>
      </c>
      <c r="N238" s="58" t="s">
        <v>1895</v>
      </c>
      <c r="O238" s="45" t="s">
        <v>1859</v>
      </c>
      <c r="P238" s="34" t="s">
        <v>1889</v>
      </c>
      <c r="Q238" s="34" t="s">
        <v>1898</v>
      </c>
      <c r="R238" s="34" t="s">
        <v>2124</v>
      </c>
      <c r="S238" s="34">
        <v>220155001</v>
      </c>
      <c r="T238" s="34" t="s">
        <v>1898</v>
      </c>
      <c r="U238" s="35" t="s">
        <v>2125</v>
      </c>
      <c r="V238" s="35">
        <v>8531</v>
      </c>
      <c r="W238" s="34">
        <v>21795</v>
      </c>
      <c r="X238" s="60">
        <v>43313</v>
      </c>
      <c r="Y238" s="34"/>
      <c r="Z238" s="34"/>
      <c r="AA238" s="68">
        <f t="shared" si="3"/>
        <v>0.33</v>
      </c>
      <c r="AB238" s="35"/>
      <c r="AC238" s="35"/>
      <c r="AD238" s="35"/>
      <c r="AE238" s="34" t="s">
        <v>1938</v>
      </c>
      <c r="AF238" s="34" t="s">
        <v>63</v>
      </c>
      <c r="AG238" s="34"/>
    </row>
    <row r="239" spans="1:33" s="5" customFormat="1" ht="50.25" customHeight="1" x14ac:dyDescent="0.3">
      <c r="A239" s="58" t="s">
        <v>1855</v>
      </c>
      <c r="B239" s="90" t="s">
        <v>5810</v>
      </c>
      <c r="C239" s="38" t="s">
        <v>2126</v>
      </c>
      <c r="D239" s="55">
        <v>43161</v>
      </c>
      <c r="E239" s="34" t="s">
        <v>854</v>
      </c>
      <c r="F239" s="34" t="s">
        <v>75</v>
      </c>
      <c r="G239" s="34" t="s">
        <v>232</v>
      </c>
      <c r="H239" s="74">
        <v>10000000</v>
      </c>
      <c r="I239" s="74">
        <v>10000000</v>
      </c>
      <c r="J239" s="34" t="s">
        <v>76</v>
      </c>
      <c r="K239" s="34" t="s">
        <v>68</v>
      </c>
      <c r="L239" s="35" t="s">
        <v>1857</v>
      </c>
      <c r="M239" s="35" t="s">
        <v>1858</v>
      </c>
      <c r="N239" s="58" t="s">
        <v>1895</v>
      </c>
      <c r="O239" s="45" t="s">
        <v>1859</v>
      </c>
      <c r="P239" s="34" t="s">
        <v>1889</v>
      </c>
      <c r="Q239" s="34" t="s">
        <v>1898</v>
      </c>
      <c r="R239" s="34" t="s">
        <v>2127</v>
      </c>
      <c r="S239" s="34">
        <v>220158001</v>
      </c>
      <c r="T239" s="34" t="s">
        <v>1898</v>
      </c>
      <c r="U239" s="38" t="s">
        <v>2126</v>
      </c>
      <c r="V239" s="35"/>
      <c r="W239" s="34"/>
      <c r="X239" s="60"/>
      <c r="Y239" s="34"/>
      <c r="Z239" s="34"/>
      <c r="AA239" s="68" t="str">
        <f t="shared" si="3"/>
        <v/>
      </c>
      <c r="AB239" s="35"/>
      <c r="AC239" s="35"/>
      <c r="AD239" s="35"/>
      <c r="AE239" s="34" t="s">
        <v>2044</v>
      </c>
      <c r="AF239" s="34" t="s">
        <v>63</v>
      </c>
      <c r="AG239" s="34"/>
    </row>
    <row r="240" spans="1:33" s="5" customFormat="1" ht="50.25" customHeight="1" x14ac:dyDescent="0.3">
      <c r="A240" s="58" t="s">
        <v>1855</v>
      </c>
      <c r="B240" s="39">
        <v>43231500</v>
      </c>
      <c r="C240" s="38" t="s">
        <v>2128</v>
      </c>
      <c r="D240" s="55">
        <v>43282</v>
      </c>
      <c r="E240" s="34" t="s">
        <v>162</v>
      </c>
      <c r="F240" s="34" t="s">
        <v>211</v>
      </c>
      <c r="G240" s="34" t="s">
        <v>232</v>
      </c>
      <c r="H240" s="74">
        <v>190000000</v>
      </c>
      <c r="I240" s="74">
        <v>190000000</v>
      </c>
      <c r="J240" s="34" t="s">
        <v>76</v>
      </c>
      <c r="K240" s="34" t="s">
        <v>68</v>
      </c>
      <c r="L240" s="34" t="s">
        <v>1857</v>
      </c>
      <c r="M240" s="34" t="s">
        <v>1858</v>
      </c>
      <c r="N240" s="75">
        <v>3837020</v>
      </c>
      <c r="O240" s="45" t="s">
        <v>1859</v>
      </c>
      <c r="P240" s="34" t="s">
        <v>1889</v>
      </c>
      <c r="Q240" s="34" t="s">
        <v>1898</v>
      </c>
      <c r="R240" s="34" t="s">
        <v>2127</v>
      </c>
      <c r="S240" s="34">
        <v>220158001</v>
      </c>
      <c r="T240" s="34" t="s">
        <v>1898</v>
      </c>
      <c r="U240" s="38" t="s">
        <v>2128</v>
      </c>
      <c r="V240" s="35"/>
      <c r="W240" s="34"/>
      <c r="X240" s="60"/>
      <c r="Y240" s="34"/>
      <c r="Z240" s="34"/>
      <c r="AA240" s="68" t="str">
        <f t="shared" si="3"/>
        <v/>
      </c>
      <c r="AB240" s="35"/>
      <c r="AC240" s="35"/>
      <c r="AD240" s="35"/>
      <c r="AE240" s="34" t="s">
        <v>2044</v>
      </c>
      <c r="AF240" s="34" t="s">
        <v>63</v>
      </c>
      <c r="AG240" s="34"/>
    </row>
    <row r="241" spans="1:33" s="5" customFormat="1" ht="50.25" customHeight="1" x14ac:dyDescent="0.3">
      <c r="A241" s="58" t="s">
        <v>1855</v>
      </c>
      <c r="B241" s="34">
        <v>22101802</v>
      </c>
      <c r="C241" s="38" t="s">
        <v>2129</v>
      </c>
      <c r="D241" s="55">
        <v>43160</v>
      </c>
      <c r="E241" s="34" t="s">
        <v>900</v>
      </c>
      <c r="F241" s="34" t="s">
        <v>211</v>
      </c>
      <c r="G241" s="34" t="s">
        <v>232</v>
      </c>
      <c r="H241" s="74">
        <v>150000000</v>
      </c>
      <c r="I241" s="74">
        <v>150000000</v>
      </c>
      <c r="J241" s="34" t="s">
        <v>76</v>
      </c>
      <c r="K241" s="34" t="s">
        <v>68</v>
      </c>
      <c r="L241" s="34" t="s">
        <v>1857</v>
      </c>
      <c r="M241" s="34" t="s">
        <v>1858</v>
      </c>
      <c r="N241" s="75">
        <v>3837020</v>
      </c>
      <c r="O241" s="45" t="s">
        <v>1859</v>
      </c>
      <c r="P241" s="34" t="s">
        <v>1889</v>
      </c>
      <c r="Q241" s="34" t="s">
        <v>1898</v>
      </c>
      <c r="R241" s="34" t="s">
        <v>2127</v>
      </c>
      <c r="S241" s="34">
        <v>220158001</v>
      </c>
      <c r="T241" s="34" t="s">
        <v>1898</v>
      </c>
      <c r="U241" s="38" t="s">
        <v>2129</v>
      </c>
      <c r="V241" s="35"/>
      <c r="W241" s="34"/>
      <c r="X241" s="60"/>
      <c r="Y241" s="34"/>
      <c r="Z241" s="34"/>
      <c r="AA241" s="68" t="str">
        <f t="shared" si="3"/>
        <v/>
      </c>
      <c r="AB241" s="35"/>
      <c r="AC241" s="35"/>
      <c r="AD241" s="35"/>
      <c r="AE241" s="34" t="s">
        <v>1938</v>
      </c>
      <c r="AF241" s="34" t="s">
        <v>63</v>
      </c>
      <c r="AG241" s="34"/>
    </row>
    <row r="242" spans="1:33" s="5" customFormat="1" ht="50.25" customHeight="1" x14ac:dyDescent="0.3">
      <c r="A242" s="58" t="s">
        <v>1855</v>
      </c>
      <c r="B242" s="35">
        <v>81141501</v>
      </c>
      <c r="C242" s="38" t="s">
        <v>2130</v>
      </c>
      <c r="D242" s="55">
        <v>43252</v>
      </c>
      <c r="E242" s="34" t="s">
        <v>162</v>
      </c>
      <c r="F242" s="34" t="s">
        <v>75</v>
      </c>
      <c r="G242" s="34" t="s">
        <v>232</v>
      </c>
      <c r="H242" s="74">
        <v>50000000</v>
      </c>
      <c r="I242" s="74">
        <v>50000000</v>
      </c>
      <c r="J242" s="34" t="s">
        <v>76</v>
      </c>
      <c r="K242" s="34" t="s">
        <v>68</v>
      </c>
      <c r="L242" s="34" t="s">
        <v>1857</v>
      </c>
      <c r="M242" s="34" t="s">
        <v>1858</v>
      </c>
      <c r="N242" s="75">
        <v>3837020</v>
      </c>
      <c r="O242" s="45" t="s">
        <v>1859</v>
      </c>
      <c r="P242" s="34" t="s">
        <v>1889</v>
      </c>
      <c r="Q242" s="34" t="s">
        <v>1898</v>
      </c>
      <c r="R242" s="34" t="s">
        <v>2127</v>
      </c>
      <c r="S242" s="34">
        <v>220158001</v>
      </c>
      <c r="T242" s="34" t="s">
        <v>1898</v>
      </c>
      <c r="U242" s="38" t="s">
        <v>2130</v>
      </c>
      <c r="V242" s="35"/>
      <c r="W242" s="34"/>
      <c r="X242" s="60"/>
      <c r="Y242" s="34"/>
      <c r="Z242" s="34"/>
      <c r="AA242" s="68" t="str">
        <f t="shared" si="3"/>
        <v/>
      </c>
      <c r="AB242" s="35"/>
      <c r="AC242" s="35"/>
      <c r="AD242" s="35"/>
      <c r="AE242" s="34" t="s">
        <v>1981</v>
      </c>
      <c r="AF242" s="34" t="s">
        <v>63</v>
      </c>
      <c r="AG242" s="34"/>
    </row>
    <row r="243" spans="1:33" s="5" customFormat="1" ht="50.25" customHeight="1" x14ac:dyDescent="0.3">
      <c r="A243" s="58" t="s">
        <v>1855</v>
      </c>
      <c r="B243" s="39">
        <v>80111700</v>
      </c>
      <c r="C243" s="38" t="s">
        <v>2131</v>
      </c>
      <c r="D243" s="55">
        <v>43313</v>
      </c>
      <c r="E243" s="34" t="s">
        <v>796</v>
      </c>
      <c r="F243" s="34" t="s">
        <v>75</v>
      </c>
      <c r="G243" s="34" t="s">
        <v>232</v>
      </c>
      <c r="H243" s="74">
        <v>20000000</v>
      </c>
      <c r="I243" s="74">
        <v>20000000</v>
      </c>
      <c r="J243" s="34" t="s">
        <v>76</v>
      </c>
      <c r="K243" s="34" t="s">
        <v>68</v>
      </c>
      <c r="L243" s="34" t="s">
        <v>1857</v>
      </c>
      <c r="M243" s="34" t="s">
        <v>1858</v>
      </c>
      <c r="N243" s="75">
        <v>3837020</v>
      </c>
      <c r="O243" s="45" t="s">
        <v>1859</v>
      </c>
      <c r="P243" s="34" t="s">
        <v>1889</v>
      </c>
      <c r="Q243" s="34" t="s">
        <v>1898</v>
      </c>
      <c r="R243" s="34" t="s">
        <v>2127</v>
      </c>
      <c r="S243" s="34">
        <v>220158001</v>
      </c>
      <c r="T243" s="34" t="s">
        <v>1898</v>
      </c>
      <c r="U243" s="38" t="s">
        <v>2131</v>
      </c>
      <c r="V243" s="35"/>
      <c r="W243" s="34"/>
      <c r="X243" s="60"/>
      <c r="Y243" s="34"/>
      <c r="Z243" s="34"/>
      <c r="AA243" s="68" t="str">
        <f t="shared" si="3"/>
        <v/>
      </c>
      <c r="AB243" s="35"/>
      <c r="AC243" s="35"/>
      <c r="AD243" s="35"/>
      <c r="AE243" s="34" t="s">
        <v>1993</v>
      </c>
      <c r="AF243" s="34" t="s">
        <v>63</v>
      </c>
      <c r="AG243" s="34"/>
    </row>
    <row r="244" spans="1:33" s="5" customFormat="1" ht="50.25" customHeight="1" x14ac:dyDescent="0.3">
      <c r="A244" s="58" t="s">
        <v>1855</v>
      </c>
      <c r="B244" s="47" t="s">
        <v>2132</v>
      </c>
      <c r="C244" s="38" t="s">
        <v>2133</v>
      </c>
      <c r="D244" s="55">
        <v>43160</v>
      </c>
      <c r="E244" s="34" t="s">
        <v>796</v>
      </c>
      <c r="F244" s="34" t="s">
        <v>141</v>
      </c>
      <c r="G244" s="34" t="s">
        <v>232</v>
      </c>
      <c r="H244" s="74">
        <v>2024696926</v>
      </c>
      <c r="I244" s="74">
        <v>2024696926</v>
      </c>
      <c r="J244" s="34" t="s">
        <v>76</v>
      </c>
      <c r="K244" s="34" t="s">
        <v>68</v>
      </c>
      <c r="L244" s="34" t="s">
        <v>1857</v>
      </c>
      <c r="M244" s="34" t="s">
        <v>1858</v>
      </c>
      <c r="N244" s="75">
        <v>3837020</v>
      </c>
      <c r="O244" s="45" t="s">
        <v>1859</v>
      </c>
      <c r="P244" s="34" t="s">
        <v>1889</v>
      </c>
      <c r="Q244" s="34" t="s">
        <v>1898</v>
      </c>
      <c r="R244" s="34" t="s">
        <v>2127</v>
      </c>
      <c r="S244" s="34">
        <v>220158001</v>
      </c>
      <c r="T244" s="34" t="s">
        <v>1898</v>
      </c>
      <c r="U244" s="38" t="s">
        <v>2133</v>
      </c>
      <c r="V244" s="35">
        <v>8218</v>
      </c>
      <c r="W244" s="34">
        <v>21380</v>
      </c>
      <c r="X244" s="60"/>
      <c r="Y244" s="34"/>
      <c r="Z244" s="34"/>
      <c r="AA244" s="68">
        <f t="shared" si="3"/>
        <v>0</v>
      </c>
      <c r="AB244" s="35"/>
      <c r="AC244" s="35"/>
      <c r="AD244" s="35"/>
      <c r="AE244" s="34" t="s">
        <v>2036</v>
      </c>
      <c r="AF244" s="34" t="s">
        <v>63</v>
      </c>
      <c r="AG244" s="34"/>
    </row>
    <row r="245" spans="1:33" s="5" customFormat="1" ht="50.25" customHeight="1" x14ac:dyDescent="0.3">
      <c r="A245" s="58" t="s">
        <v>1855</v>
      </c>
      <c r="B245" s="47">
        <v>23153100</v>
      </c>
      <c r="C245" s="38" t="s">
        <v>2134</v>
      </c>
      <c r="D245" s="55">
        <v>43191</v>
      </c>
      <c r="E245" s="34" t="s">
        <v>900</v>
      </c>
      <c r="F245" s="34" t="s">
        <v>211</v>
      </c>
      <c r="G245" s="34" t="s">
        <v>232</v>
      </c>
      <c r="H245" s="74">
        <v>3501000000</v>
      </c>
      <c r="I245" s="74">
        <v>3501000000</v>
      </c>
      <c r="J245" s="34" t="s">
        <v>76</v>
      </c>
      <c r="K245" s="34" t="s">
        <v>68</v>
      </c>
      <c r="L245" s="34" t="s">
        <v>1857</v>
      </c>
      <c r="M245" s="34" t="s">
        <v>1858</v>
      </c>
      <c r="N245" s="75">
        <v>3837020</v>
      </c>
      <c r="O245" s="45" t="s">
        <v>1859</v>
      </c>
      <c r="P245" s="34" t="s">
        <v>1889</v>
      </c>
      <c r="Q245" s="34" t="s">
        <v>1898</v>
      </c>
      <c r="R245" s="34" t="s">
        <v>2127</v>
      </c>
      <c r="S245" s="34">
        <v>220158001</v>
      </c>
      <c r="T245" s="34" t="s">
        <v>1898</v>
      </c>
      <c r="U245" s="38" t="s">
        <v>2134</v>
      </c>
      <c r="V245" s="35">
        <v>8348</v>
      </c>
      <c r="W245" s="34" t="s">
        <v>2135</v>
      </c>
      <c r="X245" s="60"/>
      <c r="Y245" s="34"/>
      <c r="Z245" s="34"/>
      <c r="AA245" s="68">
        <f t="shared" si="3"/>
        <v>0</v>
      </c>
      <c r="AB245" s="35"/>
      <c r="AC245" s="35"/>
      <c r="AD245" s="35"/>
      <c r="AE245" s="34" t="s">
        <v>2042</v>
      </c>
      <c r="AF245" s="34" t="s">
        <v>63</v>
      </c>
      <c r="AG245" s="34"/>
    </row>
    <row r="246" spans="1:33" s="5" customFormat="1" ht="50.25" customHeight="1" x14ac:dyDescent="0.3">
      <c r="A246" s="58" t="s">
        <v>1855</v>
      </c>
      <c r="B246" s="39">
        <v>20121907</v>
      </c>
      <c r="C246" s="38" t="s">
        <v>2136</v>
      </c>
      <c r="D246" s="55">
        <v>43160</v>
      </c>
      <c r="E246" s="34" t="s">
        <v>74</v>
      </c>
      <c r="F246" s="34" t="s">
        <v>211</v>
      </c>
      <c r="G246" s="34" t="s">
        <v>232</v>
      </c>
      <c r="H246" s="74">
        <v>144724830</v>
      </c>
      <c r="I246" s="74">
        <v>144724830</v>
      </c>
      <c r="J246" s="34" t="s">
        <v>76</v>
      </c>
      <c r="K246" s="34" t="s">
        <v>68</v>
      </c>
      <c r="L246" s="34" t="s">
        <v>1857</v>
      </c>
      <c r="M246" s="34" t="s">
        <v>1858</v>
      </c>
      <c r="N246" s="75">
        <v>3837020</v>
      </c>
      <c r="O246" s="45" t="s">
        <v>1859</v>
      </c>
      <c r="P246" s="34" t="s">
        <v>1889</v>
      </c>
      <c r="Q246" s="34" t="s">
        <v>1898</v>
      </c>
      <c r="R246" s="34" t="s">
        <v>2127</v>
      </c>
      <c r="S246" s="34">
        <v>220158001</v>
      </c>
      <c r="T246" s="34" t="s">
        <v>1898</v>
      </c>
      <c r="U246" s="38" t="s">
        <v>2136</v>
      </c>
      <c r="V246" s="35"/>
      <c r="W246" s="34"/>
      <c r="X246" s="60"/>
      <c r="Y246" s="34"/>
      <c r="Z246" s="34"/>
      <c r="AA246" s="68" t="str">
        <f t="shared" si="3"/>
        <v/>
      </c>
      <c r="AB246" s="35"/>
      <c r="AC246" s="35"/>
      <c r="AD246" s="35"/>
      <c r="AE246" s="34" t="s">
        <v>1997</v>
      </c>
      <c r="AF246" s="34" t="s">
        <v>63</v>
      </c>
      <c r="AG246" s="34"/>
    </row>
    <row r="247" spans="1:33" s="5" customFormat="1" ht="50.25" customHeight="1" x14ac:dyDescent="0.3">
      <c r="A247" s="58" t="s">
        <v>1855</v>
      </c>
      <c r="B247" s="39" t="s">
        <v>2137</v>
      </c>
      <c r="C247" s="38" t="s">
        <v>2138</v>
      </c>
      <c r="D247" s="55">
        <v>43160</v>
      </c>
      <c r="E247" s="34" t="s">
        <v>796</v>
      </c>
      <c r="F247" s="34" t="s">
        <v>141</v>
      </c>
      <c r="G247" s="34" t="s">
        <v>232</v>
      </c>
      <c r="H247" s="74">
        <v>1830578244</v>
      </c>
      <c r="I247" s="74">
        <v>1830578244</v>
      </c>
      <c r="J247" s="34" t="s">
        <v>76</v>
      </c>
      <c r="K247" s="34" t="s">
        <v>68</v>
      </c>
      <c r="L247" s="34" t="s">
        <v>1857</v>
      </c>
      <c r="M247" s="34" t="s">
        <v>1858</v>
      </c>
      <c r="N247" s="75">
        <v>3837020</v>
      </c>
      <c r="O247" s="45" t="s">
        <v>1859</v>
      </c>
      <c r="P247" s="34" t="s">
        <v>1889</v>
      </c>
      <c r="Q247" s="34" t="s">
        <v>1898</v>
      </c>
      <c r="R247" s="34" t="s">
        <v>2127</v>
      </c>
      <c r="S247" s="34">
        <v>220158001</v>
      </c>
      <c r="T247" s="34" t="s">
        <v>1898</v>
      </c>
      <c r="U247" s="38" t="s">
        <v>2138</v>
      </c>
      <c r="V247" s="35">
        <v>8182</v>
      </c>
      <c r="W247" s="34">
        <v>21262</v>
      </c>
      <c r="X247" s="60"/>
      <c r="Y247" s="34"/>
      <c r="Z247" s="34"/>
      <c r="AA247" s="68">
        <f t="shared" si="3"/>
        <v>0</v>
      </c>
      <c r="AB247" s="35"/>
      <c r="AC247" s="35"/>
      <c r="AD247" s="35"/>
      <c r="AE247" s="34" t="s">
        <v>2036</v>
      </c>
      <c r="AF247" s="34" t="s">
        <v>63</v>
      </c>
      <c r="AG247" s="34"/>
    </row>
    <row r="248" spans="1:33" s="5" customFormat="1" ht="50.25" customHeight="1" x14ac:dyDescent="0.3">
      <c r="A248" s="58" t="s">
        <v>1855</v>
      </c>
      <c r="B248" s="39">
        <v>20121907</v>
      </c>
      <c r="C248" s="38" t="s">
        <v>2139</v>
      </c>
      <c r="D248" s="55">
        <v>43101</v>
      </c>
      <c r="E248" s="71" t="s">
        <v>66</v>
      </c>
      <c r="F248" s="34" t="s">
        <v>95</v>
      </c>
      <c r="G248" s="34" t="s">
        <v>232</v>
      </c>
      <c r="H248" s="74">
        <v>680000000</v>
      </c>
      <c r="I248" s="74">
        <v>1432760000</v>
      </c>
      <c r="J248" s="34" t="s">
        <v>76</v>
      </c>
      <c r="K248" s="34" t="s">
        <v>68</v>
      </c>
      <c r="L248" s="34" t="s">
        <v>1857</v>
      </c>
      <c r="M248" s="34" t="s">
        <v>1858</v>
      </c>
      <c r="N248" s="75">
        <v>3837020</v>
      </c>
      <c r="O248" s="45" t="s">
        <v>1859</v>
      </c>
      <c r="P248" s="34" t="s">
        <v>1889</v>
      </c>
      <c r="Q248" s="34" t="s">
        <v>1898</v>
      </c>
      <c r="R248" s="34" t="s">
        <v>2127</v>
      </c>
      <c r="S248" s="34">
        <v>220158001</v>
      </c>
      <c r="T248" s="34" t="s">
        <v>1898</v>
      </c>
      <c r="U248" s="38" t="s">
        <v>2139</v>
      </c>
      <c r="V248" s="35">
        <v>8008</v>
      </c>
      <c r="W248" s="34">
        <v>20047</v>
      </c>
      <c r="X248" s="60">
        <v>43126</v>
      </c>
      <c r="Y248" s="34">
        <v>20180126</v>
      </c>
      <c r="Z248" s="34">
        <v>4600008016</v>
      </c>
      <c r="AA248" s="68">
        <f t="shared" si="3"/>
        <v>1</v>
      </c>
      <c r="AB248" s="35" t="s">
        <v>2140</v>
      </c>
      <c r="AC248" s="35" t="s">
        <v>61</v>
      </c>
      <c r="AD248" s="35"/>
      <c r="AE248" s="34" t="s">
        <v>2039</v>
      </c>
      <c r="AF248" s="34" t="s">
        <v>63</v>
      </c>
      <c r="AG248" s="34"/>
    </row>
    <row r="249" spans="1:33" s="5" customFormat="1" ht="50.25" customHeight="1" x14ac:dyDescent="0.3">
      <c r="A249" s="58" t="s">
        <v>1855</v>
      </c>
      <c r="B249" s="39">
        <v>20121907</v>
      </c>
      <c r="C249" s="38" t="s">
        <v>2141</v>
      </c>
      <c r="D249" s="55">
        <v>43221</v>
      </c>
      <c r="E249" s="71" t="s">
        <v>796</v>
      </c>
      <c r="F249" s="34" t="s">
        <v>211</v>
      </c>
      <c r="G249" s="34" t="s">
        <v>232</v>
      </c>
      <c r="H249" s="74">
        <v>0</v>
      </c>
      <c r="I249" s="74">
        <v>0</v>
      </c>
      <c r="J249" s="34" t="s">
        <v>76</v>
      </c>
      <c r="K249" s="34" t="s">
        <v>68</v>
      </c>
      <c r="L249" s="34" t="s">
        <v>1857</v>
      </c>
      <c r="M249" s="34" t="s">
        <v>1858</v>
      </c>
      <c r="N249" s="75">
        <v>3837020</v>
      </c>
      <c r="O249" s="45" t="s">
        <v>1859</v>
      </c>
      <c r="P249" s="34" t="s">
        <v>1889</v>
      </c>
      <c r="Q249" s="34" t="s">
        <v>1898</v>
      </c>
      <c r="R249" s="34" t="s">
        <v>2127</v>
      </c>
      <c r="S249" s="34">
        <v>220158001</v>
      </c>
      <c r="T249" s="34" t="s">
        <v>1898</v>
      </c>
      <c r="U249" s="38" t="s">
        <v>2141</v>
      </c>
      <c r="V249" s="35"/>
      <c r="W249" s="34"/>
      <c r="X249" s="60"/>
      <c r="Y249" s="34"/>
      <c r="Z249" s="34"/>
      <c r="AA249" s="68" t="str">
        <f t="shared" si="3"/>
        <v/>
      </c>
      <c r="AB249" s="35"/>
      <c r="AC249" s="35"/>
      <c r="AD249" s="35"/>
      <c r="AE249" s="34" t="s">
        <v>2142</v>
      </c>
      <c r="AF249" s="34" t="s">
        <v>94</v>
      </c>
      <c r="AG249" s="34"/>
    </row>
    <row r="250" spans="1:33" s="5" customFormat="1" ht="50.25" customHeight="1" x14ac:dyDescent="0.3">
      <c r="A250" s="58" t="s">
        <v>1855</v>
      </c>
      <c r="B250" s="39" t="s">
        <v>2143</v>
      </c>
      <c r="C250" s="38" t="s">
        <v>2144</v>
      </c>
      <c r="D250" s="55">
        <v>43221</v>
      </c>
      <c r="E250" s="34" t="s">
        <v>907</v>
      </c>
      <c r="F250" s="34" t="s">
        <v>141</v>
      </c>
      <c r="G250" s="34" t="s">
        <v>232</v>
      </c>
      <c r="H250" s="74">
        <v>4853899974</v>
      </c>
      <c r="I250" s="74">
        <v>4853899974</v>
      </c>
      <c r="J250" s="34" t="s">
        <v>76</v>
      </c>
      <c r="K250" s="34" t="s">
        <v>68</v>
      </c>
      <c r="L250" s="34" t="s">
        <v>1857</v>
      </c>
      <c r="M250" s="35" t="s">
        <v>1858</v>
      </c>
      <c r="N250" s="58" t="s">
        <v>2055</v>
      </c>
      <c r="O250" s="45" t="s">
        <v>1859</v>
      </c>
      <c r="P250" s="34" t="s">
        <v>1889</v>
      </c>
      <c r="Q250" s="34" t="s">
        <v>1898</v>
      </c>
      <c r="R250" s="34" t="s">
        <v>2145</v>
      </c>
      <c r="S250" s="34">
        <v>112350003</v>
      </c>
      <c r="T250" s="34" t="s">
        <v>1898</v>
      </c>
      <c r="U250" s="35" t="s">
        <v>2144</v>
      </c>
      <c r="V250" s="35"/>
      <c r="W250" s="34" t="s">
        <v>2146</v>
      </c>
      <c r="X250" s="60"/>
      <c r="Y250" s="34"/>
      <c r="Z250" s="34"/>
      <c r="AA250" s="68">
        <f t="shared" si="3"/>
        <v>0</v>
      </c>
      <c r="AB250" s="35"/>
      <c r="AC250" s="35"/>
      <c r="AD250" s="35"/>
      <c r="AE250" s="34" t="s">
        <v>1954</v>
      </c>
      <c r="AF250" s="34" t="s">
        <v>63</v>
      </c>
      <c r="AG250" s="34"/>
    </row>
    <row r="251" spans="1:33" s="5" customFormat="1" ht="50.25" customHeight="1" x14ac:dyDescent="0.3">
      <c r="A251" s="58" t="s">
        <v>1855</v>
      </c>
      <c r="B251" s="39" t="s">
        <v>2143</v>
      </c>
      <c r="C251" s="38" t="s">
        <v>2147</v>
      </c>
      <c r="D251" s="55">
        <v>43132</v>
      </c>
      <c r="E251" s="34" t="s">
        <v>834</v>
      </c>
      <c r="F251" s="34" t="s">
        <v>1060</v>
      </c>
      <c r="G251" s="34" t="s">
        <v>232</v>
      </c>
      <c r="H251" s="74">
        <v>0</v>
      </c>
      <c r="I251" s="74">
        <v>0</v>
      </c>
      <c r="J251" s="34" t="s">
        <v>76</v>
      </c>
      <c r="K251" s="34" t="s">
        <v>68</v>
      </c>
      <c r="L251" s="34" t="s">
        <v>1857</v>
      </c>
      <c r="M251" s="34" t="s">
        <v>1858</v>
      </c>
      <c r="N251" s="75">
        <v>3837020</v>
      </c>
      <c r="O251" s="45" t="s">
        <v>1859</v>
      </c>
      <c r="P251" s="34" t="s">
        <v>1889</v>
      </c>
      <c r="Q251" s="34" t="s">
        <v>1898</v>
      </c>
      <c r="R251" s="34" t="s">
        <v>2145</v>
      </c>
      <c r="S251" s="34">
        <v>112350003</v>
      </c>
      <c r="T251" s="34" t="s">
        <v>1898</v>
      </c>
      <c r="U251" s="35" t="s">
        <v>2144</v>
      </c>
      <c r="V251" s="35"/>
      <c r="W251" s="34"/>
      <c r="X251" s="60"/>
      <c r="Y251" s="34"/>
      <c r="Z251" s="34"/>
      <c r="AA251" s="68" t="str">
        <f t="shared" si="3"/>
        <v/>
      </c>
      <c r="AB251" s="35"/>
      <c r="AC251" s="35"/>
      <c r="AD251" s="35"/>
      <c r="AE251" s="34" t="s">
        <v>1954</v>
      </c>
      <c r="AF251" s="34" t="s">
        <v>271</v>
      </c>
      <c r="AG251" s="34"/>
    </row>
    <row r="252" spans="1:33" s="5" customFormat="1" ht="50.25" customHeight="1" x14ac:dyDescent="0.3">
      <c r="A252" s="58" t="s">
        <v>1855</v>
      </c>
      <c r="B252" s="39">
        <v>80111700</v>
      </c>
      <c r="C252" s="38" t="s">
        <v>2148</v>
      </c>
      <c r="D252" s="55">
        <v>43252</v>
      </c>
      <c r="E252" s="34" t="s">
        <v>900</v>
      </c>
      <c r="F252" s="34" t="s">
        <v>75</v>
      </c>
      <c r="G252" s="34" t="s">
        <v>232</v>
      </c>
      <c r="H252" s="74">
        <v>245000000</v>
      </c>
      <c r="I252" s="74">
        <v>245000000</v>
      </c>
      <c r="J252" s="34" t="s">
        <v>76</v>
      </c>
      <c r="K252" s="34" t="s">
        <v>68</v>
      </c>
      <c r="L252" s="34" t="s">
        <v>1857</v>
      </c>
      <c r="M252" s="34" t="s">
        <v>1858</v>
      </c>
      <c r="N252" s="75">
        <v>3837020</v>
      </c>
      <c r="O252" s="45" t="s">
        <v>1859</v>
      </c>
      <c r="P252" s="34" t="s">
        <v>1889</v>
      </c>
      <c r="Q252" s="34" t="s">
        <v>2149</v>
      </c>
      <c r="R252" s="34" t="s">
        <v>2150</v>
      </c>
      <c r="S252" s="34">
        <v>220159001</v>
      </c>
      <c r="T252" s="34" t="s">
        <v>2149</v>
      </c>
      <c r="U252" s="35" t="s">
        <v>2151</v>
      </c>
      <c r="V252" s="35"/>
      <c r="W252" s="34"/>
      <c r="X252" s="60"/>
      <c r="Y252" s="34"/>
      <c r="Z252" s="34"/>
      <c r="AA252" s="68" t="str">
        <f t="shared" si="3"/>
        <v/>
      </c>
      <c r="AB252" s="35"/>
      <c r="AC252" s="35"/>
      <c r="AD252" s="35"/>
      <c r="AE252" s="34" t="s">
        <v>2101</v>
      </c>
      <c r="AF252" s="34" t="s">
        <v>63</v>
      </c>
      <c r="AG252" s="34"/>
    </row>
    <row r="253" spans="1:33" s="5" customFormat="1" ht="50.25" customHeight="1" x14ac:dyDescent="0.3">
      <c r="A253" s="58" t="s">
        <v>1855</v>
      </c>
      <c r="B253" s="39">
        <v>47131700</v>
      </c>
      <c r="C253" s="38" t="s">
        <v>2152</v>
      </c>
      <c r="D253" s="55">
        <v>43252</v>
      </c>
      <c r="E253" s="34" t="s">
        <v>854</v>
      </c>
      <c r="F253" s="34" t="s">
        <v>75</v>
      </c>
      <c r="G253" s="34" t="s">
        <v>232</v>
      </c>
      <c r="H253" s="74">
        <v>2112000</v>
      </c>
      <c r="I253" s="74">
        <v>2112000</v>
      </c>
      <c r="J253" s="34" t="s">
        <v>76</v>
      </c>
      <c r="K253" s="34" t="s">
        <v>68</v>
      </c>
      <c r="L253" s="34" t="s">
        <v>1857</v>
      </c>
      <c r="M253" s="34" t="s">
        <v>1858</v>
      </c>
      <c r="N253" s="75">
        <v>3837020</v>
      </c>
      <c r="O253" s="45" t="s">
        <v>1859</v>
      </c>
      <c r="P253" s="34" t="s">
        <v>1889</v>
      </c>
      <c r="Q253" s="34" t="s">
        <v>1898</v>
      </c>
      <c r="R253" s="34" t="s">
        <v>2153</v>
      </c>
      <c r="S253" s="34">
        <v>220160001</v>
      </c>
      <c r="T253" s="34" t="s">
        <v>1898</v>
      </c>
      <c r="U253" s="35" t="s">
        <v>2154</v>
      </c>
      <c r="V253" s="35"/>
      <c r="W253" s="34">
        <v>21986</v>
      </c>
      <c r="X253" s="60"/>
      <c r="Y253" s="34"/>
      <c r="Z253" s="34"/>
      <c r="AA253" s="68">
        <f t="shared" si="3"/>
        <v>0</v>
      </c>
      <c r="AB253" s="35"/>
      <c r="AC253" s="35"/>
      <c r="AD253" s="35"/>
      <c r="AE253" s="34" t="s">
        <v>1938</v>
      </c>
      <c r="AF253" s="34" t="s">
        <v>63</v>
      </c>
      <c r="AG253" s="34"/>
    </row>
    <row r="254" spans="1:33" s="5" customFormat="1" ht="50.25" customHeight="1" x14ac:dyDescent="0.3">
      <c r="A254" s="58" t="s">
        <v>1855</v>
      </c>
      <c r="B254" s="35">
        <v>46181900</v>
      </c>
      <c r="C254" s="38" t="s">
        <v>2155</v>
      </c>
      <c r="D254" s="55">
        <v>43374</v>
      </c>
      <c r="E254" s="34" t="s">
        <v>854</v>
      </c>
      <c r="F254" s="34" t="s">
        <v>75</v>
      </c>
      <c r="G254" s="34" t="s">
        <v>232</v>
      </c>
      <c r="H254" s="74">
        <v>3168000</v>
      </c>
      <c r="I254" s="74">
        <v>3168000</v>
      </c>
      <c r="J254" s="34" t="s">
        <v>76</v>
      </c>
      <c r="K254" s="34" t="s">
        <v>68</v>
      </c>
      <c r="L254" s="34" t="s">
        <v>1857</v>
      </c>
      <c r="M254" s="34" t="s">
        <v>1858</v>
      </c>
      <c r="N254" s="75">
        <v>3837020</v>
      </c>
      <c r="O254" s="45" t="s">
        <v>1859</v>
      </c>
      <c r="P254" s="34" t="s">
        <v>1889</v>
      </c>
      <c r="Q254" s="34" t="s">
        <v>1898</v>
      </c>
      <c r="R254" s="34" t="s">
        <v>2153</v>
      </c>
      <c r="S254" s="34">
        <v>220160001</v>
      </c>
      <c r="T254" s="34" t="s">
        <v>1898</v>
      </c>
      <c r="U254" s="35" t="s">
        <v>2154</v>
      </c>
      <c r="V254" s="35"/>
      <c r="W254" s="34"/>
      <c r="X254" s="60"/>
      <c r="Y254" s="34"/>
      <c r="Z254" s="34"/>
      <c r="AA254" s="68" t="str">
        <f t="shared" si="3"/>
        <v/>
      </c>
      <c r="AB254" s="35"/>
      <c r="AC254" s="35"/>
      <c r="AD254" s="35"/>
      <c r="AE254" s="34" t="s">
        <v>1938</v>
      </c>
      <c r="AF254" s="34" t="s">
        <v>63</v>
      </c>
      <c r="AG254" s="34"/>
    </row>
    <row r="255" spans="1:33" s="5" customFormat="1" ht="50.25" customHeight="1" x14ac:dyDescent="0.3">
      <c r="A255" s="58" t="s">
        <v>1855</v>
      </c>
      <c r="B255" s="35" t="s">
        <v>2156</v>
      </c>
      <c r="C255" s="38" t="s">
        <v>2157</v>
      </c>
      <c r="D255" s="55">
        <v>43252</v>
      </c>
      <c r="E255" s="34" t="s">
        <v>854</v>
      </c>
      <c r="F255" s="34" t="s">
        <v>75</v>
      </c>
      <c r="G255" s="34" t="s">
        <v>232</v>
      </c>
      <c r="H255" s="74">
        <v>30168000</v>
      </c>
      <c r="I255" s="74">
        <v>30168000</v>
      </c>
      <c r="J255" s="34" t="s">
        <v>76</v>
      </c>
      <c r="K255" s="34" t="s">
        <v>68</v>
      </c>
      <c r="L255" s="34" t="s">
        <v>1857</v>
      </c>
      <c r="M255" s="34" t="s">
        <v>1858</v>
      </c>
      <c r="N255" s="75">
        <v>3837020</v>
      </c>
      <c r="O255" s="45" t="s">
        <v>1859</v>
      </c>
      <c r="P255" s="34" t="s">
        <v>1889</v>
      </c>
      <c r="Q255" s="34" t="s">
        <v>1898</v>
      </c>
      <c r="R255" s="34" t="s">
        <v>2153</v>
      </c>
      <c r="S255" s="34">
        <v>220160001</v>
      </c>
      <c r="T255" s="34" t="s">
        <v>1898</v>
      </c>
      <c r="U255" s="35" t="s">
        <v>2154</v>
      </c>
      <c r="V255" s="35">
        <v>8535</v>
      </c>
      <c r="W255" s="34">
        <v>21875</v>
      </c>
      <c r="X255" s="60">
        <v>43308</v>
      </c>
      <c r="Y255" s="34"/>
      <c r="Z255" s="34"/>
      <c r="AA255" s="68">
        <f t="shared" si="3"/>
        <v>0.33</v>
      </c>
      <c r="AB255" s="35"/>
      <c r="AC255" s="35"/>
      <c r="AD255" s="35"/>
      <c r="AE255" s="34" t="s">
        <v>1938</v>
      </c>
      <c r="AF255" s="34" t="s">
        <v>63</v>
      </c>
      <c r="AG255" s="34"/>
    </row>
    <row r="256" spans="1:33" s="5" customFormat="1" ht="50.25" customHeight="1" x14ac:dyDescent="0.3">
      <c r="A256" s="58" t="s">
        <v>1855</v>
      </c>
      <c r="B256" s="39">
        <v>80111700</v>
      </c>
      <c r="C256" s="38" t="s">
        <v>2158</v>
      </c>
      <c r="D256" s="55">
        <v>43101</v>
      </c>
      <c r="E256" s="34" t="s">
        <v>2159</v>
      </c>
      <c r="F256" s="34" t="s">
        <v>75</v>
      </c>
      <c r="G256" s="34" t="s">
        <v>232</v>
      </c>
      <c r="H256" s="74">
        <v>6179207</v>
      </c>
      <c r="I256" s="74">
        <v>6179207</v>
      </c>
      <c r="J256" s="34" t="s">
        <v>76</v>
      </c>
      <c r="K256" s="34" t="s">
        <v>68</v>
      </c>
      <c r="L256" s="34" t="s">
        <v>1857</v>
      </c>
      <c r="M256" s="34" t="s">
        <v>1858</v>
      </c>
      <c r="N256" s="75">
        <v>3837020</v>
      </c>
      <c r="O256" s="45" t="s">
        <v>1859</v>
      </c>
      <c r="P256" s="34" t="s">
        <v>1889</v>
      </c>
      <c r="Q256" s="34" t="s">
        <v>1898</v>
      </c>
      <c r="R256" s="34" t="s">
        <v>2153</v>
      </c>
      <c r="S256" s="34">
        <v>220160001</v>
      </c>
      <c r="T256" s="34" t="s">
        <v>1898</v>
      </c>
      <c r="U256" s="35" t="s">
        <v>2154</v>
      </c>
      <c r="V256" s="35"/>
      <c r="W256" s="34"/>
      <c r="X256" s="60"/>
      <c r="Y256" s="34"/>
      <c r="Z256" s="34"/>
      <c r="AA256" s="68" t="str">
        <f t="shared" si="3"/>
        <v/>
      </c>
      <c r="AB256" s="35"/>
      <c r="AC256" s="35"/>
      <c r="AD256" s="35"/>
      <c r="AE256" s="34" t="s">
        <v>1938</v>
      </c>
      <c r="AF256" s="34" t="s">
        <v>63</v>
      </c>
      <c r="AG256" s="34"/>
    </row>
    <row r="257" spans="1:33" s="17" customFormat="1" ht="50.25" customHeight="1" x14ac:dyDescent="0.3">
      <c r="A257" s="58" t="s">
        <v>1855</v>
      </c>
      <c r="B257" s="35">
        <v>85111510</v>
      </c>
      <c r="C257" s="38" t="s">
        <v>2160</v>
      </c>
      <c r="D257" s="55">
        <v>43405</v>
      </c>
      <c r="E257" s="34" t="s">
        <v>1911</v>
      </c>
      <c r="F257" s="34" t="s">
        <v>75</v>
      </c>
      <c r="G257" s="34" t="s">
        <v>232</v>
      </c>
      <c r="H257" s="74">
        <v>10560000</v>
      </c>
      <c r="I257" s="74">
        <v>10560000</v>
      </c>
      <c r="J257" s="34" t="s">
        <v>76</v>
      </c>
      <c r="K257" s="34" t="s">
        <v>68</v>
      </c>
      <c r="L257" s="34" t="s">
        <v>1857</v>
      </c>
      <c r="M257" s="34" t="s">
        <v>1858</v>
      </c>
      <c r="N257" s="75">
        <v>3837020</v>
      </c>
      <c r="O257" s="45" t="s">
        <v>1859</v>
      </c>
      <c r="P257" s="34" t="s">
        <v>1889</v>
      </c>
      <c r="Q257" s="34" t="s">
        <v>1898</v>
      </c>
      <c r="R257" s="34" t="s">
        <v>2153</v>
      </c>
      <c r="S257" s="34">
        <v>220160001</v>
      </c>
      <c r="T257" s="34" t="s">
        <v>1898</v>
      </c>
      <c r="U257" s="35" t="s">
        <v>2154</v>
      </c>
      <c r="V257" s="35"/>
      <c r="W257" s="34"/>
      <c r="X257" s="60"/>
      <c r="Y257" s="34"/>
      <c r="Z257" s="34"/>
      <c r="AA257" s="68" t="str">
        <f t="shared" si="3"/>
        <v/>
      </c>
      <c r="AB257" s="35"/>
      <c r="AC257" s="35"/>
      <c r="AD257" s="35"/>
      <c r="AE257" s="34" t="s">
        <v>1938</v>
      </c>
      <c r="AF257" s="34" t="s">
        <v>63</v>
      </c>
      <c r="AG257" s="34"/>
    </row>
    <row r="258" spans="1:33" s="5" customFormat="1" ht="50.25" customHeight="1" x14ac:dyDescent="0.3">
      <c r="A258" s="58" t="s">
        <v>1855</v>
      </c>
      <c r="B258" s="35" t="s">
        <v>2161</v>
      </c>
      <c r="C258" s="38" t="s">
        <v>2162</v>
      </c>
      <c r="D258" s="55">
        <v>43191</v>
      </c>
      <c r="E258" s="34" t="s">
        <v>1911</v>
      </c>
      <c r="F258" s="34" t="s">
        <v>75</v>
      </c>
      <c r="G258" s="34" t="s">
        <v>232</v>
      </c>
      <c r="H258" s="74">
        <v>26400000</v>
      </c>
      <c r="I258" s="74">
        <v>26400000</v>
      </c>
      <c r="J258" s="34" t="s">
        <v>76</v>
      </c>
      <c r="K258" s="34" t="s">
        <v>68</v>
      </c>
      <c r="L258" s="34" t="s">
        <v>1857</v>
      </c>
      <c r="M258" s="34" t="s">
        <v>1858</v>
      </c>
      <c r="N258" s="75">
        <v>3837020</v>
      </c>
      <c r="O258" s="45" t="s">
        <v>1859</v>
      </c>
      <c r="P258" s="34" t="s">
        <v>1889</v>
      </c>
      <c r="Q258" s="34" t="s">
        <v>1898</v>
      </c>
      <c r="R258" s="34" t="s">
        <v>2153</v>
      </c>
      <c r="S258" s="34">
        <v>220160001</v>
      </c>
      <c r="T258" s="34" t="s">
        <v>1898</v>
      </c>
      <c r="U258" s="35" t="s">
        <v>2154</v>
      </c>
      <c r="V258" s="35"/>
      <c r="W258" s="34">
        <v>21876</v>
      </c>
      <c r="X258" s="60"/>
      <c r="Y258" s="34"/>
      <c r="Z258" s="34"/>
      <c r="AA258" s="68">
        <f t="shared" si="3"/>
        <v>0</v>
      </c>
      <c r="AB258" s="35"/>
      <c r="AC258" s="35"/>
      <c r="AD258" s="35"/>
      <c r="AE258" s="34" t="s">
        <v>1938</v>
      </c>
      <c r="AF258" s="34" t="s">
        <v>63</v>
      </c>
      <c r="AG258" s="34"/>
    </row>
    <row r="259" spans="1:33" s="5" customFormat="1" ht="50.25" customHeight="1" x14ac:dyDescent="0.3">
      <c r="A259" s="58" t="s">
        <v>1855</v>
      </c>
      <c r="B259" s="35">
        <v>81111503</v>
      </c>
      <c r="C259" s="38" t="s">
        <v>2163</v>
      </c>
      <c r="D259" s="55">
        <v>43313</v>
      </c>
      <c r="E259" s="34" t="s">
        <v>900</v>
      </c>
      <c r="F259" s="34" t="s">
        <v>75</v>
      </c>
      <c r="G259" s="34" t="s">
        <v>232</v>
      </c>
      <c r="H259" s="74">
        <v>26400000</v>
      </c>
      <c r="I259" s="74">
        <v>26400000</v>
      </c>
      <c r="J259" s="34" t="s">
        <v>76</v>
      </c>
      <c r="K259" s="34" t="s">
        <v>68</v>
      </c>
      <c r="L259" s="34" t="s">
        <v>1857</v>
      </c>
      <c r="M259" s="34" t="s">
        <v>1858</v>
      </c>
      <c r="N259" s="75">
        <v>3837020</v>
      </c>
      <c r="O259" s="45" t="s">
        <v>1859</v>
      </c>
      <c r="P259" s="34" t="s">
        <v>1889</v>
      </c>
      <c r="Q259" s="34" t="s">
        <v>1898</v>
      </c>
      <c r="R259" s="34" t="s">
        <v>2153</v>
      </c>
      <c r="S259" s="34">
        <v>220160001</v>
      </c>
      <c r="T259" s="34" t="s">
        <v>1898</v>
      </c>
      <c r="U259" s="35" t="s">
        <v>2154</v>
      </c>
      <c r="V259" s="35"/>
      <c r="W259" s="34"/>
      <c r="X259" s="60"/>
      <c r="Y259" s="34"/>
      <c r="Z259" s="34"/>
      <c r="AA259" s="68" t="str">
        <f t="shared" si="3"/>
        <v/>
      </c>
      <c r="AB259" s="35"/>
      <c r="AC259" s="35"/>
      <c r="AD259" s="35"/>
      <c r="AE259" s="34" t="s">
        <v>1938</v>
      </c>
      <c r="AF259" s="34" t="s">
        <v>63</v>
      </c>
      <c r="AG259" s="34"/>
    </row>
    <row r="260" spans="1:33" s="5" customFormat="1" ht="50.25" customHeight="1" x14ac:dyDescent="0.3">
      <c r="A260" s="58" t="s">
        <v>1855</v>
      </c>
      <c r="B260" s="35" t="s">
        <v>2164</v>
      </c>
      <c r="C260" s="38" t="s">
        <v>2165</v>
      </c>
      <c r="D260" s="55">
        <v>43374</v>
      </c>
      <c r="E260" s="34" t="s">
        <v>1911</v>
      </c>
      <c r="F260" s="34" t="s">
        <v>75</v>
      </c>
      <c r="G260" s="34" t="s">
        <v>232</v>
      </c>
      <c r="H260" s="74">
        <v>10560000</v>
      </c>
      <c r="I260" s="74">
        <v>10560000</v>
      </c>
      <c r="J260" s="34" t="s">
        <v>76</v>
      </c>
      <c r="K260" s="34" t="s">
        <v>68</v>
      </c>
      <c r="L260" s="34" t="s">
        <v>1857</v>
      </c>
      <c r="M260" s="34" t="s">
        <v>1858</v>
      </c>
      <c r="N260" s="75">
        <v>3837020</v>
      </c>
      <c r="O260" s="45" t="s">
        <v>1859</v>
      </c>
      <c r="P260" s="34" t="s">
        <v>1889</v>
      </c>
      <c r="Q260" s="34" t="s">
        <v>1898</v>
      </c>
      <c r="R260" s="34" t="s">
        <v>2153</v>
      </c>
      <c r="S260" s="34">
        <v>220160001</v>
      </c>
      <c r="T260" s="34" t="s">
        <v>1898</v>
      </c>
      <c r="U260" s="35" t="s">
        <v>2154</v>
      </c>
      <c r="V260" s="35"/>
      <c r="W260" s="34"/>
      <c r="X260" s="60"/>
      <c r="Y260" s="34"/>
      <c r="Z260" s="34"/>
      <c r="AA260" s="68" t="str">
        <f t="shared" si="3"/>
        <v/>
      </c>
      <c r="AB260" s="35"/>
      <c r="AC260" s="35"/>
      <c r="AD260" s="35"/>
      <c r="AE260" s="34" t="s">
        <v>1938</v>
      </c>
      <c r="AF260" s="34" t="s">
        <v>63</v>
      </c>
      <c r="AG260" s="34"/>
    </row>
    <row r="261" spans="1:33" s="5" customFormat="1" ht="50.25" customHeight="1" x14ac:dyDescent="0.3">
      <c r="A261" s="58" t="s">
        <v>1855</v>
      </c>
      <c r="B261" s="35">
        <v>46181804</v>
      </c>
      <c r="C261" s="38" t="s">
        <v>2166</v>
      </c>
      <c r="D261" s="55">
        <v>43101</v>
      </c>
      <c r="E261" s="34" t="s">
        <v>1911</v>
      </c>
      <c r="F261" s="34" t="s">
        <v>75</v>
      </c>
      <c r="G261" s="34" t="s">
        <v>232</v>
      </c>
      <c r="H261" s="74">
        <v>10560000</v>
      </c>
      <c r="I261" s="74">
        <v>10560000</v>
      </c>
      <c r="J261" s="34" t="s">
        <v>76</v>
      </c>
      <c r="K261" s="34" t="s">
        <v>68</v>
      </c>
      <c r="L261" s="34" t="s">
        <v>1857</v>
      </c>
      <c r="M261" s="34" t="s">
        <v>1858</v>
      </c>
      <c r="N261" s="75">
        <v>3837020</v>
      </c>
      <c r="O261" s="45" t="s">
        <v>1859</v>
      </c>
      <c r="P261" s="34" t="s">
        <v>1889</v>
      </c>
      <c r="Q261" s="34" t="s">
        <v>1898</v>
      </c>
      <c r="R261" s="34" t="s">
        <v>2153</v>
      </c>
      <c r="S261" s="34">
        <v>220160001</v>
      </c>
      <c r="T261" s="34" t="s">
        <v>1898</v>
      </c>
      <c r="U261" s="35" t="s">
        <v>2154</v>
      </c>
      <c r="V261" s="35"/>
      <c r="W261" s="34"/>
      <c r="X261" s="60"/>
      <c r="Y261" s="34"/>
      <c r="Z261" s="34"/>
      <c r="AA261" s="68" t="str">
        <f t="shared" si="3"/>
        <v/>
      </c>
      <c r="AB261" s="35"/>
      <c r="AC261" s="35"/>
      <c r="AD261" s="35"/>
      <c r="AE261" s="34" t="s">
        <v>1938</v>
      </c>
      <c r="AF261" s="34" t="s">
        <v>63</v>
      </c>
      <c r="AG261" s="34"/>
    </row>
    <row r="262" spans="1:33" s="5" customFormat="1" ht="50.25" customHeight="1" x14ac:dyDescent="0.3">
      <c r="A262" s="58" t="s">
        <v>1855</v>
      </c>
      <c r="B262" s="35">
        <v>32151800</v>
      </c>
      <c r="C262" s="38" t="s">
        <v>2167</v>
      </c>
      <c r="D262" s="55">
        <v>43221</v>
      </c>
      <c r="E262" s="34" t="s">
        <v>854</v>
      </c>
      <c r="F262" s="34" t="s">
        <v>211</v>
      </c>
      <c r="G262" s="34" t="s">
        <v>232</v>
      </c>
      <c r="H262" s="74">
        <v>162380793</v>
      </c>
      <c r="I262" s="74">
        <v>162380793</v>
      </c>
      <c r="J262" s="34" t="s">
        <v>76</v>
      </c>
      <c r="K262" s="34" t="s">
        <v>68</v>
      </c>
      <c r="L262" s="34" t="s">
        <v>1857</v>
      </c>
      <c r="M262" s="34" t="s">
        <v>1858</v>
      </c>
      <c r="N262" s="75">
        <v>3837020</v>
      </c>
      <c r="O262" s="45" t="s">
        <v>1859</v>
      </c>
      <c r="P262" s="34" t="s">
        <v>1889</v>
      </c>
      <c r="Q262" s="34" t="s">
        <v>1898</v>
      </c>
      <c r="R262" s="34" t="s">
        <v>2153</v>
      </c>
      <c r="S262" s="34">
        <v>220160001</v>
      </c>
      <c r="T262" s="34" t="s">
        <v>1898</v>
      </c>
      <c r="U262" s="35" t="s">
        <v>2168</v>
      </c>
      <c r="V262" s="35">
        <v>8602</v>
      </c>
      <c r="W262" s="34">
        <v>22480</v>
      </c>
      <c r="X262" s="60">
        <v>43314</v>
      </c>
      <c r="Y262" s="34"/>
      <c r="Z262" s="34"/>
      <c r="AA262" s="68">
        <f t="shared" si="3"/>
        <v>0.33</v>
      </c>
      <c r="AB262" s="35"/>
      <c r="AC262" s="35"/>
      <c r="AD262" s="35"/>
      <c r="AE262" s="34" t="s">
        <v>1938</v>
      </c>
      <c r="AF262" s="34" t="s">
        <v>63</v>
      </c>
      <c r="AG262" s="34"/>
    </row>
    <row r="263" spans="1:33" s="5" customFormat="1" ht="50.25" customHeight="1" x14ac:dyDescent="0.3">
      <c r="A263" s="58" t="s">
        <v>1855</v>
      </c>
      <c r="B263" s="35" t="s">
        <v>2169</v>
      </c>
      <c r="C263" s="38" t="s">
        <v>2170</v>
      </c>
      <c r="D263" s="55">
        <v>43132</v>
      </c>
      <c r="E263" s="34" t="s">
        <v>66</v>
      </c>
      <c r="F263" s="34" t="s">
        <v>75</v>
      </c>
      <c r="G263" s="34" t="s">
        <v>232</v>
      </c>
      <c r="H263" s="74">
        <v>18000000</v>
      </c>
      <c r="I263" s="79">
        <v>6997200</v>
      </c>
      <c r="J263" s="34" t="s">
        <v>76</v>
      </c>
      <c r="K263" s="34" t="s">
        <v>68</v>
      </c>
      <c r="L263" s="34" t="s">
        <v>1857</v>
      </c>
      <c r="M263" s="34" t="s">
        <v>1858</v>
      </c>
      <c r="N263" s="75">
        <v>3837020</v>
      </c>
      <c r="O263" s="45" t="s">
        <v>1859</v>
      </c>
      <c r="P263" s="34" t="s">
        <v>1889</v>
      </c>
      <c r="Q263" s="34" t="s">
        <v>1898</v>
      </c>
      <c r="R263" s="34" t="s">
        <v>2171</v>
      </c>
      <c r="S263" s="34">
        <v>220156001</v>
      </c>
      <c r="T263" s="34" t="s">
        <v>1898</v>
      </c>
      <c r="U263" s="35" t="s">
        <v>2172</v>
      </c>
      <c r="V263" s="35">
        <v>8166</v>
      </c>
      <c r="W263" s="34">
        <v>21228</v>
      </c>
      <c r="X263" s="60">
        <v>43199</v>
      </c>
      <c r="Y263" s="34">
        <v>20180427</v>
      </c>
      <c r="Z263" s="34">
        <v>4600008096</v>
      </c>
      <c r="AA263" s="68">
        <f t="shared" si="3"/>
        <v>1</v>
      </c>
      <c r="AB263" s="70" t="s">
        <v>2173</v>
      </c>
      <c r="AC263" s="35" t="s">
        <v>827</v>
      </c>
      <c r="AD263" s="35"/>
      <c r="AE263" s="34" t="s">
        <v>2118</v>
      </c>
      <c r="AF263" s="34" t="s">
        <v>63</v>
      </c>
      <c r="AG263" s="34"/>
    </row>
    <row r="264" spans="1:33" s="5" customFormat="1" ht="50.25" customHeight="1" x14ac:dyDescent="0.3">
      <c r="A264" s="58" t="s">
        <v>1855</v>
      </c>
      <c r="B264" s="39">
        <v>80111700</v>
      </c>
      <c r="C264" s="38" t="s">
        <v>2174</v>
      </c>
      <c r="D264" s="55">
        <v>43101</v>
      </c>
      <c r="E264" s="34" t="s">
        <v>66</v>
      </c>
      <c r="F264" s="34" t="s">
        <v>75</v>
      </c>
      <c r="G264" s="34" t="s">
        <v>232</v>
      </c>
      <c r="H264" s="74">
        <v>19000000</v>
      </c>
      <c r="I264" s="74">
        <v>19000000</v>
      </c>
      <c r="J264" s="34" t="s">
        <v>76</v>
      </c>
      <c r="K264" s="34" t="s">
        <v>68</v>
      </c>
      <c r="L264" s="34" t="s">
        <v>1857</v>
      </c>
      <c r="M264" s="34" t="s">
        <v>1858</v>
      </c>
      <c r="N264" s="75">
        <v>3837020</v>
      </c>
      <c r="O264" s="45" t="s">
        <v>1859</v>
      </c>
      <c r="P264" s="34" t="s">
        <v>1889</v>
      </c>
      <c r="Q264" s="34" t="s">
        <v>1898</v>
      </c>
      <c r="R264" s="34" t="s">
        <v>2171</v>
      </c>
      <c r="S264" s="34">
        <v>220156001</v>
      </c>
      <c r="T264" s="34" t="s">
        <v>1898</v>
      </c>
      <c r="U264" s="35" t="s">
        <v>2172</v>
      </c>
      <c r="V264" s="35"/>
      <c r="W264" s="34"/>
      <c r="X264" s="60"/>
      <c r="Y264" s="34"/>
      <c r="Z264" s="34"/>
      <c r="AA264" s="68" t="str">
        <f t="shared" si="3"/>
        <v/>
      </c>
      <c r="AB264" s="35"/>
      <c r="AC264" s="35"/>
      <c r="AD264" s="35"/>
      <c r="AE264" s="34" t="s">
        <v>2118</v>
      </c>
      <c r="AF264" s="34" t="s">
        <v>63</v>
      </c>
      <c r="AG264" s="34"/>
    </row>
    <row r="265" spans="1:33" s="5" customFormat="1" ht="50.25" customHeight="1" x14ac:dyDescent="0.3">
      <c r="A265" s="58" t="s">
        <v>1855</v>
      </c>
      <c r="B265" s="35">
        <v>93141506</v>
      </c>
      <c r="C265" s="38" t="s">
        <v>2175</v>
      </c>
      <c r="D265" s="55">
        <v>43101</v>
      </c>
      <c r="E265" s="34" t="s">
        <v>66</v>
      </c>
      <c r="F265" s="34" t="s">
        <v>75</v>
      </c>
      <c r="G265" s="34" t="s">
        <v>232</v>
      </c>
      <c r="H265" s="74">
        <v>35900000.000000007</v>
      </c>
      <c r="I265" s="74">
        <v>35900000.000000007</v>
      </c>
      <c r="J265" s="34" t="s">
        <v>76</v>
      </c>
      <c r="K265" s="34" t="s">
        <v>68</v>
      </c>
      <c r="L265" s="34" t="s">
        <v>1857</v>
      </c>
      <c r="M265" s="34" t="s">
        <v>1858</v>
      </c>
      <c r="N265" s="75">
        <v>3837020</v>
      </c>
      <c r="O265" s="45" t="s">
        <v>1859</v>
      </c>
      <c r="P265" s="34" t="s">
        <v>1889</v>
      </c>
      <c r="Q265" s="34" t="s">
        <v>1898</v>
      </c>
      <c r="R265" s="34" t="s">
        <v>2171</v>
      </c>
      <c r="S265" s="34">
        <v>220156001</v>
      </c>
      <c r="T265" s="34" t="s">
        <v>1898</v>
      </c>
      <c r="U265" s="35" t="s">
        <v>2172</v>
      </c>
      <c r="V265" s="35"/>
      <c r="W265" s="34"/>
      <c r="X265" s="60"/>
      <c r="Y265" s="34"/>
      <c r="Z265" s="34"/>
      <c r="AA265" s="68" t="str">
        <f t="shared" si="3"/>
        <v/>
      </c>
      <c r="AB265" s="35"/>
      <c r="AC265" s="35"/>
      <c r="AD265" s="35"/>
      <c r="AE265" s="34" t="s">
        <v>2118</v>
      </c>
      <c r="AF265" s="34" t="s">
        <v>63</v>
      </c>
      <c r="AG265" s="34"/>
    </row>
    <row r="266" spans="1:33" s="5" customFormat="1" ht="50.25" customHeight="1" x14ac:dyDescent="0.3">
      <c r="A266" s="58" t="s">
        <v>1855</v>
      </c>
      <c r="B266" s="39">
        <v>80111700</v>
      </c>
      <c r="C266" s="38" t="s">
        <v>2176</v>
      </c>
      <c r="D266" s="55">
        <v>43101</v>
      </c>
      <c r="E266" s="34" t="s">
        <v>66</v>
      </c>
      <c r="F266" s="34" t="s">
        <v>129</v>
      </c>
      <c r="G266" s="34" t="s">
        <v>232</v>
      </c>
      <c r="H266" s="74">
        <v>20000000</v>
      </c>
      <c r="I266" s="74">
        <v>20000000</v>
      </c>
      <c r="J266" s="34" t="s">
        <v>76</v>
      </c>
      <c r="K266" s="34" t="s">
        <v>68</v>
      </c>
      <c r="L266" s="34" t="s">
        <v>1857</v>
      </c>
      <c r="M266" s="34" t="s">
        <v>1858</v>
      </c>
      <c r="N266" s="75">
        <v>3837020</v>
      </c>
      <c r="O266" s="45" t="s">
        <v>1859</v>
      </c>
      <c r="P266" s="34" t="s">
        <v>1889</v>
      </c>
      <c r="Q266" s="34" t="s">
        <v>1898</v>
      </c>
      <c r="R266" s="34" t="s">
        <v>2171</v>
      </c>
      <c r="S266" s="34">
        <v>220156001</v>
      </c>
      <c r="T266" s="34" t="s">
        <v>1898</v>
      </c>
      <c r="U266" s="35" t="s">
        <v>2172</v>
      </c>
      <c r="V266" s="35">
        <v>8013</v>
      </c>
      <c r="W266" s="34" t="s">
        <v>2177</v>
      </c>
      <c r="X266" s="60">
        <v>43126</v>
      </c>
      <c r="Y266" s="34">
        <v>20180126</v>
      </c>
      <c r="Z266" s="34">
        <v>4600008026</v>
      </c>
      <c r="AA266" s="68">
        <f t="shared" si="3"/>
        <v>1</v>
      </c>
      <c r="AB266" s="35" t="s">
        <v>2178</v>
      </c>
      <c r="AC266" s="35" t="s">
        <v>61</v>
      </c>
      <c r="AD266" s="35"/>
      <c r="AE266" s="34" t="s">
        <v>2118</v>
      </c>
      <c r="AF266" s="34" t="s">
        <v>63</v>
      </c>
      <c r="AG266" s="34"/>
    </row>
    <row r="267" spans="1:33" s="5" customFormat="1" ht="50.25" customHeight="1" x14ac:dyDescent="0.3">
      <c r="A267" s="58" t="s">
        <v>1855</v>
      </c>
      <c r="B267" s="34">
        <v>85111616</v>
      </c>
      <c r="C267" s="38" t="s">
        <v>2179</v>
      </c>
      <c r="D267" s="55">
        <v>43252</v>
      </c>
      <c r="E267" s="34" t="s">
        <v>74</v>
      </c>
      <c r="F267" s="34" t="s">
        <v>47</v>
      </c>
      <c r="G267" s="34" t="s">
        <v>232</v>
      </c>
      <c r="H267" s="74">
        <v>47520000</v>
      </c>
      <c r="I267" s="74">
        <v>47520000</v>
      </c>
      <c r="J267" s="34" t="s">
        <v>76</v>
      </c>
      <c r="K267" s="34" t="s">
        <v>68</v>
      </c>
      <c r="L267" s="34" t="s">
        <v>1857</v>
      </c>
      <c r="M267" s="34" t="s">
        <v>1858</v>
      </c>
      <c r="N267" s="58" t="s">
        <v>1895</v>
      </c>
      <c r="O267" s="45" t="s">
        <v>1859</v>
      </c>
      <c r="P267" s="34" t="s">
        <v>1889</v>
      </c>
      <c r="Q267" s="34" t="s">
        <v>1898</v>
      </c>
      <c r="R267" s="34" t="s">
        <v>2171</v>
      </c>
      <c r="S267" s="34">
        <v>220156001</v>
      </c>
      <c r="T267" s="34" t="s">
        <v>1898</v>
      </c>
      <c r="U267" s="35" t="s">
        <v>2172</v>
      </c>
      <c r="V267" s="35">
        <v>8564</v>
      </c>
      <c r="W267" s="34">
        <v>22197</v>
      </c>
      <c r="X267" s="60">
        <v>43314</v>
      </c>
      <c r="Y267" s="34"/>
      <c r="Z267" s="34"/>
      <c r="AA267" s="68">
        <f t="shared" si="3"/>
        <v>0.33</v>
      </c>
      <c r="AB267" s="35"/>
      <c r="AC267" s="35"/>
      <c r="AD267" s="35"/>
      <c r="AE267" s="34" t="s">
        <v>1938</v>
      </c>
      <c r="AF267" s="34" t="s">
        <v>63</v>
      </c>
      <c r="AG267" s="34"/>
    </row>
    <row r="268" spans="1:33" s="5" customFormat="1" ht="50.25" customHeight="1" x14ac:dyDescent="0.3">
      <c r="A268" s="58" t="s">
        <v>1855</v>
      </c>
      <c r="B268" s="35">
        <v>93141506</v>
      </c>
      <c r="C268" s="106" t="s">
        <v>2180</v>
      </c>
      <c r="D268" s="55">
        <v>43282</v>
      </c>
      <c r="E268" s="34" t="s">
        <v>162</v>
      </c>
      <c r="F268" s="34" t="s">
        <v>47</v>
      </c>
      <c r="G268" s="34" t="s">
        <v>232</v>
      </c>
      <c r="H268" s="74">
        <v>132501545</v>
      </c>
      <c r="I268" s="74">
        <v>132501545</v>
      </c>
      <c r="J268" s="34" t="s">
        <v>76</v>
      </c>
      <c r="K268" s="34" t="s">
        <v>68</v>
      </c>
      <c r="L268" s="34" t="s">
        <v>1857</v>
      </c>
      <c r="M268" s="34" t="s">
        <v>1858</v>
      </c>
      <c r="N268" s="58" t="s">
        <v>1895</v>
      </c>
      <c r="O268" s="45" t="s">
        <v>1859</v>
      </c>
      <c r="P268" s="34" t="s">
        <v>1889</v>
      </c>
      <c r="Q268" s="34" t="s">
        <v>1898</v>
      </c>
      <c r="R268" s="34" t="s">
        <v>2171</v>
      </c>
      <c r="S268" s="34">
        <v>220156001</v>
      </c>
      <c r="T268" s="34" t="s">
        <v>1898</v>
      </c>
      <c r="U268" s="35" t="s">
        <v>2172</v>
      </c>
      <c r="V268" s="35">
        <v>8607</v>
      </c>
      <c r="W268" s="34" t="s">
        <v>5811</v>
      </c>
      <c r="X268" s="60"/>
      <c r="Y268" s="34"/>
      <c r="Z268" s="34"/>
      <c r="AA268" s="68">
        <f t="shared" si="3"/>
        <v>0</v>
      </c>
      <c r="AB268" s="35"/>
      <c r="AC268" s="35"/>
      <c r="AD268" s="35"/>
      <c r="AE268" s="34" t="s">
        <v>2118</v>
      </c>
      <c r="AF268" s="34" t="s">
        <v>63</v>
      </c>
      <c r="AG268" s="34"/>
    </row>
    <row r="269" spans="1:33" s="5" customFormat="1" ht="50.25" customHeight="1" x14ac:dyDescent="0.3">
      <c r="A269" s="58" t="s">
        <v>1855</v>
      </c>
      <c r="B269" s="39" t="s">
        <v>2181</v>
      </c>
      <c r="C269" s="106" t="s">
        <v>2182</v>
      </c>
      <c r="D269" s="55">
        <v>43282</v>
      </c>
      <c r="E269" s="34" t="s">
        <v>162</v>
      </c>
      <c r="F269" s="34" t="s">
        <v>47</v>
      </c>
      <c r="G269" s="34" t="s">
        <v>232</v>
      </c>
      <c r="H269" s="74">
        <v>0</v>
      </c>
      <c r="I269" s="74">
        <v>0</v>
      </c>
      <c r="J269" s="34" t="s">
        <v>76</v>
      </c>
      <c r="K269" s="34" t="s">
        <v>68</v>
      </c>
      <c r="L269" s="34" t="s">
        <v>1857</v>
      </c>
      <c r="M269" s="34" t="s">
        <v>1858</v>
      </c>
      <c r="N269" s="58" t="s">
        <v>1895</v>
      </c>
      <c r="O269" s="45" t="s">
        <v>1859</v>
      </c>
      <c r="P269" s="34" t="s">
        <v>1889</v>
      </c>
      <c r="Q269" s="34" t="s">
        <v>1898</v>
      </c>
      <c r="R269" s="34" t="s">
        <v>2171</v>
      </c>
      <c r="S269" s="34">
        <v>220156001</v>
      </c>
      <c r="T269" s="34" t="s">
        <v>1898</v>
      </c>
      <c r="U269" s="35" t="s">
        <v>2172</v>
      </c>
      <c r="V269" s="35"/>
      <c r="W269" s="34"/>
      <c r="X269" s="60"/>
      <c r="Y269" s="34"/>
      <c r="Z269" s="34"/>
      <c r="AA269" s="68" t="str">
        <f t="shared" ref="AA269:AA332" si="4">+IF(AND(W269="",X269="",Y269="",Z269=""),"",IF(AND(W269&lt;&gt;"",X269="",Y269="",Z269=""),0%,IF(AND(W269&lt;&gt;"",X269&lt;&gt;"",Y269="",Z269=""),33%,IF(AND(W269&lt;&gt;"",X269&lt;&gt;"",Y269&lt;&gt;"",Z269=""),66%,IF(AND(W269&lt;&gt;"",X269&lt;&gt;"",Y269&lt;&gt;"",Z269&lt;&gt;""),100%,"Información incompleta")))))</f>
        <v/>
      </c>
      <c r="AB269" s="35"/>
      <c r="AC269" s="35"/>
      <c r="AD269" s="35"/>
      <c r="AE269" s="34" t="s">
        <v>2118</v>
      </c>
      <c r="AF269" s="34" t="s">
        <v>63</v>
      </c>
      <c r="AG269" s="34"/>
    </row>
    <row r="270" spans="1:33" s="5" customFormat="1" ht="50.25" customHeight="1" x14ac:dyDescent="0.3">
      <c r="A270" s="58" t="s">
        <v>1855</v>
      </c>
      <c r="B270" s="35">
        <v>93141506</v>
      </c>
      <c r="C270" s="106" t="s">
        <v>2183</v>
      </c>
      <c r="D270" s="55">
        <v>43132</v>
      </c>
      <c r="E270" s="34" t="s">
        <v>136</v>
      </c>
      <c r="F270" s="34" t="s">
        <v>211</v>
      </c>
      <c r="G270" s="34" t="s">
        <v>232</v>
      </c>
      <c r="H270" s="74">
        <v>847498546</v>
      </c>
      <c r="I270" s="74">
        <v>847498546</v>
      </c>
      <c r="J270" s="34" t="s">
        <v>76</v>
      </c>
      <c r="K270" s="34" t="s">
        <v>68</v>
      </c>
      <c r="L270" s="34" t="s">
        <v>1857</v>
      </c>
      <c r="M270" s="34" t="s">
        <v>1858</v>
      </c>
      <c r="N270" s="58" t="s">
        <v>1895</v>
      </c>
      <c r="O270" s="45" t="s">
        <v>1859</v>
      </c>
      <c r="P270" s="34" t="s">
        <v>1889</v>
      </c>
      <c r="Q270" s="34" t="s">
        <v>1898</v>
      </c>
      <c r="R270" s="34" t="s">
        <v>2171</v>
      </c>
      <c r="S270" s="34">
        <v>220156001</v>
      </c>
      <c r="T270" s="34" t="s">
        <v>1898</v>
      </c>
      <c r="U270" s="35" t="s">
        <v>2172</v>
      </c>
      <c r="V270" s="35">
        <v>8209</v>
      </c>
      <c r="W270" s="34" t="s">
        <v>2184</v>
      </c>
      <c r="X270" s="60"/>
      <c r="Y270" s="34"/>
      <c r="Z270" s="34"/>
      <c r="AA270" s="68">
        <f t="shared" si="4"/>
        <v>0</v>
      </c>
      <c r="AB270" s="35"/>
      <c r="AC270" s="35"/>
      <c r="AD270" s="35"/>
      <c r="AE270" s="34" t="s">
        <v>2118</v>
      </c>
      <c r="AF270" s="34" t="s">
        <v>63</v>
      </c>
      <c r="AG270" s="34"/>
    </row>
    <row r="271" spans="1:33" s="5" customFormat="1" ht="50.25" customHeight="1" x14ac:dyDescent="0.3">
      <c r="A271" s="58" t="s">
        <v>1855</v>
      </c>
      <c r="B271" s="35">
        <v>86101810</v>
      </c>
      <c r="C271" s="106" t="s">
        <v>2185</v>
      </c>
      <c r="D271" s="55">
        <v>43132</v>
      </c>
      <c r="E271" s="34" t="s">
        <v>66</v>
      </c>
      <c r="F271" s="34" t="s">
        <v>211</v>
      </c>
      <c r="G271" s="34" t="s">
        <v>232</v>
      </c>
      <c r="H271" s="74">
        <v>331200000</v>
      </c>
      <c r="I271" s="74">
        <v>173603830</v>
      </c>
      <c r="J271" s="34" t="s">
        <v>76</v>
      </c>
      <c r="K271" s="34" t="s">
        <v>68</v>
      </c>
      <c r="L271" s="34" t="s">
        <v>1857</v>
      </c>
      <c r="M271" s="34" t="s">
        <v>1858</v>
      </c>
      <c r="N271" s="58" t="s">
        <v>1895</v>
      </c>
      <c r="O271" s="45" t="s">
        <v>1859</v>
      </c>
      <c r="P271" s="34" t="s">
        <v>1889</v>
      </c>
      <c r="Q271" s="34" t="s">
        <v>1898</v>
      </c>
      <c r="R271" s="34" t="s">
        <v>2186</v>
      </c>
      <c r="S271" s="34">
        <v>220157001</v>
      </c>
      <c r="T271" s="34" t="s">
        <v>1898</v>
      </c>
      <c r="U271" s="35" t="s">
        <v>2187</v>
      </c>
      <c r="V271" s="35">
        <v>8184</v>
      </c>
      <c r="W271" s="34" t="s">
        <v>2188</v>
      </c>
      <c r="X271" s="60"/>
      <c r="Y271" s="34"/>
      <c r="Z271" s="34"/>
      <c r="AA271" s="68">
        <f t="shared" si="4"/>
        <v>0</v>
      </c>
      <c r="AB271" s="35"/>
      <c r="AC271" s="35"/>
      <c r="AD271" s="35"/>
      <c r="AE271" s="34" t="s">
        <v>2118</v>
      </c>
      <c r="AF271" s="34" t="s">
        <v>63</v>
      </c>
      <c r="AG271" s="34"/>
    </row>
    <row r="272" spans="1:33" s="5" customFormat="1" ht="50.25" customHeight="1" x14ac:dyDescent="0.3">
      <c r="A272" s="58" t="s">
        <v>1855</v>
      </c>
      <c r="B272" s="35">
        <v>86101810</v>
      </c>
      <c r="C272" s="106" t="s">
        <v>2189</v>
      </c>
      <c r="D272" s="55">
        <v>43101</v>
      </c>
      <c r="E272" s="34" t="s">
        <v>66</v>
      </c>
      <c r="F272" s="34" t="s">
        <v>216</v>
      </c>
      <c r="G272" s="34" t="s">
        <v>232</v>
      </c>
      <c r="H272" s="74">
        <v>25344000</v>
      </c>
      <c r="I272" s="74">
        <v>24960000</v>
      </c>
      <c r="J272" s="34" t="s">
        <v>76</v>
      </c>
      <c r="K272" s="34" t="s">
        <v>68</v>
      </c>
      <c r="L272" s="34" t="s">
        <v>1857</v>
      </c>
      <c r="M272" s="34" t="s">
        <v>1858</v>
      </c>
      <c r="N272" s="58" t="s">
        <v>1895</v>
      </c>
      <c r="O272" s="45" t="s">
        <v>1859</v>
      </c>
      <c r="P272" s="34" t="s">
        <v>1889</v>
      </c>
      <c r="Q272" s="34" t="s">
        <v>1898</v>
      </c>
      <c r="R272" s="34" t="s">
        <v>2186</v>
      </c>
      <c r="S272" s="34">
        <v>220157001</v>
      </c>
      <c r="T272" s="34" t="s">
        <v>1898</v>
      </c>
      <c r="U272" s="35" t="s">
        <v>2190</v>
      </c>
      <c r="V272" s="35">
        <v>8012</v>
      </c>
      <c r="W272" s="34" t="s">
        <v>2191</v>
      </c>
      <c r="X272" s="60">
        <v>43126</v>
      </c>
      <c r="Y272" s="34">
        <v>20180126</v>
      </c>
      <c r="Z272" s="34">
        <v>4600008022</v>
      </c>
      <c r="AA272" s="68">
        <f t="shared" si="4"/>
        <v>1</v>
      </c>
      <c r="AB272" s="35" t="s">
        <v>2178</v>
      </c>
      <c r="AC272" s="35" t="s">
        <v>61</v>
      </c>
      <c r="AD272" s="35"/>
      <c r="AE272" s="34" t="s">
        <v>2118</v>
      </c>
      <c r="AF272" s="34" t="s">
        <v>63</v>
      </c>
      <c r="AG272" s="34"/>
    </row>
    <row r="273" spans="1:33" s="5" customFormat="1" ht="50.25" customHeight="1" x14ac:dyDescent="0.3">
      <c r="A273" s="58" t="s">
        <v>1855</v>
      </c>
      <c r="B273" s="39">
        <v>80111700</v>
      </c>
      <c r="C273" s="106" t="s">
        <v>2192</v>
      </c>
      <c r="D273" s="55">
        <v>43374</v>
      </c>
      <c r="E273" s="34" t="s">
        <v>1911</v>
      </c>
      <c r="F273" s="34" t="s">
        <v>75</v>
      </c>
      <c r="G273" s="34" t="s">
        <v>232</v>
      </c>
      <c r="H273" s="74">
        <v>23232000</v>
      </c>
      <c r="I273" s="74">
        <v>23232000</v>
      </c>
      <c r="J273" s="34" t="s">
        <v>76</v>
      </c>
      <c r="K273" s="34" t="s">
        <v>68</v>
      </c>
      <c r="L273" s="34" t="s">
        <v>1857</v>
      </c>
      <c r="M273" s="34" t="s">
        <v>1858</v>
      </c>
      <c r="N273" s="58" t="s">
        <v>1895</v>
      </c>
      <c r="O273" s="45" t="s">
        <v>1859</v>
      </c>
      <c r="P273" s="34" t="s">
        <v>1889</v>
      </c>
      <c r="Q273" s="34" t="s">
        <v>1898</v>
      </c>
      <c r="R273" s="34" t="s">
        <v>2186</v>
      </c>
      <c r="S273" s="34">
        <v>220157001</v>
      </c>
      <c r="T273" s="34" t="s">
        <v>1898</v>
      </c>
      <c r="U273" s="35" t="s">
        <v>2193</v>
      </c>
      <c r="V273" s="35"/>
      <c r="W273" s="34">
        <v>21977</v>
      </c>
      <c r="X273" s="60"/>
      <c r="Y273" s="34"/>
      <c r="Z273" s="34"/>
      <c r="AA273" s="68">
        <f t="shared" si="4"/>
        <v>0</v>
      </c>
      <c r="AB273" s="35"/>
      <c r="AC273" s="35"/>
      <c r="AD273" s="35"/>
      <c r="AE273" s="34" t="s">
        <v>1938</v>
      </c>
      <c r="AF273" s="34" t="s">
        <v>63</v>
      </c>
      <c r="AG273" s="34"/>
    </row>
    <row r="274" spans="1:33" s="5" customFormat="1" ht="50.25" customHeight="1" x14ac:dyDescent="0.3">
      <c r="A274" s="58" t="s">
        <v>1855</v>
      </c>
      <c r="B274" s="35">
        <v>24122004</v>
      </c>
      <c r="C274" s="106" t="s">
        <v>2194</v>
      </c>
      <c r="D274" s="55">
        <v>43252</v>
      </c>
      <c r="E274" s="34" t="s">
        <v>74</v>
      </c>
      <c r="F274" s="34" t="s">
        <v>67</v>
      </c>
      <c r="G274" s="34" t="s">
        <v>232</v>
      </c>
      <c r="H274" s="74">
        <v>8341678100</v>
      </c>
      <c r="I274" s="74">
        <v>8341678100</v>
      </c>
      <c r="J274" s="34" t="s">
        <v>76</v>
      </c>
      <c r="K274" s="34" t="s">
        <v>68</v>
      </c>
      <c r="L274" s="34" t="s">
        <v>1857</v>
      </c>
      <c r="M274" s="34" t="s">
        <v>1858</v>
      </c>
      <c r="N274" s="58" t="s">
        <v>2195</v>
      </c>
      <c r="O274" s="45" t="s">
        <v>1859</v>
      </c>
      <c r="P274" s="34"/>
      <c r="Q274" s="34"/>
      <c r="R274" s="34"/>
      <c r="S274" s="34"/>
      <c r="T274" s="34"/>
      <c r="U274" s="35"/>
      <c r="V274" s="35">
        <v>8542</v>
      </c>
      <c r="W274" s="34">
        <v>22233</v>
      </c>
      <c r="X274" s="60">
        <v>43312</v>
      </c>
      <c r="Y274" s="34"/>
      <c r="Z274" s="34"/>
      <c r="AA274" s="68">
        <f t="shared" si="4"/>
        <v>0.33</v>
      </c>
      <c r="AB274" s="35"/>
      <c r="AC274" s="35"/>
      <c r="AD274" s="35"/>
      <c r="AE274" s="34" t="s">
        <v>1989</v>
      </c>
      <c r="AF274" s="34" t="s">
        <v>63</v>
      </c>
      <c r="AG274" s="34"/>
    </row>
    <row r="275" spans="1:33" s="5" customFormat="1" ht="50.25" customHeight="1" x14ac:dyDescent="0.3">
      <c r="A275" s="58" t="s">
        <v>1855</v>
      </c>
      <c r="B275" s="35">
        <v>55121502</v>
      </c>
      <c r="C275" s="106" t="s">
        <v>2196</v>
      </c>
      <c r="D275" s="55">
        <v>43282</v>
      </c>
      <c r="E275" s="34" t="s">
        <v>162</v>
      </c>
      <c r="F275" s="34" t="s">
        <v>47</v>
      </c>
      <c r="G275" s="34" t="s">
        <v>232</v>
      </c>
      <c r="H275" s="74">
        <v>15000000000</v>
      </c>
      <c r="I275" s="74">
        <v>15000000000</v>
      </c>
      <c r="J275" s="34" t="s">
        <v>76</v>
      </c>
      <c r="K275" s="34" t="s">
        <v>68</v>
      </c>
      <c r="L275" s="34" t="s">
        <v>1857</v>
      </c>
      <c r="M275" s="34" t="s">
        <v>1858</v>
      </c>
      <c r="N275" s="58" t="s">
        <v>1895</v>
      </c>
      <c r="O275" s="45" t="s">
        <v>1859</v>
      </c>
      <c r="P275" s="34" t="s">
        <v>1889</v>
      </c>
      <c r="Q275" s="34" t="s">
        <v>1898</v>
      </c>
      <c r="R275" s="34" t="s">
        <v>2197</v>
      </c>
      <c r="S275" s="54" t="s">
        <v>2198</v>
      </c>
      <c r="T275" s="34" t="s">
        <v>1898</v>
      </c>
      <c r="U275" s="35" t="s">
        <v>2199</v>
      </c>
      <c r="V275" s="35"/>
      <c r="W275" s="34"/>
      <c r="X275" s="60"/>
      <c r="Y275" s="34"/>
      <c r="Z275" s="34"/>
      <c r="AA275" s="68" t="str">
        <f t="shared" si="4"/>
        <v/>
      </c>
      <c r="AB275" s="35"/>
      <c r="AC275" s="35"/>
      <c r="AD275" s="35"/>
      <c r="AE275" s="34" t="s">
        <v>1995</v>
      </c>
      <c r="AF275" s="34" t="s">
        <v>63</v>
      </c>
      <c r="AG275" s="34"/>
    </row>
    <row r="276" spans="1:33" s="5" customFormat="1" ht="50.25" customHeight="1" x14ac:dyDescent="0.3">
      <c r="A276" s="58" t="s">
        <v>1855</v>
      </c>
      <c r="B276" s="35" t="s">
        <v>2200</v>
      </c>
      <c r="C276" s="106" t="s">
        <v>2201</v>
      </c>
      <c r="D276" s="55">
        <v>43221</v>
      </c>
      <c r="E276" s="55" t="s">
        <v>222</v>
      </c>
      <c r="F276" s="55" t="s">
        <v>75</v>
      </c>
      <c r="G276" s="55" t="s">
        <v>232</v>
      </c>
      <c r="H276" s="74">
        <v>5037600</v>
      </c>
      <c r="I276" s="74">
        <v>4688600</v>
      </c>
      <c r="J276" s="34" t="s">
        <v>76</v>
      </c>
      <c r="K276" s="34" t="s">
        <v>68</v>
      </c>
      <c r="L276" s="34" t="s">
        <v>1857</v>
      </c>
      <c r="M276" s="34" t="s">
        <v>1858</v>
      </c>
      <c r="N276" s="58">
        <v>3837022</v>
      </c>
      <c r="O276" s="55" t="s">
        <v>1859</v>
      </c>
      <c r="P276" s="47"/>
      <c r="Q276" s="47"/>
      <c r="R276" s="47"/>
      <c r="S276" s="47"/>
      <c r="T276" s="47"/>
      <c r="U276" s="47"/>
      <c r="V276" s="34">
        <v>8265</v>
      </c>
      <c r="W276" s="34">
        <v>21405</v>
      </c>
      <c r="X276" s="60">
        <v>43269</v>
      </c>
      <c r="Y276" s="34">
        <v>20180716</v>
      </c>
      <c r="Z276" s="34">
        <v>4600008199</v>
      </c>
      <c r="AA276" s="68">
        <f t="shared" si="4"/>
        <v>1</v>
      </c>
      <c r="AB276" s="35" t="s">
        <v>2202</v>
      </c>
      <c r="AC276" s="35" t="s">
        <v>61</v>
      </c>
      <c r="AD276" s="47"/>
      <c r="AE276" s="34" t="s">
        <v>1995</v>
      </c>
      <c r="AF276" s="47" t="s">
        <v>63</v>
      </c>
      <c r="AG276" s="34"/>
    </row>
    <row r="277" spans="1:33" s="5" customFormat="1" ht="50.25" customHeight="1" x14ac:dyDescent="0.3">
      <c r="A277" s="58" t="s">
        <v>1855</v>
      </c>
      <c r="B277" s="109">
        <v>80141604</v>
      </c>
      <c r="C277" s="106" t="s">
        <v>2203</v>
      </c>
      <c r="D277" s="55">
        <v>43101</v>
      </c>
      <c r="E277" s="34" t="s">
        <v>222</v>
      </c>
      <c r="F277" s="34" t="s">
        <v>2204</v>
      </c>
      <c r="G277" s="34" t="s">
        <v>232</v>
      </c>
      <c r="H277" s="74">
        <v>500000000</v>
      </c>
      <c r="I277" s="74">
        <v>500000000</v>
      </c>
      <c r="J277" s="34" t="s">
        <v>76</v>
      </c>
      <c r="K277" s="34" t="s">
        <v>68</v>
      </c>
      <c r="L277" s="35" t="s">
        <v>1857</v>
      </c>
      <c r="M277" s="35" t="s">
        <v>1858</v>
      </c>
      <c r="N277" s="58" t="s">
        <v>2055</v>
      </c>
      <c r="O277" s="45" t="s">
        <v>1859</v>
      </c>
      <c r="P277" s="34"/>
      <c r="Q277" s="34"/>
      <c r="R277" s="34"/>
      <c r="S277" s="34"/>
      <c r="T277" s="34"/>
      <c r="U277" s="35"/>
      <c r="V277" s="34" t="s">
        <v>2205</v>
      </c>
      <c r="W277" s="34">
        <v>20622</v>
      </c>
      <c r="X277" s="60">
        <v>43126</v>
      </c>
      <c r="Y277" s="34">
        <v>20180126</v>
      </c>
      <c r="Z277" s="34" t="s">
        <v>2206</v>
      </c>
      <c r="AA277" s="68">
        <f t="shared" si="4"/>
        <v>1</v>
      </c>
      <c r="AB277" s="80" t="s">
        <v>2207</v>
      </c>
      <c r="AC277" s="35" t="s">
        <v>61</v>
      </c>
      <c r="AD277" s="35"/>
      <c r="AE277" s="35" t="s">
        <v>2208</v>
      </c>
      <c r="AF277" s="34" t="s">
        <v>63</v>
      </c>
      <c r="AG277" s="34"/>
    </row>
    <row r="278" spans="1:33" s="5" customFormat="1" ht="50.25" customHeight="1" x14ac:dyDescent="0.3">
      <c r="A278" s="58" t="s">
        <v>1855</v>
      </c>
      <c r="B278" s="90">
        <v>81102702</v>
      </c>
      <c r="C278" s="106" t="s">
        <v>2209</v>
      </c>
      <c r="D278" s="55">
        <v>43282</v>
      </c>
      <c r="E278" s="34" t="s">
        <v>162</v>
      </c>
      <c r="F278" s="34" t="s">
        <v>2210</v>
      </c>
      <c r="G278" s="34" t="s">
        <v>232</v>
      </c>
      <c r="H278" s="74">
        <v>394052638</v>
      </c>
      <c r="I278" s="74">
        <v>394052638</v>
      </c>
      <c r="J278" s="34" t="s">
        <v>76</v>
      </c>
      <c r="K278" s="34" t="s">
        <v>68</v>
      </c>
      <c r="L278" s="35" t="s">
        <v>1857</v>
      </c>
      <c r="M278" s="35" t="s">
        <v>1858</v>
      </c>
      <c r="N278" s="58" t="s">
        <v>2055</v>
      </c>
      <c r="O278" s="45" t="s">
        <v>1859</v>
      </c>
      <c r="P278" s="34"/>
      <c r="Q278" s="34"/>
      <c r="R278" s="34"/>
      <c r="S278" s="34"/>
      <c r="T278" s="34"/>
      <c r="U278" s="35"/>
      <c r="V278" s="35"/>
      <c r="W278" s="34">
        <v>22306</v>
      </c>
      <c r="X278" s="60"/>
      <c r="Y278" s="34"/>
      <c r="Z278" s="34"/>
      <c r="AA278" s="68">
        <f t="shared" si="4"/>
        <v>0</v>
      </c>
      <c r="AB278" s="74"/>
      <c r="AC278" s="35"/>
      <c r="AD278" s="35"/>
      <c r="AE278" s="35" t="s">
        <v>2020</v>
      </c>
      <c r="AF278" s="34" t="s">
        <v>63</v>
      </c>
      <c r="AG278" s="34"/>
    </row>
    <row r="279" spans="1:33" s="5" customFormat="1" ht="50.25" customHeight="1" x14ac:dyDescent="0.3">
      <c r="A279" s="58" t="s">
        <v>1855</v>
      </c>
      <c r="B279" s="90">
        <v>12164502</v>
      </c>
      <c r="C279" s="34" t="s">
        <v>2211</v>
      </c>
      <c r="D279" s="55">
        <v>43282</v>
      </c>
      <c r="E279" s="34" t="s">
        <v>1690</v>
      </c>
      <c r="F279" s="34" t="s">
        <v>75</v>
      </c>
      <c r="G279" s="34" t="s">
        <v>232</v>
      </c>
      <c r="H279" s="74">
        <v>45413375</v>
      </c>
      <c r="I279" s="74">
        <v>45413375</v>
      </c>
      <c r="J279" s="34" t="s">
        <v>76</v>
      </c>
      <c r="K279" s="34" t="s">
        <v>68</v>
      </c>
      <c r="L279" s="35" t="s">
        <v>1857</v>
      </c>
      <c r="M279" s="35" t="s">
        <v>1858</v>
      </c>
      <c r="N279" s="58" t="s">
        <v>2055</v>
      </c>
      <c r="O279" s="45" t="s">
        <v>1859</v>
      </c>
      <c r="P279" s="34"/>
      <c r="Q279" s="34"/>
      <c r="R279" s="34"/>
      <c r="S279" s="34"/>
      <c r="T279" s="34"/>
      <c r="U279" s="35"/>
      <c r="V279" s="35"/>
      <c r="W279" s="34">
        <v>22305</v>
      </c>
      <c r="X279" s="60"/>
      <c r="Y279" s="34"/>
      <c r="Z279" s="34"/>
      <c r="AA279" s="68">
        <f t="shared" si="4"/>
        <v>0</v>
      </c>
      <c r="AB279" s="74"/>
      <c r="AC279" s="35"/>
      <c r="AD279" s="35"/>
      <c r="AE279" s="35" t="s">
        <v>1997</v>
      </c>
      <c r="AF279" s="34" t="s">
        <v>63</v>
      </c>
      <c r="AG279" s="34"/>
    </row>
    <row r="280" spans="1:33" s="5" customFormat="1" ht="50.25" customHeight="1" x14ac:dyDescent="0.3">
      <c r="A280" s="58" t="s">
        <v>1855</v>
      </c>
      <c r="B280" s="90">
        <v>50161814</v>
      </c>
      <c r="C280" s="106" t="s">
        <v>2212</v>
      </c>
      <c r="D280" s="55">
        <v>43282</v>
      </c>
      <c r="E280" s="34" t="s">
        <v>1690</v>
      </c>
      <c r="F280" s="34" t="s">
        <v>2213</v>
      </c>
      <c r="G280" s="34" t="s">
        <v>232</v>
      </c>
      <c r="H280" s="74">
        <v>89444922</v>
      </c>
      <c r="I280" s="74">
        <v>89444922</v>
      </c>
      <c r="J280" s="34" t="s">
        <v>76</v>
      </c>
      <c r="K280" s="34" t="s">
        <v>68</v>
      </c>
      <c r="L280" s="35" t="s">
        <v>1857</v>
      </c>
      <c r="M280" s="35" t="s">
        <v>1858</v>
      </c>
      <c r="N280" s="58" t="s">
        <v>2055</v>
      </c>
      <c r="O280" s="45" t="s">
        <v>1859</v>
      </c>
      <c r="P280" s="34"/>
      <c r="Q280" s="34"/>
      <c r="R280" s="34"/>
      <c r="S280" s="34"/>
      <c r="T280" s="34"/>
      <c r="U280" s="35"/>
      <c r="V280" s="35"/>
      <c r="W280" s="34"/>
      <c r="X280" s="60"/>
      <c r="Y280" s="34"/>
      <c r="Z280" s="34"/>
      <c r="AA280" s="68" t="str">
        <f t="shared" si="4"/>
        <v/>
      </c>
      <c r="AB280" s="74"/>
      <c r="AC280" s="35"/>
      <c r="AD280" s="35"/>
      <c r="AE280" s="35" t="s">
        <v>1997</v>
      </c>
      <c r="AF280" s="34" t="s">
        <v>63</v>
      </c>
      <c r="AG280" s="34"/>
    </row>
    <row r="281" spans="1:33" s="5" customFormat="1" ht="50.25" customHeight="1" x14ac:dyDescent="0.3">
      <c r="A281" s="58" t="s">
        <v>1106</v>
      </c>
      <c r="B281" s="47">
        <v>95141500</v>
      </c>
      <c r="C281" s="34" t="s">
        <v>1107</v>
      </c>
      <c r="D281" s="55">
        <v>43136</v>
      </c>
      <c r="E281" s="47" t="s">
        <v>74</v>
      </c>
      <c r="F281" s="34" t="s">
        <v>1060</v>
      </c>
      <c r="G281" s="34" t="s">
        <v>232</v>
      </c>
      <c r="H281" s="110">
        <v>450000000</v>
      </c>
      <c r="I281" s="110">
        <v>450000000</v>
      </c>
      <c r="J281" s="34" t="s">
        <v>76</v>
      </c>
      <c r="K281" s="34" t="s">
        <v>68</v>
      </c>
      <c r="L281" s="35" t="s">
        <v>1108</v>
      </c>
      <c r="M281" s="35" t="s">
        <v>234</v>
      </c>
      <c r="N281" s="35" t="s">
        <v>1109</v>
      </c>
      <c r="O281" s="35" t="s">
        <v>1110</v>
      </c>
      <c r="P281" s="34" t="s">
        <v>1111</v>
      </c>
      <c r="Q281" s="34" t="s">
        <v>1112</v>
      </c>
      <c r="R281" s="34" t="s">
        <v>1111</v>
      </c>
      <c r="S281" s="54" t="s">
        <v>1113</v>
      </c>
      <c r="T281" s="34" t="s">
        <v>1114</v>
      </c>
      <c r="U281" s="34" t="s">
        <v>1114</v>
      </c>
      <c r="V281" s="35"/>
      <c r="W281" s="34"/>
      <c r="X281" s="60"/>
      <c r="Y281" s="34"/>
      <c r="Z281" s="34"/>
      <c r="AA281" s="68" t="str">
        <f t="shared" si="4"/>
        <v/>
      </c>
      <c r="AB281" s="35"/>
      <c r="AC281" s="47"/>
      <c r="AD281" s="47"/>
      <c r="AE281" s="35" t="s">
        <v>1115</v>
      </c>
      <c r="AF281" s="34" t="s">
        <v>63</v>
      </c>
      <c r="AG281" s="35" t="s">
        <v>1116</v>
      </c>
    </row>
    <row r="282" spans="1:33" s="5" customFormat="1" ht="50.25" customHeight="1" x14ac:dyDescent="0.3">
      <c r="A282" s="58" t="s">
        <v>1106</v>
      </c>
      <c r="B282" s="47">
        <v>95141500</v>
      </c>
      <c r="C282" s="34" t="s">
        <v>1117</v>
      </c>
      <c r="D282" s="55">
        <v>43160</v>
      </c>
      <c r="E282" s="47" t="s">
        <v>136</v>
      </c>
      <c r="F282" s="34" t="s">
        <v>75</v>
      </c>
      <c r="G282" s="34" t="s">
        <v>232</v>
      </c>
      <c r="H282" s="110">
        <v>78123738</v>
      </c>
      <c r="I282" s="110">
        <v>78123738</v>
      </c>
      <c r="J282" s="34" t="s">
        <v>76</v>
      </c>
      <c r="K282" s="34" t="s">
        <v>68</v>
      </c>
      <c r="L282" s="35" t="s">
        <v>1108</v>
      </c>
      <c r="M282" s="35" t="s">
        <v>234</v>
      </c>
      <c r="N282" s="35" t="s">
        <v>1109</v>
      </c>
      <c r="O282" s="35" t="s">
        <v>1110</v>
      </c>
      <c r="P282" s="34" t="s">
        <v>1111</v>
      </c>
      <c r="Q282" s="34" t="s">
        <v>1118</v>
      </c>
      <c r="R282" s="34" t="s">
        <v>1111</v>
      </c>
      <c r="S282" s="54" t="s">
        <v>1113</v>
      </c>
      <c r="T282" s="34" t="s">
        <v>1119</v>
      </c>
      <c r="U282" s="34" t="s">
        <v>1119</v>
      </c>
      <c r="V282" s="35">
        <v>8192</v>
      </c>
      <c r="W282" s="34">
        <v>4600008105</v>
      </c>
      <c r="X282" s="60">
        <v>43216</v>
      </c>
      <c r="Y282" s="34">
        <v>4600008105</v>
      </c>
      <c r="Z282" s="34">
        <v>4600008105</v>
      </c>
      <c r="AA282" s="68">
        <f t="shared" si="4"/>
        <v>1</v>
      </c>
      <c r="AB282" s="35" t="s">
        <v>1120</v>
      </c>
      <c r="AC282" s="35" t="s">
        <v>61</v>
      </c>
      <c r="AD282" s="35" t="s">
        <v>1121</v>
      </c>
      <c r="AE282" s="35" t="s">
        <v>1122</v>
      </c>
      <c r="AF282" s="34" t="s">
        <v>63</v>
      </c>
      <c r="AG282" s="35" t="s">
        <v>1116</v>
      </c>
    </row>
    <row r="283" spans="1:33" s="17" customFormat="1" ht="50.25" customHeight="1" x14ac:dyDescent="0.3">
      <c r="A283" s="58" t="s">
        <v>1106</v>
      </c>
      <c r="B283" s="47">
        <v>801000000</v>
      </c>
      <c r="C283" s="34" t="s">
        <v>5678</v>
      </c>
      <c r="D283" s="55">
        <v>43137</v>
      </c>
      <c r="E283" s="47" t="s">
        <v>136</v>
      </c>
      <c r="F283" s="34"/>
      <c r="G283" s="34" t="s">
        <v>232</v>
      </c>
      <c r="H283" s="110">
        <v>100000000</v>
      </c>
      <c r="I283" s="110">
        <v>100000000</v>
      </c>
      <c r="J283" s="34" t="s">
        <v>76</v>
      </c>
      <c r="K283" s="34" t="s">
        <v>68</v>
      </c>
      <c r="L283" s="35" t="s">
        <v>1108</v>
      </c>
      <c r="M283" s="35" t="s">
        <v>234</v>
      </c>
      <c r="N283" s="35" t="s">
        <v>1109</v>
      </c>
      <c r="O283" s="35" t="s">
        <v>1110</v>
      </c>
      <c r="P283" s="34" t="s">
        <v>1111</v>
      </c>
      <c r="Q283" s="34" t="s">
        <v>5679</v>
      </c>
      <c r="R283" s="34" t="s">
        <v>1111</v>
      </c>
      <c r="S283" s="54" t="s">
        <v>1113</v>
      </c>
      <c r="T283" s="34" t="s">
        <v>5679</v>
      </c>
      <c r="U283" s="34" t="s">
        <v>5679</v>
      </c>
      <c r="V283" s="35"/>
      <c r="W283" s="34"/>
      <c r="X283" s="60"/>
      <c r="Y283" s="34"/>
      <c r="Z283" s="34"/>
      <c r="AA283" s="68" t="str">
        <f t="shared" si="4"/>
        <v/>
      </c>
      <c r="AB283" s="35"/>
      <c r="AC283" s="35"/>
      <c r="AD283" s="35" t="s">
        <v>5680</v>
      </c>
      <c r="AE283" s="35" t="s">
        <v>5681</v>
      </c>
      <c r="AF283" s="34" t="s">
        <v>63</v>
      </c>
      <c r="AG283" s="34" t="s">
        <v>1116</v>
      </c>
    </row>
    <row r="284" spans="1:33" s="5" customFormat="1" ht="50.25" customHeight="1" x14ac:dyDescent="0.3">
      <c r="A284" s="58" t="s">
        <v>1106</v>
      </c>
      <c r="B284" s="47">
        <v>801000000</v>
      </c>
      <c r="C284" s="34" t="s">
        <v>1123</v>
      </c>
      <c r="D284" s="55">
        <v>43146</v>
      </c>
      <c r="E284" s="34" t="s">
        <v>74</v>
      </c>
      <c r="F284" s="34" t="s">
        <v>47</v>
      </c>
      <c r="G284" s="34" t="s">
        <v>232</v>
      </c>
      <c r="H284" s="110">
        <v>5859315</v>
      </c>
      <c r="I284" s="110">
        <v>5859315</v>
      </c>
      <c r="J284" s="34" t="s">
        <v>76</v>
      </c>
      <c r="K284" s="34" t="s">
        <v>68</v>
      </c>
      <c r="L284" s="35" t="s">
        <v>1108</v>
      </c>
      <c r="M284" s="35" t="s">
        <v>234</v>
      </c>
      <c r="N284" s="35" t="s">
        <v>1109</v>
      </c>
      <c r="O284" s="35" t="s">
        <v>1110</v>
      </c>
      <c r="P284" s="34" t="s">
        <v>1111</v>
      </c>
      <c r="Q284" s="34" t="s">
        <v>1124</v>
      </c>
      <c r="R284" s="34" t="s">
        <v>1111</v>
      </c>
      <c r="S284" s="54" t="s">
        <v>1113</v>
      </c>
      <c r="T284" s="34" t="s">
        <v>1124</v>
      </c>
      <c r="U284" s="34" t="s">
        <v>1124</v>
      </c>
      <c r="V284" s="35"/>
      <c r="W284" s="34"/>
      <c r="X284" s="60"/>
      <c r="Y284" s="34"/>
      <c r="Z284" s="34"/>
      <c r="AA284" s="68" t="str">
        <f t="shared" si="4"/>
        <v/>
      </c>
      <c r="AB284" s="35"/>
      <c r="AC284" s="35"/>
      <c r="AD284" s="35" t="s">
        <v>1125</v>
      </c>
      <c r="AE284" s="35" t="s">
        <v>1108</v>
      </c>
      <c r="AF284" s="34" t="s">
        <v>63</v>
      </c>
      <c r="AG284" s="34" t="s">
        <v>1126</v>
      </c>
    </row>
    <row r="285" spans="1:33" s="5" customFormat="1" ht="50.25" customHeight="1" x14ac:dyDescent="0.3">
      <c r="A285" s="58" t="s">
        <v>1106</v>
      </c>
      <c r="B285" s="47">
        <v>20102301</v>
      </c>
      <c r="C285" s="34" t="s">
        <v>1127</v>
      </c>
      <c r="D285" s="55">
        <v>43101</v>
      </c>
      <c r="E285" s="34" t="s">
        <v>837</v>
      </c>
      <c r="F285" s="34" t="s">
        <v>47</v>
      </c>
      <c r="G285" s="34" t="s">
        <v>232</v>
      </c>
      <c r="H285" s="111">
        <v>26437500</v>
      </c>
      <c r="I285" s="110">
        <v>26437500</v>
      </c>
      <c r="J285" s="34" t="s">
        <v>49</v>
      </c>
      <c r="K285" s="34" t="s">
        <v>50</v>
      </c>
      <c r="L285" s="35" t="s">
        <v>1108</v>
      </c>
      <c r="M285" s="35" t="s">
        <v>234</v>
      </c>
      <c r="N285" s="35" t="s">
        <v>1109</v>
      </c>
      <c r="O285" s="35" t="s">
        <v>1110</v>
      </c>
      <c r="P285" s="34"/>
      <c r="Q285" s="34" t="s">
        <v>5682</v>
      </c>
      <c r="R285" s="34" t="s">
        <v>5683</v>
      </c>
      <c r="S285" s="34" t="s">
        <v>68</v>
      </c>
      <c r="T285" s="34" t="s">
        <v>68</v>
      </c>
      <c r="U285" s="35" t="s">
        <v>68</v>
      </c>
      <c r="V285" s="35"/>
      <c r="W285" s="34"/>
      <c r="X285" s="60"/>
      <c r="Y285" s="34"/>
      <c r="Z285" s="34"/>
      <c r="AA285" s="68" t="str">
        <f t="shared" si="4"/>
        <v/>
      </c>
      <c r="AB285" s="35"/>
      <c r="AC285" s="35"/>
      <c r="AD285" s="35" t="s">
        <v>1128</v>
      </c>
      <c r="AE285" s="35" t="s">
        <v>1129</v>
      </c>
      <c r="AF285" s="34" t="s">
        <v>63</v>
      </c>
      <c r="AG285" s="34" t="s">
        <v>1116</v>
      </c>
    </row>
    <row r="286" spans="1:33" s="5" customFormat="1" ht="50.25" customHeight="1" x14ac:dyDescent="0.3">
      <c r="A286" s="58" t="s">
        <v>1106</v>
      </c>
      <c r="B286" s="47">
        <v>801000000</v>
      </c>
      <c r="C286" s="34" t="s">
        <v>1130</v>
      </c>
      <c r="D286" s="55">
        <v>43282</v>
      </c>
      <c r="E286" s="34" t="s">
        <v>74</v>
      </c>
      <c r="F286" s="34" t="s">
        <v>47</v>
      </c>
      <c r="G286" s="34" t="s">
        <v>232</v>
      </c>
      <c r="H286" s="110">
        <v>5859315</v>
      </c>
      <c r="I286" s="110">
        <v>5859315</v>
      </c>
      <c r="J286" s="34" t="s">
        <v>76</v>
      </c>
      <c r="K286" s="34" t="s">
        <v>68</v>
      </c>
      <c r="L286" s="35" t="s">
        <v>1108</v>
      </c>
      <c r="M286" s="35" t="s">
        <v>234</v>
      </c>
      <c r="N286" s="35" t="s">
        <v>1109</v>
      </c>
      <c r="O286" s="35" t="s">
        <v>1110</v>
      </c>
      <c r="P286" s="34" t="s">
        <v>1111</v>
      </c>
      <c r="Q286" s="34" t="s">
        <v>1124</v>
      </c>
      <c r="R286" s="34" t="s">
        <v>1111</v>
      </c>
      <c r="S286" s="54" t="s">
        <v>1113</v>
      </c>
      <c r="T286" s="34" t="s">
        <v>1124</v>
      </c>
      <c r="U286" s="34" t="s">
        <v>1124</v>
      </c>
      <c r="V286" s="35"/>
      <c r="W286" s="34"/>
      <c r="X286" s="60"/>
      <c r="Y286" s="34"/>
      <c r="Z286" s="34"/>
      <c r="AA286" s="68" t="str">
        <f t="shared" si="4"/>
        <v/>
      </c>
      <c r="AB286" s="35"/>
      <c r="AC286" s="35"/>
      <c r="AD286" s="35" t="s">
        <v>1131</v>
      </c>
      <c r="AE286" s="35" t="s">
        <v>1108</v>
      </c>
      <c r="AF286" s="34" t="s">
        <v>63</v>
      </c>
      <c r="AG286" s="34" t="s">
        <v>1126</v>
      </c>
    </row>
    <row r="287" spans="1:33" s="5" customFormat="1" ht="50.25" customHeight="1" x14ac:dyDescent="0.3">
      <c r="A287" s="58" t="s">
        <v>229</v>
      </c>
      <c r="B287" s="35">
        <v>81112217</v>
      </c>
      <c r="C287" s="34" t="s">
        <v>230</v>
      </c>
      <c r="D287" s="55">
        <v>43297</v>
      </c>
      <c r="E287" s="34" t="s">
        <v>231</v>
      </c>
      <c r="F287" s="34" t="s">
        <v>95</v>
      </c>
      <c r="G287" s="34" t="s">
        <v>232</v>
      </c>
      <c r="H287" s="74">
        <v>150000000</v>
      </c>
      <c r="I287" s="74" t="s">
        <v>68</v>
      </c>
      <c r="J287" s="34" t="s">
        <v>76</v>
      </c>
      <c r="K287" s="34" t="s">
        <v>68</v>
      </c>
      <c r="L287" s="35" t="s">
        <v>233</v>
      </c>
      <c r="M287" s="35" t="s">
        <v>234</v>
      </c>
      <c r="N287" s="58">
        <v>3838625</v>
      </c>
      <c r="O287" s="45" t="s">
        <v>235</v>
      </c>
      <c r="P287" s="34" t="s">
        <v>236</v>
      </c>
      <c r="Q287" s="34" t="s">
        <v>237</v>
      </c>
      <c r="R287" s="34" t="s">
        <v>238</v>
      </c>
      <c r="S287" s="34"/>
      <c r="T287" s="34"/>
      <c r="U287" s="35"/>
      <c r="V287" s="35"/>
      <c r="W287" s="34"/>
      <c r="X287" s="60"/>
      <c r="Y287" s="34"/>
      <c r="Z287" s="34"/>
      <c r="AA287" s="68" t="str">
        <f t="shared" si="4"/>
        <v/>
      </c>
      <c r="AB287" s="35"/>
      <c r="AC287" s="35"/>
      <c r="AD287" s="35"/>
      <c r="AE287" s="35" t="s">
        <v>233</v>
      </c>
      <c r="AF287" s="34" t="s">
        <v>63</v>
      </c>
      <c r="AG287" s="34" t="s">
        <v>239</v>
      </c>
    </row>
    <row r="288" spans="1:33" s="5" customFormat="1" ht="50.25" customHeight="1" x14ac:dyDescent="0.3">
      <c r="A288" s="58" t="s">
        <v>229</v>
      </c>
      <c r="B288" s="35">
        <v>60103600</v>
      </c>
      <c r="C288" s="34" t="s">
        <v>240</v>
      </c>
      <c r="D288" s="55">
        <v>43282</v>
      </c>
      <c r="E288" s="34" t="s">
        <v>162</v>
      </c>
      <c r="F288" s="34" t="s">
        <v>241</v>
      </c>
      <c r="G288" s="34" t="s">
        <v>232</v>
      </c>
      <c r="H288" s="74">
        <v>53262564</v>
      </c>
      <c r="I288" s="74" t="s">
        <v>68</v>
      </c>
      <c r="J288" s="34" t="s">
        <v>76</v>
      </c>
      <c r="K288" s="34" t="s">
        <v>68</v>
      </c>
      <c r="L288" s="35" t="s">
        <v>242</v>
      </c>
      <c r="M288" s="35" t="s">
        <v>234</v>
      </c>
      <c r="N288" s="58">
        <v>3839545</v>
      </c>
      <c r="O288" s="45" t="s">
        <v>243</v>
      </c>
      <c r="P288" s="34" t="s">
        <v>236</v>
      </c>
      <c r="Q288" s="34" t="s">
        <v>244</v>
      </c>
      <c r="R288" s="34" t="s">
        <v>245</v>
      </c>
      <c r="S288" s="34"/>
      <c r="T288" s="34"/>
      <c r="U288" s="35"/>
      <c r="V288" s="35"/>
      <c r="W288" s="34"/>
      <c r="X288" s="60"/>
      <c r="Y288" s="34"/>
      <c r="Z288" s="34"/>
      <c r="AA288" s="68" t="str">
        <f t="shared" si="4"/>
        <v/>
      </c>
      <c r="AB288" s="35"/>
      <c r="AC288" s="35"/>
      <c r="AD288" s="35"/>
      <c r="AE288" s="35" t="s">
        <v>246</v>
      </c>
      <c r="AF288" s="34" t="s">
        <v>63</v>
      </c>
      <c r="AG288" s="34" t="s">
        <v>239</v>
      </c>
    </row>
    <row r="289" spans="1:33" s="5" customFormat="1" ht="50.25" customHeight="1" x14ac:dyDescent="0.3">
      <c r="A289" s="58" t="s">
        <v>229</v>
      </c>
      <c r="B289" s="35">
        <v>80111620</v>
      </c>
      <c r="C289" s="34" t="s">
        <v>247</v>
      </c>
      <c r="D289" s="55">
        <v>43282</v>
      </c>
      <c r="E289" s="34" t="s">
        <v>248</v>
      </c>
      <c r="F289" s="34" t="s">
        <v>95</v>
      </c>
      <c r="G289" s="34" t="s">
        <v>232</v>
      </c>
      <c r="H289" s="74">
        <v>18024762</v>
      </c>
      <c r="I289" s="74" t="s">
        <v>68</v>
      </c>
      <c r="J289" s="34" t="s">
        <v>76</v>
      </c>
      <c r="K289" s="34" t="s">
        <v>68</v>
      </c>
      <c r="L289" s="35" t="s">
        <v>249</v>
      </c>
      <c r="M289" s="35" t="s">
        <v>250</v>
      </c>
      <c r="N289" s="58" t="s">
        <v>251</v>
      </c>
      <c r="O289" s="45" t="s">
        <v>252</v>
      </c>
      <c r="P289" s="34" t="s">
        <v>236</v>
      </c>
      <c r="Q289" s="34" t="s">
        <v>253</v>
      </c>
      <c r="R289" s="34" t="s">
        <v>254</v>
      </c>
      <c r="S289" s="34"/>
      <c r="T289" s="34"/>
      <c r="U289" s="35"/>
      <c r="V289" s="35"/>
      <c r="W289" s="34"/>
      <c r="X289" s="60"/>
      <c r="Y289" s="34"/>
      <c r="Z289" s="34"/>
      <c r="AA289" s="68" t="str">
        <f t="shared" si="4"/>
        <v/>
      </c>
      <c r="AB289" s="35"/>
      <c r="AC289" s="35"/>
      <c r="AD289" s="35"/>
      <c r="AE289" s="35" t="s">
        <v>249</v>
      </c>
      <c r="AF289" s="34" t="s">
        <v>63</v>
      </c>
      <c r="AG289" s="34" t="s">
        <v>239</v>
      </c>
    </row>
    <row r="290" spans="1:33" s="5" customFormat="1" ht="50.25" customHeight="1" x14ac:dyDescent="0.3">
      <c r="A290" s="58" t="s">
        <v>229</v>
      </c>
      <c r="B290" s="35">
        <v>84111502</v>
      </c>
      <c r="C290" s="34" t="s">
        <v>255</v>
      </c>
      <c r="D290" s="55">
        <v>43313</v>
      </c>
      <c r="E290" s="34" t="s">
        <v>248</v>
      </c>
      <c r="F290" s="34" t="s">
        <v>241</v>
      </c>
      <c r="G290" s="34" t="s">
        <v>232</v>
      </c>
      <c r="H290" s="74">
        <v>20000000</v>
      </c>
      <c r="I290" s="74" t="s">
        <v>68</v>
      </c>
      <c r="J290" s="34" t="s">
        <v>76</v>
      </c>
      <c r="K290" s="34" t="s">
        <v>68</v>
      </c>
      <c r="L290" s="35" t="s">
        <v>256</v>
      </c>
      <c r="M290" s="35" t="s">
        <v>234</v>
      </c>
      <c r="N290" s="58" t="s">
        <v>257</v>
      </c>
      <c r="O290" s="45" t="s">
        <v>258</v>
      </c>
      <c r="P290" s="34" t="s">
        <v>236</v>
      </c>
      <c r="Q290" s="34" t="s">
        <v>244</v>
      </c>
      <c r="R290" s="34" t="s">
        <v>245</v>
      </c>
      <c r="S290" s="34"/>
      <c r="T290" s="34"/>
      <c r="U290" s="35"/>
      <c r="V290" s="35"/>
      <c r="W290" s="34"/>
      <c r="X290" s="60"/>
      <c r="Y290" s="34"/>
      <c r="Z290" s="34"/>
      <c r="AA290" s="68" t="str">
        <f t="shared" si="4"/>
        <v/>
      </c>
      <c r="AB290" s="35"/>
      <c r="AC290" s="35"/>
      <c r="AD290" s="35"/>
      <c r="AE290" s="35" t="s">
        <v>256</v>
      </c>
      <c r="AF290" s="34" t="s">
        <v>63</v>
      </c>
      <c r="AG290" s="34" t="s">
        <v>239</v>
      </c>
    </row>
    <row r="291" spans="1:33" s="5" customFormat="1" ht="50.25" customHeight="1" x14ac:dyDescent="0.3">
      <c r="A291" s="58" t="s">
        <v>2670</v>
      </c>
      <c r="B291" s="35">
        <v>93141506</v>
      </c>
      <c r="C291" s="34" t="s">
        <v>2671</v>
      </c>
      <c r="D291" s="55">
        <v>43050</v>
      </c>
      <c r="E291" s="34" t="s">
        <v>907</v>
      </c>
      <c r="F291" s="34" t="s">
        <v>81</v>
      </c>
      <c r="G291" s="34" t="s">
        <v>2672</v>
      </c>
      <c r="H291" s="74">
        <v>248286785</v>
      </c>
      <c r="I291" s="74">
        <v>230538530</v>
      </c>
      <c r="J291" s="34" t="s">
        <v>49</v>
      </c>
      <c r="K291" s="34" t="s">
        <v>50</v>
      </c>
      <c r="L291" s="35" t="s">
        <v>2673</v>
      </c>
      <c r="M291" s="35" t="s">
        <v>2674</v>
      </c>
      <c r="N291" s="58" t="s">
        <v>2675</v>
      </c>
      <c r="O291" s="45" t="s">
        <v>2676</v>
      </c>
      <c r="P291" s="34" t="s">
        <v>2677</v>
      </c>
      <c r="Q291" s="34" t="s">
        <v>2678</v>
      </c>
      <c r="R291" s="34" t="s">
        <v>2679</v>
      </c>
      <c r="S291" s="34" t="s">
        <v>2680</v>
      </c>
      <c r="T291" s="34" t="s">
        <v>2681</v>
      </c>
      <c r="U291" s="35" t="s">
        <v>2682</v>
      </c>
      <c r="V291" s="35">
        <v>7861</v>
      </c>
      <c r="W291" s="34">
        <v>19492</v>
      </c>
      <c r="X291" s="60">
        <v>43049</v>
      </c>
      <c r="Y291" s="34" t="s">
        <v>68</v>
      </c>
      <c r="Z291" s="34">
        <v>4600007820</v>
      </c>
      <c r="AA291" s="68">
        <f t="shared" si="4"/>
        <v>1</v>
      </c>
      <c r="AB291" s="35" t="s">
        <v>2683</v>
      </c>
      <c r="AC291" s="35" t="s">
        <v>61</v>
      </c>
      <c r="AD291" s="35"/>
      <c r="AE291" s="35" t="s">
        <v>2684</v>
      </c>
      <c r="AF291" s="34" t="s">
        <v>271</v>
      </c>
      <c r="AG291" s="34" t="s">
        <v>2685</v>
      </c>
    </row>
    <row r="292" spans="1:33" s="5" customFormat="1" ht="50.25" customHeight="1" x14ac:dyDescent="0.3">
      <c r="A292" s="58" t="s">
        <v>2670</v>
      </c>
      <c r="B292" s="35">
        <v>93141506</v>
      </c>
      <c r="C292" s="34" t="s">
        <v>2686</v>
      </c>
      <c r="D292" s="55">
        <v>43050</v>
      </c>
      <c r="E292" s="34" t="s">
        <v>907</v>
      </c>
      <c r="F292" s="34" t="s">
        <v>81</v>
      </c>
      <c r="G292" s="34" t="s">
        <v>2672</v>
      </c>
      <c r="H292" s="74">
        <v>1385931651</v>
      </c>
      <c r="I292" s="74">
        <v>1286243057</v>
      </c>
      <c r="J292" s="34" t="s">
        <v>49</v>
      </c>
      <c r="K292" s="34" t="s">
        <v>50</v>
      </c>
      <c r="L292" s="35" t="s">
        <v>2673</v>
      </c>
      <c r="M292" s="35" t="s">
        <v>2674</v>
      </c>
      <c r="N292" s="58" t="s">
        <v>2675</v>
      </c>
      <c r="O292" s="45" t="s">
        <v>2676</v>
      </c>
      <c r="P292" s="34" t="s">
        <v>2677</v>
      </c>
      <c r="Q292" s="34" t="s">
        <v>2678</v>
      </c>
      <c r="R292" s="34" t="s">
        <v>2679</v>
      </c>
      <c r="S292" s="34" t="s">
        <v>2680</v>
      </c>
      <c r="T292" s="34" t="s">
        <v>2681</v>
      </c>
      <c r="U292" s="35" t="s">
        <v>2682</v>
      </c>
      <c r="V292" s="35">
        <v>7862</v>
      </c>
      <c r="W292" s="34">
        <v>19493</v>
      </c>
      <c r="X292" s="60">
        <v>43049</v>
      </c>
      <c r="Y292" s="34" t="s">
        <v>68</v>
      </c>
      <c r="Z292" s="34">
        <v>4600007891</v>
      </c>
      <c r="AA292" s="68">
        <f t="shared" si="4"/>
        <v>1</v>
      </c>
      <c r="AB292" s="35" t="s">
        <v>2687</v>
      </c>
      <c r="AC292" s="35" t="s">
        <v>61</v>
      </c>
      <c r="AD292" s="35"/>
      <c r="AE292" s="35" t="s">
        <v>2684</v>
      </c>
      <c r="AF292" s="34" t="s">
        <v>271</v>
      </c>
      <c r="AG292" s="34" t="s">
        <v>2685</v>
      </c>
    </row>
    <row r="293" spans="1:33" s="5" customFormat="1" ht="50.25" customHeight="1" x14ac:dyDescent="0.3">
      <c r="A293" s="58" t="s">
        <v>2670</v>
      </c>
      <c r="B293" s="35">
        <v>93141506</v>
      </c>
      <c r="C293" s="34" t="s">
        <v>2688</v>
      </c>
      <c r="D293" s="55">
        <v>43050</v>
      </c>
      <c r="E293" s="34" t="s">
        <v>907</v>
      </c>
      <c r="F293" s="34" t="s">
        <v>81</v>
      </c>
      <c r="G293" s="34" t="s">
        <v>2672</v>
      </c>
      <c r="H293" s="74">
        <v>296483632</v>
      </c>
      <c r="I293" s="74">
        <v>275290127</v>
      </c>
      <c r="J293" s="34" t="s">
        <v>49</v>
      </c>
      <c r="K293" s="34" t="s">
        <v>50</v>
      </c>
      <c r="L293" s="35" t="s">
        <v>2673</v>
      </c>
      <c r="M293" s="35" t="s">
        <v>2674</v>
      </c>
      <c r="N293" s="58" t="s">
        <v>2675</v>
      </c>
      <c r="O293" s="45" t="s">
        <v>2676</v>
      </c>
      <c r="P293" s="34" t="s">
        <v>2677</v>
      </c>
      <c r="Q293" s="34" t="s">
        <v>2678</v>
      </c>
      <c r="R293" s="34" t="s">
        <v>2679</v>
      </c>
      <c r="S293" s="34" t="s">
        <v>2680</v>
      </c>
      <c r="T293" s="34" t="s">
        <v>2681</v>
      </c>
      <c r="U293" s="35" t="s">
        <v>2682</v>
      </c>
      <c r="V293" s="35">
        <v>7864</v>
      </c>
      <c r="W293" s="34">
        <v>19494</v>
      </c>
      <c r="X293" s="60">
        <v>43049</v>
      </c>
      <c r="Y293" s="34" t="s">
        <v>68</v>
      </c>
      <c r="Z293" s="34">
        <v>4600007800</v>
      </c>
      <c r="AA293" s="68">
        <f t="shared" si="4"/>
        <v>1</v>
      </c>
      <c r="AB293" s="35" t="s">
        <v>2689</v>
      </c>
      <c r="AC293" s="35" t="s">
        <v>61</v>
      </c>
      <c r="AD293" s="35"/>
      <c r="AE293" s="35" t="s">
        <v>2684</v>
      </c>
      <c r="AF293" s="34" t="s">
        <v>271</v>
      </c>
      <c r="AG293" s="34" t="s">
        <v>2685</v>
      </c>
    </row>
    <row r="294" spans="1:33" s="5" customFormat="1" ht="50.25" customHeight="1" x14ac:dyDescent="0.3">
      <c r="A294" s="58" t="s">
        <v>2670</v>
      </c>
      <c r="B294" s="35">
        <v>93141506</v>
      </c>
      <c r="C294" s="34" t="s">
        <v>2690</v>
      </c>
      <c r="D294" s="55">
        <v>43050</v>
      </c>
      <c r="E294" s="34" t="s">
        <v>907</v>
      </c>
      <c r="F294" s="34" t="s">
        <v>81</v>
      </c>
      <c r="G294" s="34" t="s">
        <v>2672</v>
      </c>
      <c r="H294" s="74">
        <v>4438492807</v>
      </c>
      <c r="I294" s="74">
        <v>4120547485</v>
      </c>
      <c r="J294" s="34" t="s">
        <v>49</v>
      </c>
      <c r="K294" s="34" t="s">
        <v>50</v>
      </c>
      <c r="L294" s="35" t="s">
        <v>2673</v>
      </c>
      <c r="M294" s="35" t="s">
        <v>2674</v>
      </c>
      <c r="N294" s="58" t="s">
        <v>2675</v>
      </c>
      <c r="O294" s="45" t="s">
        <v>2676</v>
      </c>
      <c r="P294" s="34" t="s">
        <v>2677</v>
      </c>
      <c r="Q294" s="34" t="s">
        <v>2678</v>
      </c>
      <c r="R294" s="34" t="s">
        <v>2679</v>
      </c>
      <c r="S294" s="34" t="s">
        <v>2680</v>
      </c>
      <c r="T294" s="34" t="s">
        <v>2681</v>
      </c>
      <c r="U294" s="35" t="s">
        <v>2682</v>
      </c>
      <c r="V294" s="35">
        <v>7865</v>
      </c>
      <c r="W294" s="34">
        <v>19496</v>
      </c>
      <c r="X294" s="60">
        <v>43049</v>
      </c>
      <c r="Y294" s="34" t="s">
        <v>68</v>
      </c>
      <c r="Z294" s="34">
        <v>4600007888</v>
      </c>
      <c r="AA294" s="68">
        <f t="shared" si="4"/>
        <v>1</v>
      </c>
      <c r="AB294" s="35" t="s">
        <v>2691</v>
      </c>
      <c r="AC294" s="35" t="s">
        <v>61</v>
      </c>
      <c r="AD294" s="35"/>
      <c r="AE294" s="35" t="s">
        <v>2684</v>
      </c>
      <c r="AF294" s="34" t="s">
        <v>271</v>
      </c>
      <c r="AG294" s="34" t="s">
        <v>2685</v>
      </c>
    </row>
    <row r="295" spans="1:33" s="5" customFormat="1" ht="50.25" customHeight="1" x14ac:dyDescent="0.3">
      <c r="A295" s="58" t="s">
        <v>2670</v>
      </c>
      <c r="B295" s="35">
        <v>93141506</v>
      </c>
      <c r="C295" s="34" t="s">
        <v>2692</v>
      </c>
      <c r="D295" s="55">
        <v>43050</v>
      </c>
      <c r="E295" s="34" t="s">
        <v>907</v>
      </c>
      <c r="F295" s="34" t="s">
        <v>81</v>
      </c>
      <c r="G295" s="34" t="s">
        <v>2672</v>
      </c>
      <c r="H295" s="74">
        <v>430850598</v>
      </c>
      <c r="I295" s="74">
        <v>400052155</v>
      </c>
      <c r="J295" s="34" t="s">
        <v>49</v>
      </c>
      <c r="K295" s="34" t="s">
        <v>50</v>
      </c>
      <c r="L295" s="35" t="s">
        <v>2673</v>
      </c>
      <c r="M295" s="35" t="s">
        <v>2674</v>
      </c>
      <c r="N295" s="58" t="s">
        <v>2675</v>
      </c>
      <c r="O295" s="45" t="s">
        <v>2676</v>
      </c>
      <c r="P295" s="34" t="s">
        <v>2677</v>
      </c>
      <c r="Q295" s="34" t="s">
        <v>2678</v>
      </c>
      <c r="R295" s="34" t="s">
        <v>2679</v>
      </c>
      <c r="S295" s="34" t="s">
        <v>2680</v>
      </c>
      <c r="T295" s="34" t="s">
        <v>2681</v>
      </c>
      <c r="U295" s="35" t="s">
        <v>2682</v>
      </c>
      <c r="V295" s="35">
        <v>7868</v>
      </c>
      <c r="W295" s="34">
        <v>19497</v>
      </c>
      <c r="X295" s="60">
        <v>43049</v>
      </c>
      <c r="Y295" s="34" t="s">
        <v>68</v>
      </c>
      <c r="Z295" s="34">
        <v>4600007810</v>
      </c>
      <c r="AA295" s="68">
        <f t="shared" si="4"/>
        <v>1</v>
      </c>
      <c r="AB295" s="35" t="s">
        <v>2693</v>
      </c>
      <c r="AC295" s="35" t="s">
        <v>61</v>
      </c>
      <c r="AD295" s="35"/>
      <c r="AE295" s="35" t="s">
        <v>2684</v>
      </c>
      <c r="AF295" s="34" t="s">
        <v>271</v>
      </c>
      <c r="AG295" s="34" t="s">
        <v>2685</v>
      </c>
    </row>
    <row r="296" spans="1:33" s="5" customFormat="1" ht="50.25" customHeight="1" x14ac:dyDescent="0.3">
      <c r="A296" s="58" t="s">
        <v>2670</v>
      </c>
      <c r="B296" s="35">
        <v>93141506</v>
      </c>
      <c r="C296" s="34" t="s">
        <v>2694</v>
      </c>
      <c r="D296" s="55">
        <v>43050</v>
      </c>
      <c r="E296" s="34" t="s">
        <v>907</v>
      </c>
      <c r="F296" s="34" t="s">
        <v>81</v>
      </c>
      <c r="G296" s="34" t="s">
        <v>2672</v>
      </c>
      <c r="H296" s="74">
        <v>774070565</v>
      </c>
      <c r="I296" s="74">
        <v>718737770</v>
      </c>
      <c r="J296" s="34" t="s">
        <v>49</v>
      </c>
      <c r="K296" s="34" t="s">
        <v>50</v>
      </c>
      <c r="L296" s="35" t="s">
        <v>2673</v>
      </c>
      <c r="M296" s="35" t="s">
        <v>2674</v>
      </c>
      <c r="N296" s="58" t="s">
        <v>2675</v>
      </c>
      <c r="O296" s="45" t="s">
        <v>2676</v>
      </c>
      <c r="P296" s="34" t="s">
        <v>2677</v>
      </c>
      <c r="Q296" s="34" t="s">
        <v>2678</v>
      </c>
      <c r="R296" s="34" t="s">
        <v>2679</v>
      </c>
      <c r="S296" s="34" t="s">
        <v>2680</v>
      </c>
      <c r="T296" s="34" t="s">
        <v>2681</v>
      </c>
      <c r="U296" s="35" t="s">
        <v>2682</v>
      </c>
      <c r="V296" s="35">
        <v>7869</v>
      </c>
      <c r="W296" s="34">
        <v>19498</v>
      </c>
      <c r="X296" s="60">
        <v>43049</v>
      </c>
      <c r="Y296" s="34" t="s">
        <v>68</v>
      </c>
      <c r="Z296" s="34">
        <v>4600007808</v>
      </c>
      <c r="AA296" s="68">
        <f t="shared" si="4"/>
        <v>1</v>
      </c>
      <c r="AB296" s="35" t="s">
        <v>2695</v>
      </c>
      <c r="AC296" s="35" t="s">
        <v>61</v>
      </c>
      <c r="AD296" s="35"/>
      <c r="AE296" s="35" t="s">
        <v>2684</v>
      </c>
      <c r="AF296" s="34" t="s">
        <v>271</v>
      </c>
      <c r="AG296" s="34" t="s">
        <v>2685</v>
      </c>
    </row>
    <row r="297" spans="1:33" s="5" customFormat="1" ht="50.25" customHeight="1" x14ac:dyDescent="0.3">
      <c r="A297" s="58" t="s">
        <v>2670</v>
      </c>
      <c r="B297" s="35">
        <v>93141506</v>
      </c>
      <c r="C297" s="34" t="s">
        <v>2696</v>
      </c>
      <c r="D297" s="55">
        <v>43050</v>
      </c>
      <c r="E297" s="34" t="s">
        <v>907</v>
      </c>
      <c r="F297" s="34" t="s">
        <v>81</v>
      </c>
      <c r="G297" s="34" t="s">
        <v>2672</v>
      </c>
      <c r="H297" s="74">
        <v>657229725</v>
      </c>
      <c r="I297" s="74">
        <v>610249050</v>
      </c>
      <c r="J297" s="34" t="s">
        <v>49</v>
      </c>
      <c r="K297" s="34" t="s">
        <v>50</v>
      </c>
      <c r="L297" s="35" t="s">
        <v>2673</v>
      </c>
      <c r="M297" s="35" t="s">
        <v>2674</v>
      </c>
      <c r="N297" s="58" t="s">
        <v>2675</v>
      </c>
      <c r="O297" s="45" t="s">
        <v>2676</v>
      </c>
      <c r="P297" s="34" t="s">
        <v>2677</v>
      </c>
      <c r="Q297" s="34" t="s">
        <v>2678</v>
      </c>
      <c r="R297" s="34" t="s">
        <v>2679</v>
      </c>
      <c r="S297" s="34" t="s">
        <v>2680</v>
      </c>
      <c r="T297" s="34" t="s">
        <v>2681</v>
      </c>
      <c r="U297" s="35" t="s">
        <v>2682</v>
      </c>
      <c r="V297" s="35">
        <v>7872</v>
      </c>
      <c r="W297" s="34">
        <v>19499</v>
      </c>
      <c r="X297" s="60">
        <v>43049</v>
      </c>
      <c r="Y297" s="34" t="s">
        <v>68</v>
      </c>
      <c r="Z297" s="34">
        <v>4600007825</v>
      </c>
      <c r="AA297" s="68">
        <f t="shared" si="4"/>
        <v>1</v>
      </c>
      <c r="AB297" s="35" t="s">
        <v>2697</v>
      </c>
      <c r="AC297" s="35" t="s">
        <v>61</v>
      </c>
      <c r="AD297" s="35"/>
      <c r="AE297" s="35" t="s">
        <v>2684</v>
      </c>
      <c r="AF297" s="34" t="s">
        <v>271</v>
      </c>
      <c r="AG297" s="34" t="s">
        <v>2685</v>
      </c>
    </row>
    <row r="298" spans="1:33" s="5" customFormat="1" ht="50.25" customHeight="1" x14ac:dyDescent="0.3">
      <c r="A298" s="58" t="s">
        <v>2670</v>
      </c>
      <c r="B298" s="35">
        <v>93141506</v>
      </c>
      <c r="C298" s="34" t="s">
        <v>2698</v>
      </c>
      <c r="D298" s="55">
        <v>43050</v>
      </c>
      <c r="E298" s="34" t="s">
        <v>907</v>
      </c>
      <c r="F298" s="34" t="s">
        <v>81</v>
      </c>
      <c r="G298" s="34" t="s">
        <v>2672</v>
      </c>
      <c r="H298" s="74">
        <v>438153150</v>
      </c>
      <c r="I298" s="74">
        <v>406832700</v>
      </c>
      <c r="J298" s="34" t="s">
        <v>49</v>
      </c>
      <c r="K298" s="34" t="s">
        <v>50</v>
      </c>
      <c r="L298" s="35" t="s">
        <v>2673</v>
      </c>
      <c r="M298" s="35" t="s">
        <v>2674</v>
      </c>
      <c r="N298" s="58" t="s">
        <v>2675</v>
      </c>
      <c r="O298" s="45" t="s">
        <v>2676</v>
      </c>
      <c r="P298" s="34" t="s">
        <v>2677</v>
      </c>
      <c r="Q298" s="34" t="s">
        <v>2678</v>
      </c>
      <c r="R298" s="34" t="s">
        <v>2679</v>
      </c>
      <c r="S298" s="34" t="s">
        <v>2680</v>
      </c>
      <c r="T298" s="34" t="s">
        <v>2681</v>
      </c>
      <c r="U298" s="35" t="s">
        <v>2682</v>
      </c>
      <c r="V298" s="35">
        <v>7874</v>
      </c>
      <c r="W298" s="34">
        <v>19500</v>
      </c>
      <c r="X298" s="60">
        <v>43049</v>
      </c>
      <c r="Y298" s="34" t="s">
        <v>68</v>
      </c>
      <c r="Z298" s="34">
        <v>4600007798</v>
      </c>
      <c r="AA298" s="68">
        <f t="shared" si="4"/>
        <v>1</v>
      </c>
      <c r="AB298" s="35" t="s">
        <v>2699</v>
      </c>
      <c r="AC298" s="35" t="s">
        <v>61</v>
      </c>
      <c r="AD298" s="35"/>
      <c r="AE298" s="35" t="s">
        <v>2684</v>
      </c>
      <c r="AF298" s="34" t="s">
        <v>271</v>
      </c>
      <c r="AG298" s="34" t="s">
        <v>2685</v>
      </c>
    </row>
    <row r="299" spans="1:33" s="5" customFormat="1" ht="50.25" customHeight="1" x14ac:dyDescent="0.3">
      <c r="A299" s="58" t="s">
        <v>2670</v>
      </c>
      <c r="B299" s="35">
        <v>93141506</v>
      </c>
      <c r="C299" s="34" t="s">
        <v>2700</v>
      </c>
      <c r="D299" s="55">
        <v>43050</v>
      </c>
      <c r="E299" s="34" t="s">
        <v>907</v>
      </c>
      <c r="F299" s="34" t="s">
        <v>81</v>
      </c>
      <c r="G299" s="34" t="s">
        <v>2672</v>
      </c>
      <c r="H299" s="74">
        <v>572520116</v>
      </c>
      <c r="I299" s="74">
        <v>531594728</v>
      </c>
      <c r="J299" s="34" t="s">
        <v>49</v>
      </c>
      <c r="K299" s="34" t="s">
        <v>50</v>
      </c>
      <c r="L299" s="35" t="s">
        <v>2673</v>
      </c>
      <c r="M299" s="35" t="s">
        <v>2674</v>
      </c>
      <c r="N299" s="58" t="s">
        <v>2675</v>
      </c>
      <c r="O299" s="45" t="s">
        <v>2676</v>
      </c>
      <c r="P299" s="34" t="s">
        <v>2677</v>
      </c>
      <c r="Q299" s="34" t="s">
        <v>2678</v>
      </c>
      <c r="R299" s="34" t="s">
        <v>2679</v>
      </c>
      <c r="S299" s="34" t="s">
        <v>2680</v>
      </c>
      <c r="T299" s="34" t="s">
        <v>2681</v>
      </c>
      <c r="U299" s="35" t="s">
        <v>2682</v>
      </c>
      <c r="V299" s="35">
        <v>7875</v>
      </c>
      <c r="W299" s="34">
        <v>19501</v>
      </c>
      <c r="X299" s="60">
        <v>43049</v>
      </c>
      <c r="Y299" s="34" t="s">
        <v>68</v>
      </c>
      <c r="Z299" s="34">
        <v>4600007823</v>
      </c>
      <c r="AA299" s="68">
        <f t="shared" si="4"/>
        <v>1</v>
      </c>
      <c r="AB299" s="35" t="s">
        <v>2701</v>
      </c>
      <c r="AC299" s="35" t="s">
        <v>61</v>
      </c>
      <c r="AD299" s="35"/>
      <c r="AE299" s="35" t="s">
        <v>2684</v>
      </c>
      <c r="AF299" s="34" t="s">
        <v>271</v>
      </c>
      <c r="AG299" s="34" t="s">
        <v>2685</v>
      </c>
    </row>
    <row r="300" spans="1:33" s="5" customFormat="1" ht="50.25" customHeight="1" x14ac:dyDescent="0.3">
      <c r="A300" s="58" t="s">
        <v>2670</v>
      </c>
      <c r="B300" s="35">
        <v>93141506</v>
      </c>
      <c r="C300" s="34" t="s">
        <v>2702</v>
      </c>
      <c r="D300" s="55">
        <v>43050</v>
      </c>
      <c r="E300" s="34" t="s">
        <v>907</v>
      </c>
      <c r="F300" s="34" t="s">
        <v>81</v>
      </c>
      <c r="G300" s="34" t="s">
        <v>2672</v>
      </c>
      <c r="H300" s="74">
        <v>962476420</v>
      </c>
      <c r="I300" s="74">
        <v>893675831</v>
      </c>
      <c r="J300" s="34" t="s">
        <v>49</v>
      </c>
      <c r="K300" s="34" t="s">
        <v>50</v>
      </c>
      <c r="L300" s="35" t="s">
        <v>2673</v>
      </c>
      <c r="M300" s="35" t="s">
        <v>2674</v>
      </c>
      <c r="N300" s="58" t="s">
        <v>2675</v>
      </c>
      <c r="O300" s="45" t="s">
        <v>2676</v>
      </c>
      <c r="P300" s="34" t="s">
        <v>2677</v>
      </c>
      <c r="Q300" s="34" t="s">
        <v>2678</v>
      </c>
      <c r="R300" s="34" t="s">
        <v>2679</v>
      </c>
      <c r="S300" s="34" t="s">
        <v>2680</v>
      </c>
      <c r="T300" s="34" t="s">
        <v>2681</v>
      </c>
      <c r="U300" s="35" t="s">
        <v>2682</v>
      </c>
      <c r="V300" s="35">
        <v>7876</v>
      </c>
      <c r="W300" s="34">
        <v>19502</v>
      </c>
      <c r="X300" s="60">
        <v>43049</v>
      </c>
      <c r="Y300" s="34" t="s">
        <v>68</v>
      </c>
      <c r="Z300" s="34">
        <v>4600007829</v>
      </c>
      <c r="AA300" s="68">
        <f t="shared" si="4"/>
        <v>1</v>
      </c>
      <c r="AB300" s="35" t="s">
        <v>2703</v>
      </c>
      <c r="AC300" s="35" t="s">
        <v>61</v>
      </c>
      <c r="AD300" s="35"/>
      <c r="AE300" s="35" t="s">
        <v>2684</v>
      </c>
      <c r="AF300" s="34" t="s">
        <v>271</v>
      </c>
      <c r="AG300" s="34" t="s">
        <v>2685</v>
      </c>
    </row>
    <row r="301" spans="1:33" s="5" customFormat="1" ht="50.25" customHeight="1" x14ac:dyDescent="0.3">
      <c r="A301" s="58" t="s">
        <v>2670</v>
      </c>
      <c r="B301" s="35">
        <v>93141506</v>
      </c>
      <c r="C301" s="34" t="s">
        <v>2704</v>
      </c>
      <c r="D301" s="55">
        <v>43050</v>
      </c>
      <c r="E301" s="34" t="s">
        <v>907</v>
      </c>
      <c r="F301" s="34" t="s">
        <v>81</v>
      </c>
      <c r="G301" s="34" t="s">
        <v>2672</v>
      </c>
      <c r="H301" s="74">
        <v>1431694485</v>
      </c>
      <c r="I301" s="74">
        <v>1329629880</v>
      </c>
      <c r="J301" s="34" t="s">
        <v>49</v>
      </c>
      <c r="K301" s="34" t="s">
        <v>50</v>
      </c>
      <c r="L301" s="35" t="s">
        <v>2673</v>
      </c>
      <c r="M301" s="35" t="s">
        <v>2674</v>
      </c>
      <c r="N301" s="58" t="s">
        <v>2675</v>
      </c>
      <c r="O301" s="45" t="s">
        <v>2676</v>
      </c>
      <c r="P301" s="34" t="s">
        <v>2677</v>
      </c>
      <c r="Q301" s="34" t="s">
        <v>2678</v>
      </c>
      <c r="R301" s="34" t="s">
        <v>2679</v>
      </c>
      <c r="S301" s="34" t="s">
        <v>2680</v>
      </c>
      <c r="T301" s="34" t="s">
        <v>2681</v>
      </c>
      <c r="U301" s="35" t="s">
        <v>2682</v>
      </c>
      <c r="V301" s="35">
        <v>7878</v>
      </c>
      <c r="W301" s="34">
        <v>19503</v>
      </c>
      <c r="X301" s="60">
        <v>43049</v>
      </c>
      <c r="Y301" s="34" t="s">
        <v>68</v>
      </c>
      <c r="Z301" s="34">
        <v>4600007784</v>
      </c>
      <c r="AA301" s="68">
        <f t="shared" si="4"/>
        <v>1</v>
      </c>
      <c r="AB301" s="35" t="s">
        <v>2705</v>
      </c>
      <c r="AC301" s="35" t="s">
        <v>61</v>
      </c>
      <c r="AD301" s="35"/>
      <c r="AE301" s="35" t="s">
        <v>2684</v>
      </c>
      <c r="AF301" s="34" t="s">
        <v>271</v>
      </c>
      <c r="AG301" s="34" t="s">
        <v>2685</v>
      </c>
    </row>
    <row r="302" spans="1:33" s="5" customFormat="1" ht="50.25" customHeight="1" x14ac:dyDescent="0.3">
      <c r="A302" s="58" t="s">
        <v>2670</v>
      </c>
      <c r="B302" s="35">
        <v>93141506</v>
      </c>
      <c r="C302" s="34" t="s">
        <v>2706</v>
      </c>
      <c r="D302" s="55">
        <v>43050</v>
      </c>
      <c r="E302" s="34" t="s">
        <v>907</v>
      </c>
      <c r="F302" s="34" t="s">
        <v>81</v>
      </c>
      <c r="G302" s="34" t="s">
        <v>2672</v>
      </c>
      <c r="H302" s="74">
        <v>949331825</v>
      </c>
      <c r="I302" s="74">
        <v>881470850</v>
      </c>
      <c r="J302" s="34" t="s">
        <v>49</v>
      </c>
      <c r="K302" s="34" t="s">
        <v>50</v>
      </c>
      <c r="L302" s="35" t="s">
        <v>2673</v>
      </c>
      <c r="M302" s="35" t="s">
        <v>2674</v>
      </c>
      <c r="N302" s="58" t="s">
        <v>2675</v>
      </c>
      <c r="O302" s="45" t="s">
        <v>2676</v>
      </c>
      <c r="P302" s="34" t="s">
        <v>2677</v>
      </c>
      <c r="Q302" s="34" t="s">
        <v>2678</v>
      </c>
      <c r="R302" s="34" t="s">
        <v>2679</v>
      </c>
      <c r="S302" s="34" t="s">
        <v>2680</v>
      </c>
      <c r="T302" s="34" t="s">
        <v>2681</v>
      </c>
      <c r="U302" s="35" t="s">
        <v>2682</v>
      </c>
      <c r="V302" s="35">
        <v>7879</v>
      </c>
      <c r="W302" s="34">
        <v>19504</v>
      </c>
      <c r="X302" s="60">
        <v>43049</v>
      </c>
      <c r="Y302" s="34" t="s">
        <v>68</v>
      </c>
      <c r="Z302" s="34">
        <v>4600007879</v>
      </c>
      <c r="AA302" s="68">
        <f t="shared" si="4"/>
        <v>1</v>
      </c>
      <c r="AB302" s="35" t="s">
        <v>2707</v>
      </c>
      <c r="AC302" s="35" t="s">
        <v>61</v>
      </c>
      <c r="AD302" s="35"/>
      <c r="AE302" s="35" t="s">
        <v>2684</v>
      </c>
      <c r="AF302" s="34" t="s">
        <v>271</v>
      </c>
      <c r="AG302" s="34" t="s">
        <v>2685</v>
      </c>
    </row>
    <row r="303" spans="1:33" s="5" customFormat="1" ht="50.25" customHeight="1" x14ac:dyDescent="0.3">
      <c r="A303" s="58" t="s">
        <v>2670</v>
      </c>
      <c r="B303" s="35">
        <v>93141506</v>
      </c>
      <c r="C303" s="34" t="s">
        <v>2708</v>
      </c>
      <c r="D303" s="55">
        <v>43050</v>
      </c>
      <c r="E303" s="34" t="s">
        <v>907</v>
      </c>
      <c r="F303" s="34" t="s">
        <v>81</v>
      </c>
      <c r="G303" s="34" t="s">
        <v>2672</v>
      </c>
      <c r="H303" s="74">
        <v>306707205</v>
      </c>
      <c r="I303" s="74">
        <v>284782890</v>
      </c>
      <c r="J303" s="34" t="s">
        <v>49</v>
      </c>
      <c r="K303" s="34" t="s">
        <v>50</v>
      </c>
      <c r="L303" s="35" t="s">
        <v>2673</v>
      </c>
      <c r="M303" s="35" t="s">
        <v>2674</v>
      </c>
      <c r="N303" s="58" t="s">
        <v>2675</v>
      </c>
      <c r="O303" s="45" t="s">
        <v>2676</v>
      </c>
      <c r="P303" s="34" t="s">
        <v>2677</v>
      </c>
      <c r="Q303" s="34" t="s">
        <v>2678</v>
      </c>
      <c r="R303" s="34" t="s">
        <v>2679</v>
      </c>
      <c r="S303" s="34" t="s">
        <v>2680</v>
      </c>
      <c r="T303" s="34" t="s">
        <v>2681</v>
      </c>
      <c r="U303" s="35" t="s">
        <v>2682</v>
      </c>
      <c r="V303" s="35">
        <v>7880</v>
      </c>
      <c r="W303" s="34">
        <v>19505</v>
      </c>
      <c r="X303" s="60">
        <v>43049</v>
      </c>
      <c r="Y303" s="34" t="s">
        <v>68</v>
      </c>
      <c r="Z303" s="34">
        <v>4600007797</v>
      </c>
      <c r="AA303" s="68">
        <f t="shared" si="4"/>
        <v>1</v>
      </c>
      <c r="AB303" s="35" t="s">
        <v>2709</v>
      </c>
      <c r="AC303" s="35" t="s">
        <v>61</v>
      </c>
      <c r="AD303" s="35"/>
      <c r="AE303" s="35" t="s">
        <v>2684</v>
      </c>
      <c r="AF303" s="34" t="s">
        <v>271</v>
      </c>
      <c r="AG303" s="34" t="s">
        <v>2685</v>
      </c>
    </row>
    <row r="304" spans="1:33" s="5" customFormat="1" ht="50.25" customHeight="1" x14ac:dyDescent="0.3">
      <c r="A304" s="58" t="s">
        <v>2670</v>
      </c>
      <c r="B304" s="35">
        <v>93141506</v>
      </c>
      <c r="C304" s="34" t="s">
        <v>2710</v>
      </c>
      <c r="D304" s="55">
        <v>43050</v>
      </c>
      <c r="E304" s="34" t="s">
        <v>907</v>
      </c>
      <c r="F304" s="34" t="s">
        <v>81</v>
      </c>
      <c r="G304" s="34" t="s">
        <v>2672</v>
      </c>
      <c r="H304" s="74">
        <v>1045245258</v>
      </c>
      <c r="I304" s="74">
        <v>970743764</v>
      </c>
      <c r="J304" s="34" t="s">
        <v>49</v>
      </c>
      <c r="K304" s="34" t="s">
        <v>50</v>
      </c>
      <c r="L304" s="35" t="s">
        <v>2673</v>
      </c>
      <c r="M304" s="35" t="s">
        <v>2674</v>
      </c>
      <c r="N304" s="58" t="s">
        <v>2675</v>
      </c>
      <c r="O304" s="45" t="s">
        <v>2676</v>
      </c>
      <c r="P304" s="34" t="s">
        <v>2677</v>
      </c>
      <c r="Q304" s="34" t="s">
        <v>2678</v>
      </c>
      <c r="R304" s="34" t="s">
        <v>2679</v>
      </c>
      <c r="S304" s="34" t="s">
        <v>2680</v>
      </c>
      <c r="T304" s="34" t="s">
        <v>2681</v>
      </c>
      <c r="U304" s="35" t="s">
        <v>2682</v>
      </c>
      <c r="V304" s="35">
        <v>7881</v>
      </c>
      <c r="W304" s="34">
        <v>19506</v>
      </c>
      <c r="X304" s="60">
        <v>43049</v>
      </c>
      <c r="Y304" s="34" t="s">
        <v>68</v>
      </c>
      <c r="Z304" s="34">
        <v>4600007826</v>
      </c>
      <c r="AA304" s="68">
        <f t="shared" si="4"/>
        <v>1</v>
      </c>
      <c r="AB304" s="35" t="s">
        <v>2711</v>
      </c>
      <c r="AC304" s="35" t="s">
        <v>61</v>
      </c>
      <c r="AD304" s="35"/>
      <c r="AE304" s="35" t="s">
        <v>2684</v>
      </c>
      <c r="AF304" s="34" t="s">
        <v>271</v>
      </c>
      <c r="AG304" s="34" t="s">
        <v>2685</v>
      </c>
    </row>
    <row r="305" spans="1:33" s="5" customFormat="1" ht="50.25" customHeight="1" x14ac:dyDescent="0.3">
      <c r="A305" s="58" t="s">
        <v>2670</v>
      </c>
      <c r="B305" s="35">
        <v>93141506</v>
      </c>
      <c r="C305" s="34" t="s">
        <v>2712</v>
      </c>
      <c r="D305" s="55">
        <v>43050</v>
      </c>
      <c r="E305" s="34" t="s">
        <v>907</v>
      </c>
      <c r="F305" s="34" t="s">
        <v>81</v>
      </c>
      <c r="G305" s="34" t="s">
        <v>2672</v>
      </c>
      <c r="H305" s="74">
        <v>2350317698</v>
      </c>
      <c r="I305" s="74">
        <v>2183526456</v>
      </c>
      <c r="J305" s="34" t="s">
        <v>49</v>
      </c>
      <c r="K305" s="34" t="s">
        <v>50</v>
      </c>
      <c r="L305" s="35" t="s">
        <v>2673</v>
      </c>
      <c r="M305" s="35" t="s">
        <v>2674</v>
      </c>
      <c r="N305" s="58" t="s">
        <v>2675</v>
      </c>
      <c r="O305" s="45" t="s">
        <v>2676</v>
      </c>
      <c r="P305" s="34" t="s">
        <v>2677</v>
      </c>
      <c r="Q305" s="34" t="s">
        <v>2678</v>
      </c>
      <c r="R305" s="34" t="s">
        <v>2679</v>
      </c>
      <c r="S305" s="34" t="s">
        <v>2680</v>
      </c>
      <c r="T305" s="34" t="s">
        <v>2681</v>
      </c>
      <c r="U305" s="35" t="s">
        <v>2682</v>
      </c>
      <c r="V305" s="35">
        <v>7883</v>
      </c>
      <c r="W305" s="34">
        <v>19507</v>
      </c>
      <c r="X305" s="60">
        <v>43049</v>
      </c>
      <c r="Y305" s="34" t="s">
        <v>68</v>
      </c>
      <c r="Z305" s="34">
        <v>4600007849</v>
      </c>
      <c r="AA305" s="68">
        <f t="shared" si="4"/>
        <v>1</v>
      </c>
      <c r="AB305" s="35" t="s">
        <v>2713</v>
      </c>
      <c r="AC305" s="35" t="s">
        <v>61</v>
      </c>
      <c r="AD305" s="35"/>
      <c r="AE305" s="35" t="s">
        <v>2684</v>
      </c>
      <c r="AF305" s="34" t="s">
        <v>271</v>
      </c>
      <c r="AG305" s="34" t="s">
        <v>2685</v>
      </c>
    </row>
    <row r="306" spans="1:33" s="5" customFormat="1" ht="50.25" customHeight="1" x14ac:dyDescent="0.3">
      <c r="A306" s="58" t="s">
        <v>2670</v>
      </c>
      <c r="B306" s="35">
        <v>93141506</v>
      </c>
      <c r="C306" s="34" t="s">
        <v>2714</v>
      </c>
      <c r="D306" s="55">
        <v>43050</v>
      </c>
      <c r="E306" s="34" t="s">
        <v>907</v>
      </c>
      <c r="F306" s="34" t="s">
        <v>81</v>
      </c>
      <c r="G306" s="34" t="s">
        <v>2672</v>
      </c>
      <c r="H306" s="74">
        <v>262891890</v>
      </c>
      <c r="I306" s="74">
        <v>244099620</v>
      </c>
      <c r="J306" s="34" t="s">
        <v>49</v>
      </c>
      <c r="K306" s="34" t="s">
        <v>50</v>
      </c>
      <c r="L306" s="35" t="s">
        <v>2673</v>
      </c>
      <c r="M306" s="35" t="s">
        <v>2674</v>
      </c>
      <c r="N306" s="58" t="s">
        <v>2675</v>
      </c>
      <c r="O306" s="45" t="s">
        <v>2676</v>
      </c>
      <c r="P306" s="34" t="s">
        <v>2677</v>
      </c>
      <c r="Q306" s="34" t="s">
        <v>2678</v>
      </c>
      <c r="R306" s="34" t="s">
        <v>2679</v>
      </c>
      <c r="S306" s="34" t="s">
        <v>2680</v>
      </c>
      <c r="T306" s="34" t="s">
        <v>2681</v>
      </c>
      <c r="U306" s="35" t="s">
        <v>2682</v>
      </c>
      <c r="V306" s="35">
        <v>7885</v>
      </c>
      <c r="W306" s="34">
        <v>19508</v>
      </c>
      <c r="X306" s="60">
        <v>43049</v>
      </c>
      <c r="Y306" s="34" t="s">
        <v>68</v>
      </c>
      <c r="Z306" s="34">
        <v>4600007787</v>
      </c>
      <c r="AA306" s="68">
        <f t="shared" si="4"/>
        <v>1</v>
      </c>
      <c r="AB306" s="35" t="s">
        <v>2715</v>
      </c>
      <c r="AC306" s="35" t="s">
        <v>61</v>
      </c>
      <c r="AD306" s="35"/>
      <c r="AE306" s="35" t="s">
        <v>2684</v>
      </c>
      <c r="AF306" s="34" t="s">
        <v>271</v>
      </c>
      <c r="AG306" s="34" t="s">
        <v>2685</v>
      </c>
    </row>
    <row r="307" spans="1:33" s="5" customFormat="1" ht="50.25" customHeight="1" x14ac:dyDescent="0.3">
      <c r="A307" s="58" t="s">
        <v>2670</v>
      </c>
      <c r="B307" s="35">
        <v>93141506</v>
      </c>
      <c r="C307" s="34" t="s">
        <v>2716</v>
      </c>
      <c r="D307" s="55">
        <v>43050</v>
      </c>
      <c r="E307" s="34" t="s">
        <v>907</v>
      </c>
      <c r="F307" s="34" t="s">
        <v>81</v>
      </c>
      <c r="G307" s="34" t="s">
        <v>2672</v>
      </c>
      <c r="H307" s="74">
        <v>813309830</v>
      </c>
      <c r="I307" s="74">
        <v>755883237</v>
      </c>
      <c r="J307" s="34" t="s">
        <v>49</v>
      </c>
      <c r="K307" s="34" t="s">
        <v>50</v>
      </c>
      <c r="L307" s="35" t="s">
        <v>2673</v>
      </c>
      <c r="M307" s="35" t="s">
        <v>2674</v>
      </c>
      <c r="N307" s="58" t="s">
        <v>2675</v>
      </c>
      <c r="O307" s="45" t="s">
        <v>2676</v>
      </c>
      <c r="P307" s="34" t="s">
        <v>2677</v>
      </c>
      <c r="Q307" s="34" t="s">
        <v>2678</v>
      </c>
      <c r="R307" s="34" t="s">
        <v>2679</v>
      </c>
      <c r="S307" s="34" t="s">
        <v>2680</v>
      </c>
      <c r="T307" s="34" t="s">
        <v>2681</v>
      </c>
      <c r="U307" s="35" t="s">
        <v>2682</v>
      </c>
      <c r="V307" s="35">
        <v>7886</v>
      </c>
      <c r="W307" s="34">
        <v>19509</v>
      </c>
      <c r="X307" s="60">
        <v>43049</v>
      </c>
      <c r="Y307" s="34" t="s">
        <v>68</v>
      </c>
      <c r="Z307" s="34">
        <v>4600007870</v>
      </c>
      <c r="AA307" s="68">
        <f t="shared" si="4"/>
        <v>1</v>
      </c>
      <c r="AB307" s="35" t="s">
        <v>2717</v>
      </c>
      <c r="AC307" s="35" t="s">
        <v>61</v>
      </c>
      <c r="AD307" s="35"/>
      <c r="AE307" s="35" t="s">
        <v>2684</v>
      </c>
      <c r="AF307" s="34" t="s">
        <v>271</v>
      </c>
      <c r="AG307" s="34" t="s">
        <v>2685</v>
      </c>
    </row>
    <row r="308" spans="1:33" s="5" customFormat="1" ht="50.25" customHeight="1" x14ac:dyDescent="0.3">
      <c r="A308" s="58" t="s">
        <v>2670</v>
      </c>
      <c r="B308" s="35">
        <v>93141506</v>
      </c>
      <c r="C308" s="34" t="s">
        <v>2718</v>
      </c>
      <c r="D308" s="55">
        <v>43050</v>
      </c>
      <c r="E308" s="34" t="s">
        <v>907</v>
      </c>
      <c r="F308" s="34" t="s">
        <v>81</v>
      </c>
      <c r="G308" s="34" t="s">
        <v>2672</v>
      </c>
      <c r="H308" s="74">
        <v>821508257</v>
      </c>
      <c r="I308" s="74">
        <v>762443679</v>
      </c>
      <c r="J308" s="34" t="s">
        <v>49</v>
      </c>
      <c r="K308" s="34" t="s">
        <v>50</v>
      </c>
      <c r="L308" s="35" t="s">
        <v>2673</v>
      </c>
      <c r="M308" s="35" t="s">
        <v>2674</v>
      </c>
      <c r="N308" s="58" t="s">
        <v>2675</v>
      </c>
      <c r="O308" s="45" t="s">
        <v>2676</v>
      </c>
      <c r="P308" s="34" t="s">
        <v>2677</v>
      </c>
      <c r="Q308" s="34" t="s">
        <v>2678</v>
      </c>
      <c r="R308" s="34" t="s">
        <v>2679</v>
      </c>
      <c r="S308" s="34" t="s">
        <v>2680</v>
      </c>
      <c r="T308" s="34" t="s">
        <v>2681</v>
      </c>
      <c r="U308" s="35" t="s">
        <v>2682</v>
      </c>
      <c r="V308" s="35">
        <v>7888</v>
      </c>
      <c r="W308" s="34">
        <v>19510</v>
      </c>
      <c r="X308" s="60">
        <v>43049</v>
      </c>
      <c r="Y308" s="34" t="s">
        <v>68</v>
      </c>
      <c r="Z308" s="34">
        <v>4600007853</v>
      </c>
      <c r="AA308" s="68">
        <f t="shared" si="4"/>
        <v>1</v>
      </c>
      <c r="AB308" s="35" t="s">
        <v>2719</v>
      </c>
      <c r="AC308" s="35" t="s">
        <v>61</v>
      </c>
      <c r="AD308" s="35"/>
      <c r="AE308" s="35" t="s">
        <v>2684</v>
      </c>
      <c r="AF308" s="34" t="s">
        <v>271</v>
      </c>
      <c r="AG308" s="34" t="s">
        <v>2685</v>
      </c>
    </row>
    <row r="309" spans="1:33" s="5" customFormat="1" ht="50.25" customHeight="1" x14ac:dyDescent="0.3">
      <c r="A309" s="58" t="s">
        <v>2670</v>
      </c>
      <c r="B309" s="35">
        <v>93141506</v>
      </c>
      <c r="C309" s="34" t="s">
        <v>2720</v>
      </c>
      <c r="D309" s="55">
        <v>43050</v>
      </c>
      <c r="E309" s="34" t="s">
        <v>907</v>
      </c>
      <c r="F309" s="34" t="s">
        <v>81</v>
      </c>
      <c r="G309" s="34" t="s">
        <v>2672</v>
      </c>
      <c r="H309" s="74">
        <v>197168918</v>
      </c>
      <c r="I309" s="74">
        <v>183074715</v>
      </c>
      <c r="J309" s="34" t="s">
        <v>49</v>
      </c>
      <c r="K309" s="34" t="s">
        <v>50</v>
      </c>
      <c r="L309" s="35" t="s">
        <v>2673</v>
      </c>
      <c r="M309" s="35" t="s">
        <v>2674</v>
      </c>
      <c r="N309" s="58" t="s">
        <v>2675</v>
      </c>
      <c r="O309" s="45" t="s">
        <v>2676</v>
      </c>
      <c r="P309" s="34" t="s">
        <v>2677</v>
      </c>
      <c r="Q309" s="34" t="s">
        <v>2678</v>
      </c>
      <c r="R309" s="34" t="s">
        <v>2679</v>
      </c>
      <c r="S309" s="34" t="s">
        <v>2680</v>
      </c>
      <c r="T309" s="34" t="s">
        <v>2681</v>
      </c>
      <c r="U309" s="35" t="s">
        <v>2682</v>
      </c>
      <c r="V309" s="35">
        <v>7889</v>
      </c>
      <c r="W309" s="34">
        <v>19511</v>
      </c>
      <c r="X309" s="60">
        <v>43049</v>
      </c>
      <c r="Y309" s="34" t="s">
        <v>68</v>
      </c>
      <c r="Z309" s="34">
        <v>4600007799</v>
      </c>
      <c r="AA309" s="68">
        <f t="shared" si="4"/>
        <v>1</v>
      </c>
      <c r="AB309" s="35" t="s">
        <v>2721</v>
      </c>
      <c r="AC309" s="35" t="s">
        <v>61</v>
      </c>
      <c r="AD309" s="35"/>
      <c r="AE309" s="35" t="s">
        <v>2684</v>
      </c>
      <c r="AF309" s="34" t="s">
        <v>271</v>
      </c>
      <c r="AG309" s="34" t="s">
        <v>2685</v>
      </c>
    </row>
    <row r="310" spans="1:33" s="5" customFormat="1" ht="50.25" customHeight="1" x14ac:dyDescent="0.3">
      <c r="A310" s="58" t="s">
        <v>2670</v>
      </c>
      <c r="B310" s="35">
        <v>93141506</v>
      </c>
      <c r="C310" s="34" t="s">
        <v>2722</v>
      </c>
      <c r="D310" s="55">
        <v>43050</v>
      </c>
      <c r="E310" s="34" t="s">
        <v>907</v>
      </c>
      <c r="F310" s="34" t="s">
        <v>81</v>
      </c>
      <c r="G310" s="34" t="s">
        <v>2672</v>
      </c>
      <c r="H310" s="74">
        <v>3878505359</v>
      </c>
      <c r="I310" s="74">
        <v>3602784081</v>
      </c>
      <c r="J310" s="34" t="s">
        <v>49</v>
      </c>
      <c r="K310" s="34" t="s">
        <v>50</v>
      </c>
      <c r="L310" s="35" t="s">
        <v>2673</v>
      </c>
      <c r="M310" s="35" t="s">
        <v>2674</v>
      </c>
      <c r="N310" s="58" t="s">
        <v>2675</v>
      </c>
      <c r="O310" s="45" t="s">
        <v>2676</v>
      </c>
      <c r="P310" s="34" t="s">
        <v>2677</v>
      </c>
      <c r="Q310" s="34" t="s">
        <v>2678</v>
      </c>
      <c r="R310" s="34" t="s">
        <v>2679</v>
      </c>
      <c r="S310" s="34" t="s">
        <v>2680</v>
      </c>
      <c r="T310" s="34" t="s">
        <v>2681</v>
      </c>
      <c r="U310" s="35" t="s">
        <v>2682</v>
      </c>
      <c r="V310" s="35">
        <v>7891</v>
      </c>
      <c r="W310" s="34">
        <v>19513</v>
      </c>
      <c r="X310" s="60">
        <v>43049</v>
      </c>
      <c r="Y310" s="34" t="s">
        <v>68</v>
      </c>
      <c r="Z310" s="34">
        <v>4600007902</v>
      </c>
      <c r="AA310" s="68">
        <f t="shared" si="4"/>
        <v>1</v>
      </c>
      <c r="AB310" s="35" t="s">
        <v>2723</v>
      </c>
      <c r="AC310" s="35" t="s">
        <v>61</v>
      </c>
      <c r="AD310" s="35"/>
      <c r="AE310" s="35" t="s">
        <v>2684</v>
      </c>
      <c r="AF310" s="34" t="s">
        <v>271</v>
      </c>
      <c r="AG310" s="34" t="s">
        <v>2685</v>
      </c>
    </row>
    <row r="311" spans="1:33" s="5" customFormat="1" ht="50.25" customHeight="1" x14ac:dyDescent="0.3">
      <c r="A311" s="58" t="s">
        <v>2670</v>
      </c>
      <c r="B311" s="35">
        <v>93141506</v>
      </c>
      <c r="C311" s="34" t="s">
        <v>2724</v>
      </c>
      <c r="D311" s="55">
        <v>43050</v>
      </c>
      <c r="E311" s="34" t="s">
        <v>907</v>
      </c>
      <c r="F311" s="34" t="s">
        <v>81</v>
      </c>
      <c r="G311" s="34" t="s">
        <v>2672</v>
      </c>
      <c r="H311" s="74">
        <v>359285583</v>
      </c>
      <c r="I311" s="74">
        <v>333602814</v>
      </c>
      <c r="J311" s="34" t="s">
        <v>49</v>
      </c>
      <c r="K311" s="34" t="s">
        <v>50</v>
      </c>
      <c r="L311" s="35" t="s">
        <v>2673</v>
      </c>
      <c r="M311" s="35" t="s">
        <v>2674</v>
      </c>
      <c r="N311" s="58" t="s">
        <v>2675</v>
      </c>
      <c r="O311" s="45" t="s">
        <v>2676</v>
      </c>
      <c r="P311" s="34" t="s">
        <v>2677</v>
      </c>
      <c r="Q311" s="34" t="s">
        <v>2678</v>
      </c>
      <c r="R311" s="34" t="s">
        <v>2679</v>
      </c>
      <c r="S311" s="34" t="s">
        <v>2680</v>
      </c>
      <c r="T311" s="34" t="s">
        <v>2681</v>
      </c>
      <c r="U311" s="35" t="s">
        <v>2682</v>
      </c>
      <c r="V311" s="35">
        <v>7893</v>
      </c>
      <c r="W311" s="34">
        <v>19514</v>
      </c>
      <c r="X311" s="60">
        <v>43049</v>
      </c>
      <c r="Y311" s="34" t="s">
        <v>68</v>
      </c>
      <c r="Z311" s="34">
        <v>4600007843</v>
      </c>
      <c r="AA311" s="68">
        <f t="shared" si="4"/>
        <v>1</v>
      </c>
      <c r="AB311" s="35" t="s">
        <v>2725</v>
      </c>
      <c r="AC311" s="35" t="s">
        <v>61</v>
      </c>
      <c r="AD311" s="35"/>
      <c r="AE311" s="35" t="s">
        <v>2684</v>
      </c>
      <c r="AF311" s="34" t="s">
        <v>271</v>
      </c>
      <c r="AG311" s="34" t="s">
        <v>2685</v>
      </c>
    </row>
    <row r="312" spans="1:33" s="5" customFormat="1" ht="50.25" customHeight="1" x14ac:dyDescent="0.3">
      <c r="A312" s="58" t="s">
        <v>2670</v>
      </c>
      <c r="B312" s="35">
        <v>93141506</v>
      </c>
      <c r="C312" s="34" t="s">
        <v>2726</v>
      </c>
      <c r="D312" s="55">
        <v>43050</v>
      </c>
      <c r="E312" s="34" t="s">
        <v>907</v>
      </c>
      <c r="F312" s="34" t="s">
        <v>81</v>
      </c>
      <c r="G312" s="34" t="s">
        <v>2672</v>
      </c>
      <c r="H312" s="74">
        <v>227365200</v>
      </c>
      <c r="I312" s="74">
        <v>211503600</v>
      </c>
      <c r="J312" s="34" t="s">
        <v>49</v>
      </c>
      <c r="K312" s="34" t="s">
        <v>50</v>
      </c>
      <c r="L312" s="35" t="s">
        <v>2673</v>
      </c>
      <c r="M312" s="35" t="s">
        <v>2674</v>
      </c>
      <c r="N312" s="58" t="s">
        <v>2675</v>
      </c>
      <c r="O312" s="45" t="s">
        <v>2676</v>
      </c>
      <c r="P312" s="34" t="s">
        <v>2677</v>
      </c>
      <c r="Q312" s="34" t="s">
        <v>2678</v>
      </c>
      <c r="R312" s="34" t="s">
        <v>2679</v>
      </c>
      <c r="S312" s="34" t="s">
        <v>2680</v>
      </c>
      <c r="T312" s="34" t="s">
        <v>2681</v>
      </c>
      <c r="U312" s="35" t="s">
        <v>2682</v>
      </c>
      <c r="V312" s="35">
        <v>7894</v>
      </c>
      <c r="W312" s="34">
        <v>19515</v>
      </c>
      <c r="X312" s="60">
        <v>43049</v>
      </c>
      <c r="Y312" s="34" t="s">
        <v>68</v>
      </c>
      <c r="Z312" s="34">
        <v>4600007791</v>
      </c>
      <c r="AA312" s="68">
        <f t="shared" si="4"/>
        <v>1</v>
      </c>
      <c r="AB312" s="35" t="s">
        <v>2727</v>
      </c>
      <c r="AC312" s="35" t="s">
        <v>61</v>
      </c>
      <c r="AD312" s="35"/>
      <c r="AE312" s="35" t="s">
        <v>2684</v>
      </c>
      <c r="AF312" s="34" t="s">
        <v>271</v>
      </c>
      <c r="AG312" s="34" t="s">
        <v>2685</v>
      </c>
    </row>
    <row r="313" spans="1:33" s="5" customFormat="1" ht="50.25" customHeight="1" x14ac:dyDescent="0.3">
      <c r="A313" s="58" t="s">
        <v>2670</v>
      </c>
      <c r="B313" s="35">
        <v>93141506</v>
      </c>
      <c r="C313" s="34" t="s">
        <v>2728</v>
      </c>
      <c r="D313" s="55">
        <v>43050</v>
      </c>
      <c r="E313" s="34" t="s">
        <v>907</v>
      </c>
      <c r="F313" s="34" t="s">
        <v>81</v>
      </c>
      <c r="G313" s="34" t="s">
        <v>2672</v>
      </c>
      <c r="H313" s="74">
        <v>262891890</v>
      </c>
      <c r="I313" s="74">
        <v>244099620</v>
      </c>
      <c r="J313" s="34" t="s">
        <v>49</v>
      </c>
      <c r="K313" s="34" t="s">
        <v>50</v>
      </c>
      <c r="L313" s="35" t="s">
        <v>2673</v>
      </c>
      <c r="M313" s="35" t="s">
        <v>2674</v>
      </c>
      <c r="N313" s="58" t="s">
        <v>2675</v>
      </c>
      <c r="O313" s="45" t="s">
        <v>2676</v>
      </c>
      <c r="P313" s="34" t="s">
        <v>2677</v>
      </c>
      <c r="Q313" s="34" t="s">
        <v>2678</v>
      </c>
      <c r="R313" s="34" t="s">
        <v>2679</v>
      </c>
      <c r="S313" s="34" t="s">
        <v>2680</v>
      </c>
      <c r="T313" s="34" t="s">
        <v>2681</v>
      </c>
      <c r="U313" s="35" t="s">
        <v>2682</v>
      </c>
      <c r="V313" s="35">
        <v>7895</v>
      </c>
      <c r="W313" s="34">
        <v>19517</v>
      </c>
      <c r="X313" s="60">
        <v>43049</v>
      </c>
      <c r="Y313" s="34" t="s">
        <v>68</v>
      </c>
      <c r="Z313" s="34">
        <v>4600007807</v>
      </c>
      <c r="AA313" s="68">
        <f t="shared" si="4"/>
        <v>1</v>
      </c>
      <c r="AB313" s="35" t="s">
        <v>2729</v>
      </c>
      <c r="AC313" s="35" t="s">
        <v>61</v>
      </c>
      <c r="AD313" s="35"/>
      <c r="AE313" s="35" t="s">
        <v>2684</v>
      </c>
      <c r="AF313" s="34" t="s">
        <v>271</v>
      </c>
      <c r="AG313" s="34" t="s">
        <v>2685</v>
      </c>
    </row>
    <row r="314" spans="1:33" s="5" customFormat="1" ht="50.25" customHeight="1" x14ac:dyDescent="0.3">
      <c r="A314" s="58" t="s">
        <v>2670</v>
      </c>
      <c r="B314" s="35">
        <v>93141506</v>
      </c>
      <c r="C314" s="34" t="s">
        <v>2730</v>
      </c>
      <c r="D314" s="55">
        <v>43050</v>
      </c>
      <c r="E314" s="34" t="s">
        <v>907</v>
      </c>
      <c r="F314" s="34" t="s">
        <v>81</v>
      </c>
      <c r="G314" s="34" t="s">
        <v>2672</v>
      </c>
      <c r="H314" s="74">
        <v>728794740</v>
      </c>
      <c r="I314" s="74">
        <v>676698391</v>
      </c>
      <c r="J314" s="34" t="s">
        <v>49</v>
      </c>
      <c r="K314" s="34" t="s">
        <v>50</v>
      </c>
      <c r="L314" s="35" t="s">
        <v>2673</v>
      </c>
      <c r="M314" s="35" t="s">
        <v>2674</v>
      </c>
      <c r="N314" s="58" t="s">
        <v>2675</v>
      </c>
      <c r="O314" s="45" t="s">
        <v>2676</v>
      </c>
      <c r="P314" s="34" t="s">
        <v>2677</v>
      </c>
      <c r="Q314" s="34" t="s">
        <v>2678</v>
      </c>
      <c r="R314" s="34" t="s">
        <v>2679</v>
      </c>
      <c r="S314" s="34" t="s">
        <v>2680</v>
      </c>
      <c r="T314" s="34" t="s">
        <v>2681</v>
      </c>
      <c r="U314" s="35" t="s">
        <v>2682</v>
      </c>
      <c r="V314" s="35">
        <v>7897</v>
      </c>
      <c r="W314" s="34">
        <v>19518</v>
      </c>
      <c r="X314" s="60">
        <v>43049</v>
      </c>
      <c r="Y314" s="34" t="s">
        <v>68</v>
      </c>
      <c r="Z314" s="34">
        <v>4600007831</v>
      </c>
      <c r="AA314" s="68">
        <f t="shared" si="4"/>
        <v>1</v>
      </c>
      <c r="AB314" s="35" t="s">
        <v>2731</v>
      </c>
      <c r="AC314" s="35" t="s">
        <v>61</v>
      </c>
      <c r="AD314" s="35"/>
      <c r="AE314" s="35" t="s">
        <v>2684</v>
      </c>
      <c r="AF314" s="34" t="s">
        <v>271</v>
      </c>
      <c r="AG314" s="34" t="s">
        <v>2685</v>
      </c>
    </row>
    <row r="315" spans="1:33" s="5" customFormat="1" ht="50.25" customHeight="1" x14ac:dyDescent="0.3">
      <c r="A315" s="58" t="s">
        <v>2670</v>
      </c>
      <c r="B315" s="35">
        <v>93141506</v>
      </c>
      <c r="C315" s="34" t="s">
        <v>2732</v>
      </c>
      <c r="D315" s="55">
        <v>43050</v>
      </c>
      <c r="E315" s="34" t="s">
        <v>907</v>
      </c>
      <c r="F315" s="34" t="s">
        <v>81</v>
      </c>
      <c r="G315" s="34" t="s">
        <v>2672</v>
      </c>
      <c r="H315" s="74">
        <v>365127625</v>
      </c>
      <c r="I315" s="74">
        <v>339027250</v>
      </c>
      <c r="J315" s="34" t="s">
        <v>49</v>
      </c>
      <c r="K315" s="34" t="s">
        <v>50</v>
      </c>
      <c r="L315" s="35" t="s">
        <v>2673</v>
      </c>
      <c r="M315" s="35" t="s">
        <v>2674</v>
      </c>
      <c r="N315" s="58" t="s">
        <v>2675</v>
      </c>
      <c r="O315" s="45" t="s">
        <v>2676</v>
      </c>
      <c r="P315" s="34" t="s">
        <v>2677</v>
      </c>
      <c r="Q315" s="34" t="s">
        <v>2678</v>
      </c>
      <c r="R315" s="34" t="s">
        <v>2679</v>
      </c>
      <c r="S315" s="34" t="s">
        <v>2680</v>
      </c>
      <c r="T315" s="34" t="s">
        <v>2681</v>
      </c>
      <c r="U315" s="35" t="s">
        <v>2682</v>
      </c>
      <c r="V315" s="35">
        <v>7903</v>
      </c>
      <c r="W315" s="34">
        <v>19520</v>
      </c>
      <c r="X315" s="60">
        <v>43049</v>
      </c>
      <c r="Y315" s="34" t="s">
        <v>68</v>
      </c>
      <c r="Z315" s="34">
        <v>4600007818</v>
      </c>
      <c r="AA315" s="68">
        <f t="shared" si="4"/>
        <v>1</v>
      </c>
      <c r="AB315" s="35" t="s">
        <v>2733</v>
      </c>
      <c r="AC315" s="35" t="s">
        <v>61</v>
      </c>
      <c r="AD315" s="35"/>
      <c r="AE315" s="35" t="s">
        <v>2684</v>
      </c>
      <c r="AF315" s="34" t="s">
        <v>271</v>
      </c>
      <c r="AG315" s="34" t="s">
        <v>2685</v>
      </c>
    </row>
    <row r="316" spans="1:33" s="5" customFormat="1" ht="50.25" customHeight="1" x14ac:dyDescent="0.3">
      <c r="A316" s="58" t="s">
        <v>2670</v>
      </c>
      <c r="B316" s="35">
        <v>93141506</v>
      </c>
      <c r="C316" s="34" t="s">
        <v>2734</v>
      </c>
      <c r="D316" s="55">
        <v>43050</v>
      </c>
      <c r="E316" s="34" t="s">
        <v>907</v>
      </c>
      <c r="F316" s="34" t="s">
        <v>81</v>
      </c>
      <c r="G316" s="34" t="s">
        <v>2672</v>
      </c>
      <c r="H316" s="74">
        <v>306707205</v>
      </c>
      <c r="I316" s="74">
        <v>284782890</v>
      </c>
      <c r="J316" s="34" t="s">
        <v>49</v>
      </c>
      <c r="K316" s="34" t="s">
        <v>50</v>
      </c>
      <c r="L316" s="35" t="s">
        <v>2673</v>
      </c>
      <c r="M316" s="35" t="s">
        <v>2674</v>
      </c>
      <c r="N316" s="58" t="s">
        <v>2675</v>
      </c>
      <c r="O316" s="45" t="s">
        <v>2676</v>
      </c>
      <c r="P316" s="34" t="s">
        <v>2677</v>
      </c>
      <c r="Q316" s="34" t="s">
        <v>2678</v>
      </c>
      <c r="R316" s="34" t="s">
        <v>2679</v>
      </c>
      <c r="S316" s="34" t="s">
        <v>2680</v>
      </c>
      <c r="T316" s="34" t="s">
        <v>2681</v>
      </c>
      <c r="U316" s="35" t="s">
        <v>2682</v>
      </c>
      <c r="V316" s="35">
        <v>7905</v>
      </c>
      <c r="W316" s="34">
        <v>19521</v>
      </c>
      <c r="X316" s="60">
        <v>43049</v>
      </c>
      <c r="Y316" s="34" t="s">
        <v>68</v>
      </c>
      <c r="Z316" s="34">
        <v>4600007780</v>
      </c>
      <c r="AA316" s="68">
        <f t="shared" si="4"/>
        <v>1</v>
      </c>
      <c r="AB316" s="35" t="s">
        <v>2735</v>
      </c>
      <c r="AC316" s="35" t="s">
        <v>61</v>
      </c>
      <c r="AD316" s="35"/>
      <c r="AE316" s="35" t="s">
        <v>2684</v>
      </c>
      <c r="AF316" s="34" t="s">
        <v>271</v>
      </c>
      <c r="AG316" s="34" t="s">
        <v>2685</v>
      </c>
    </row>
    <row r="317" spans="1:33" s="5" customFormat="1" ht="50.25" customHeight="1" x14ac:dyDescent="0.3">
      <c r="A317" s="58" t="s">
        <v>2670</v>
      </c>
      <c r="B317" s="35">
        <v>93141506</v>
      </c>
      <c r="C317" s="34" t="s">
        <v>2736</v>
      </c>
      <c r="D317" s="55">
        <v>43050</v>
      </c>
      <c r="E317" s="34" t="s">
        <v>907</v>
      </c>
      <c r="F317" s="34" t="s">
        <v>81</v>
      </c>
      <c r="G317" s="34" t="s">
        <v>2672</v>
      </c>
      <c r="H317" s="74">
        <v>268733932</v>
      </c>
      <c r="I317" s="74">
        <v>249524056</v>
      </c>
      <c r="J317" s="34" t="s">
        <v>49</v>
      </c>
      <c r="K317" s="34" t="s">
        <v>50</v>
      </c>
      <c r="L317" s="35" t="s">
        <v>2673</v>
      </c>
      <c r="M317" s="35" t="s">
        <v>2674</v>
      </c>
      <c r="N317" s="58" t="s">
        <v>2675</v>
      </c>
      <c r="O317" s="45" t="s">
        <v>2676</v>
      </c>
      <c r="P317" s="34" t="s">
        <v>2677</v>
      </c>
      <c r="Q317" s="34" t="s">
        <v>2678</v>
      </c>
      <c r="R317" s="34" t="s">
        <v>2679</v>
      </c>
      <c r="S317" s="34" t="s">
        <v>2680</v>
      </c>
      <c r="T317" s="34" t="s">
        <v>2681</v>
      </c>
      <c r="U317" s="35" t="s">
        <v>2682</v>
      </c>
      <c r="V317" s="35">
        <v>7908</v>
      </c>
      <c r="W317" s="34">
        <v>19524</v>
      </c>
      <c r="X317" s="60">
        <v>43049</v>
      </c>
      <c r="Y317" s="34" t="s">
        <v>68</v>
      </c>
      <c r="Z317" s="34">
        <v>4600007847</v>
      </c>
      <c r="AA317" s="68">
        <f t="shared" si="4"/>
        <v>1</v>
      </c>
      <c r="AB317" s="35" t="s">
        <v>2737</v>
      </c>
      <c r="AC317" s="35" t="s">
        <v>61</v>
      </c>
      <c r="AD317" s="35"/>
      <c r="AE317" s="35" t="s">
        <v>2684</v>
      </c>
      <c r="AF317" s="34" t="s">
        <v>271</v>
      </c>
      <c r="AG317" s="34" t="s">
        <v>2685</v>
      </c>
    </row>
    <row r="318" spans="1:33" s="5" customFormat="1" ht="50.25" customHeight="1" x14ac:dyDescent="0.3">
      <c r="A318" s="58" t="s">
        <v>2670</v>
      </c>
      <c r="B318" s="35">
        <v>93141506</v>
      </c>
      <c r="C318" s="34" t="s">
        <v>2738</v>
      </c>
      <c r="D318" s="55">
        <v>43050</v>
      </c>
      <c r="E318" s="34" t="s">
        <v>907</v>
      </c>
      <c r="F318" s="34" t="s">
        <v>81</v>
      </c>
      <c r="G318" s="34" t="s">
        <v>2672</v>
      </c>
      <c r="H318" s="74">
        <v>293562611</v>
      </c>
      <c r="I318" s="74">
        <v>272577909</v>
      </c>
      <c r="J318" s="34" t="s">
        <v>49</v>
      </c>
      <c r="K318" s="34" t="s">
        <v>50</v>
      </c>
      <c r="L318" s="35" t="s">
        <v>2673</v>
      </c>
      <c r="M318" s="35" t="s">
        <v>2674</v>
      </c>
      <c r="N318" s="58" t="s">
        <v>2675</v>
      </c>
      <c r="O318" s="45" t="s">
        <v>2676</v>
      </c>
      <c r="P318" s="34" t="s">
        <v>2677</v>
      </c>
      <c r="Q318" s="34" t="s">
        <v>2678</v>
      </c>
      <c r="R318" s="34" t="s">
        <v>2679</v>
      </c>
      <c r="S318" s="34" t="s">
        <v>2680</v>
      </c>
      <c r="T318" s="34" t="s">
        <v>2681</v>
      </c>
      <c r="U318" s="35" t="s">
        <v>2682</v>
      </c>
      <c r="V318" s="35">
        <v>7909</v>
      </c>
      <c r="W318" s="34">
        <v>19525</v>
      </c>
      <c r="X318" s="60">
        <v>43049</v>
      </c>
      <c r="Y318" s="34" t="s">
        <v>68</v>
      </c>
      <c r="Z318" s="34">
        <v>4600007796</v>
      </c>
      <c r="AA318" s="68">
        <f t="shared" si="4"/>
        <v>1</v>
      </c>
      <c r="AB318" s="35" t="s">
        <v>2739</v>
      </c>
      <c r="AC318" s="35" t="s">
        <v>61</v>
      </c>
      <c r="AD318" s="35"/>
      <c r="AE318" s="35" t="s">
        <v>2684</v>
      </c>
      <c r="AF318" s="34" t="s">
        <v>271</v>
      </c>
      <c r="AG318" s="34" t="s">
        <v>2685</v>
      </c>
    </row>
    <row r="319" spans="1:33" s="5" customFormat="1" ht="50.25" customHeight="1" x14ac:dyDescent="0.3">
      <c r="A319" s="58" t="s">
        <v>2670</v>
      </c>
      <c r="B319" s="35">
        <v>93141506</v>
      </c>
      <c r="C319" s="34" t="s">
        <v>2740</v>
      </c>
      <c r="D319" s="55">
        <v>43050</v>
      </c>
      <c r="E319" s="34" t="s">
        <v>907</v>
      </c>
      <c r="F319" s="34" t="s">
        <v>81</v>
      </c>
      <c r="G319" s="34" t="s">
        <v>2672</v>
      </c>
      <c r="H319" s="74">
        <v>794517712</v>
      </c>
      <c r="I319" s="74">
        <v>737723296</v>
      </c>
      <c r="J319" s="34" t="s">
        <v>49</v>
      </c>
      <c r="K319" s="34" t="s">
        <v>50</v>
      </c>
      <c r="L319" s="35" t="s">
        <v>2673</v>
      </c>
      <c r="M319" s="35" t="s">
        <v>2674</v>
      </c>
      <c r="N319" s="58" t="s">
        <v>2675</v>
      </c>
      <c r="O319" s="45" t="s">
        <v>2676</v>
      </c>
      <c r="P319" s="34" t="s">
        <v>2677</v>
      </c>
      <c r="Q319" s="34" t="s">
        <v>2678</v>
      </c>
      <c r="R319" s="34" t="s">
        <v>2679</v>
      </c>
      <c r="S319" s="34" t="s">
        <v>2680</v>
      </c>
      <c r="T319" s="34" t="s">
        <v>2681</v>
      </c>
      <c r="U319" s="35" t="s">
        <v>2682</v>
      </c>
      <c r="V319" s="35">
        <v>7911</v>
      </c>
      <c r="W319" s="34">
        <v>19526</v>
      </c>
      <c r="X319" s="60">
        <v>43049</v>
      </c>
      <c r="Y319" s="34" t="s">
        <v>68</v>
      </c>
      <c r="Z319" s="34">
        <v>4600007768</v>
      </c>
      <c r="AA319" s="68">
        <f t="shared" si="4"/>
        <v>1</v>
      </c>
      <c r="AB319" s="35" t="s">
        <v>2741</v>
      </c>
      <c r="AC319" s="35" t="s">
        <v>61</v>
      </c>
      <c r="AD319" s="35"/>
      <c r="AE319" s="35" t="s">
        <v>2684</v>
      </c>
      <c r="AF319" s="34" t="s">
        <v>271</v>
      </c>
      <c r="AG319" s="34" t="s">
        <v>2685</v>
      </c>
    </row>
    <row r="320" spans="1:33" s="5" customFormat="1" ht="50.25" customHeight="1" x14ac:dyDescent="0.3">
      <c r="A320" s="58" t="s">
        <v>2670</v>
      </c>
      <c r="B320" s="35">
        <v>93141506</v>
      </c>
      <c r="C320" s="34" t="s">
        <v>2742</v>
      </c>
      <c r="D320" s="55">
        <v>43050</v>
      </c>
      <c r="E320" s="34" t="s">
        <v>907</v>
      </c>
      <c r="F320" s="34" t="s">
        <v>81</v>
      </c>
      <c r="G320" s="34" t="s">
        <v>2672</v>
      </c>
      <c r="H320" s="74">
        <v>797438733</v>
      </c>
      <c r="I320" s="74">
        <v>740435514</v>
      </c>
      <c r="J320" s="34" t="s">
        <v>49</v>
      </c>
      <c r="K320" s="34" t="s">
        <v>50</v>
      </c>
      <c r="L320" s="35" t="s">
        <v>2673</v>
      </c>
      <c r="M320" s="35" t="s">
        <v>2674</v>
      </c>
      <c r="N320" s="58" t="s">
        <v>2675</v>
      </c>
      <c r="O320" s="45" t="s">
        <v>2676</v>
      </c>
      <c r="P320" s="34" t="s">
        <v>2677</v>
      </c>
      <c r="Q320" s="34" t="s">
        <v>2678</v>
      </c>
      <c r="R320" s="34" t="s">
        <v>2679</v>
      </c>
      <c r="S320" s="34" t="s">
        <v>2680</v>
      </c>
      <c r="T320" s="34" t="s">
        <v>2681</v>
      </c>
      <c r="U320" s="35" t="s">
        <v>2682</v>
      </c>
      <c r="V320" s="35">
        <v>7913</v>
      </c>
      <c r="W320" s="34">
        <v>19527</v>
      </c>
      <c r="X320" s="60">
        <v>43049</v>
      </c>
      <c r="Y320" s="34" t="s">
        <v>68</v>
      </c>
      <c r="Z320" s="34">
        <v>4600007801</v>
      </c>
      <c r="AA320" s="68">
        <f t="shared" si="4"/>
        <v>1</v>
      </c>
      <c r="AB320" s="35" t="s">
        <v>2743</v>
      </c>
      <c r="AC320" s="35" t="s">
        <v>61</v>
      </c>
      <c r="AD320" s="35"/>
      <c r="AE320" s="35" t="s">
        <v>2684</v>
      </c>
      <c r="AF320" s="34" t="s">
        <v>271</v>
      </c>
      <c r="AG320" s="34" t="s">
        <v>2685</v>
      </c>
    </row>
    <row r="321" spans="1:33" s="5" customFormat="1" ht="50.25" customHeight="1" x14ac:dyDescent="0.3">
      <c r="A321" s="58" t="s">
        <v>2670</v>
      </c>
      <c r="B321" s="35">
        <v>93141506</v>
      </c>
      <c r="C321" s="34" t="s">
        <v>2744</v>
      </c>
      <c r="D321" s="55">
        <v>43050</v>
      </c>
      <c r="E321" s="34" t="s">
        <v>907</v>
      </c>
      <c r="F321" s="34" t="s">
        <v>81</v>
      </c>
      <c r="G321" s="34" t="s">
        <v>2672</v>
      </c>
      <c r="H321" s="74">
        <v>1485339179</v>
      </c>
      <c r="I321" s="74">
        <v>1379162853</v>
      </c>
      <c r="J321" s="34" t="s">
        <v>49</v>
      </c>
      <c r="K321" s="34" t="s">
        <v>50</v>
      </c>
      <c r="L321" s="35" t="s">
        <v>2673</v>
      </c>
      <c r="M321" s="35" t="s">
        <v>2674</v>
      </c>
      <c r="N321" s="58" t="s">
        <v>2675</v>
      </c>
      <c r="O321" s="45" t="s">
        <v>2676</v>
      </c>
      <c r="P321" s="34" t="s">
        <v>2677</v>
      </c>
      <c r="Q321" s="34" t="s">
        <v>2678</v>
      </c>
      <c r="R321" s="34" t="s">
        <v>2679</v>
      </c>
      <c r="S321" s="34" t="s">
        <v>2680</v>
      </c>
      <c r="T321" s="34" t="s">
        <v>2681</v>
      </c>
      <c r="U321" s="35" t="s">
        <v>2682</v>
      </c>
      <c r="V321" s="35">
        <v>7917</v>
      </c>
      <c r="W321" s="34">
        <v>19529</v>
      </c>
      <c r="X321" s="60">
        <v>43049</v>
      </c>
      <c r="Y321" s="34" t="s">
        <v>68</v>
      </c>
      <c r="Z321" s="34">
        <v>4600007794</v>
      </c>
      <c r="AA321" s="68">
        <f t="shared" si="4"/>
        <v>1</v>
      </c>
      <c r="AB321" s="35" t="s">
        <v>2745</v>
      </c>
      <c r="AC321" s="35" t="s">
        <v>61</v>
      </c>
      <c r="AD321" s="35"/>
      <c r="AE321" s="35" t="s">
        <v>2684</v>
      </c>
      <c r="AF321" s="34" t="s">
        <v>271</v>
      </c>
      <c r="AG321" s="34" t="s">
        <v>2685</v>
      </c>
    </row>
    <row r="322" spans="1:33" s="5" customFormat="1" ht="50.25" customHeight="1" x14ac:dyDescent="0.3">
      <c r="A322" s="58" t="s">
        <v>2670</v>
      </c>
      <c r="B322" s="35">
        <v>93141506</v>
      </c>
      <c r="C322" s="34" t="s">
        <v>2746</v>
      </c>
      <c r="D322" s="55">
        <v>43050</v>
      </c>
      <c r="E322" s="34" t="s">
        <v>907</v>
      </c>
      <c r="F322" s="34" t="s">
        <v>81</v>
      </c>
      <c r="G322" s="34" t="s">
        <v>2672</v>
      </c>
      <c r="H322" s="74">
        <v>370969667</v>
      </c>
      <c r="I322" s="74">
        <v>344451686</v>
      </c>
      <c r="J322" s="34" t="s">
        <v>49</v>
      </c>
      <c r="K322" s="34" t="s">
        <v>50</v>
      </c>
      <c r="L322" s="35" t="s">
        <v>2673</v>
      </c>
      <c r="M322" s="35" t="s">
        <v>2674</v>
      </c>
      <c r="N322" s="58" t="s">
        <v>2675</v>
      </c>
      <c r="O322" s="45" t="s">
        <v>2676</v>
      </c>
      <c r="P322" s="34" t="s">
        <v>2677</v>
      </c>
      <c r="Q322" s="34" t="s">
        <v>2678</v>
      </c>
      <c r="R322" s="34" t="s">
        <v>2679</v>
      </c>
      <c r="S322" s="34" t="s">
        <v>2680</v>
      </c>
      <c r="T322" s="34" t="s">
        <v>2681</v>
      </c>
      <c r="U322" s="35" t="s">
        <v>2682</v>
      </c>
      <c r="V322" s="35">
        <v>7918</v>
      </c>
      <c r="W322" s="34">
        <v>19534</v>
      </c>
      <c r="X322" s="60">
        <v>43049</v>
      </c>
      <c r="Y322" s="34" t="s">
        <v>68</v>
      </c>
      <c r="Z322" s="34">
        <v>4600007802</v>
      </c>
      <c r="AA322" s="68">
        <f t="shared" si="4"/>
        <v>1</v>
      </c>
      <c r="AB322" s="35" t="s">
        <v>2747</v>
      </c>
      <c r="AC322" s="35" t="s">
        <v>61</v>
      </c>
      <c r="AD322" s="35"/>
      <c r="AE322" s="35" t="s">
        <v>2684</v>
      </c>
      <c r="AF322" s="34" t="s">
        <v>271</v>
      </c>
      <c r="AG322" s="34" t="s">
        <v>2685</v>
      </c>
    </row>
    <row r="323" spans="1:33" s="5" customFormat="1" ht="50.25" customHeight="1" x14ac:dyDescent="0.3">
      <c r="A323" s="58" t="s">
        <v>2670</v>
      </c>
      <c r="B323" s="35">
        <v>93141506</v>
      </c>
      <c r="C323" s="34" t="s">
        <v>2748</v>
      </c>
      <c r="D323" s="55">
        <v>43050</v>
      </c>
      <c r="E323" s="34" t="s">
        <v>907</v>
      </c>
      <c r="F323" s="34" t="s">
        <v>81</v>
      </c>
      <c r="G323" s="34" t="s">
        <v>2672</v>
      </c>
      <c r="H323" s="74">
        <v>579266457</v>
      </c>
      <c r="I323" s="74">
        <v>537637079</v>
      </c>
      <c r="J323" s="34" t="s">
        <v>49</v>
      </c>
      <c r="K323" s="34" t="s">
        <v>50</v>
      </c>
      <c r="L323" s="35" t="s">
        <v>2673</v>
      </c>
      <c r="M323" s="35" t="s">
        <v>2674</v>
      </c>
      <c r="N323" s="58" t="s">
        <v>2675</v>
      </c>
      <c r="O323" s="45" t="s">
        <v>2676</v>
      </c>
      <c r="P323" s="34" t="s">
        <v>2677</v>
      </c>
      <c r="Q323" s="34" t="s">
        <v>2678</v>
      </c>
      <c r="R323" s="34" t="s">
        <v>2679</v>
      </c>
      <c r="S323" s="34" t="s">
        <v>2680</v>
      </c>
      <c r="T323" s="34" t="s">
        <v>2681</v>
      </c>
      <c r="U323" s="35" t="s">
        <v>2682</v>
      </c>
      <c r="V323" s="35">
        <v>7919</v>
      </c>
      <c r="W323" s="34">
        <v>19535</v>
      </c>
      <c r="X323" s="60">
        <v>43049</v>
      </c>
      <c r="Y323" s="34" t="s">
        <v>68</v>
      </c>
      <c r="Z323" s="34">
        <v>4600007747</v>
      </c>
      <c r="AA323" s="68">
        <f t="shared" si="4"/>
        <v>1</v>
      </c>
      <c r="AB323" s="35" t="s">
        <v>2749</v>
      </c>
      <c r="AC323" s="35" t="s">
        <v>61</v>
      </c>
      <c r="AD323" s="35"/>
      <c r="AE323" s="35" t="s">
        <v>2684</v>
      </c>
      <c r="AF323" s="34" t="s">
        <v>271</v>
      </c>
      <c r="AG323" s="34" t="s">
        <v>2685</v>
      </c>
    </row>
    <row r="324" spans="1:33" s="5" customFormat="1" ht="50.25" customHeight="1" x14ac:dyDescent="0.3">
      <c r="A324" s="58" t="s">
        <v>2670</v>
      </c>
      <c r="B324" s="35">
        <v>93141506</v>
      </c>
      <c r="C324" s="34" t="s">
        <v>2750</v>
      </c>
      <c r="D324" s="55">
        <v>43050</v>
      </c>
      <c r="E324" s="34" t="s">
        <v>907</v>
      </c>
      <c r="F324" s="34" t="s">
        <v>81</v>
      </c>
      <c r="G324" s="34" t="s">
        <v>2672</v>
      </c>
      <c r="H324" s="74">
        <v>146051050</v>
      </c>
      <c r="I324" s="74">
        <v>135610900</v>
      </c>
      <c r="J324" s="34" t="s">
        <v>49</v>
      </c>
      <c r="K324" s="34" t="s">
        <v>50</v>
      </c>
      <c r="L324" s="35" t="s">
        <v>2673</v>
      </c>
      <c r="M324" s="35" t="s">
        <v>2674</v>
      </c>
      <c r="N324" s="58" t="s">
        <v>2675</v>
      </c>
      <c r="O324" s="45" t="s">
        <v>2676</v>
      </c>
      <c r="P324" s="34" t="s">
        <v>2677</v>
      </c>
      <c r="Q324" s="34" t="s">
        <v>2678</v>
      </c>
      <c r="R324" s="34" t="s">
        <v>2679</v>
      </c>
      <c r="S324" s="34" t="s">
        <v>2680</v>
      </c>
      <c r="T324" s="34" t="s">
        <v>2681</v>
      </c>
      <c r="U324" s="35" t="s">
        <v>2682</v>
      </c>
      <c r="V324" s="35">
        <v>7920</v>
      </c>
      <c r="W324" s="34">
        <v>19536</v>
      </c>
      <c r="X324" s="60">
        <v>43049</v>
      </c>
      <c r="Y324" s="34" t="s">
        <v>68</v>
      </c>
      <c r="Z324" s="34">
        <v>4600007760</v>
      </c>
      <c r="AA324" s="68">
        <f t="shared" si="4"/>
        <v>1</v>
      </c>
      <c r="AB324" s="35" t="s">
        <v>2751</v>
      </c>
      <c r="AC324" s="35" t="s">
        <v>61</v>
      </c>
      <c r="AD324" s="35"/>
      <c r="AE324" s="35" t="s">
        <v>2684</v>
      </c>
      <c r="AF324" s="34" t="s">
        <v>271</v>
      </c>
      <c r="AG324" s="34" t="s">
        <v>2685</v>
      </c>
    </row>
    <row r="325" spans="1:33" s="5" customFormat="1" ht="50.25" customHeight="1" x14ac:dyDescent="0.3">
      <c r="A325" s="58" t="s">
        <v>2670</v>
      </c>
      <c r="B325" s="35">
        <v>93141506</v>
      </c>
      <c r="C325" s="34" t="s">
        <v>2752</v>
      </c>
      <c r="D325" s="55">
        <v>43050</v>
      </c>
      <c r="E325" s="34" t="s">
        <v>907</v>
      </c>
      <c r="F325" s="34" t="s">
        <v>81</v>
      </c>
      <c r="G325" s="34" t="s">
        <v>2672</v>
      </c>
      <c r="H325" s="74">
        <v>759465460</v>
      </c>
      <c r="I325" s="74">
        <v>705176680</v>
      </c>
      <c r="J325" s="34" t="s">
        <v>49</v>
      </c>
      <c r="K325" s="34" t="s">
        <v>50</v>
      </c>
      <c r="L325" s="35" t="s">
        <v>2673</v>
      </c>
      <c r="M325" s="35" t="s">
        <v>2674</v>
      </c>
      <c r="N325" s="58" t="s">
        <v>2675</v>
      </c>
      <c r="O325" s="45" t="s">
        <v>2676</v>
      </c>
      <c r="P325" s="34" t="s">
        <v>2677</v>
      </c>
      <c r="Q325" s="34" t="s">
        <v>2678</v>
      </c>
      <c r="R325" s="34" t="s">
        <v>2679</v>
      </c>
      <c r="S325" s="34" t="s">
        <v>2680</v>
      </c>
      <c r="T325" s="34" t="s">
        <v>2681</v>
      </c>
      <c r="U325" s="35" t="s">
        <v>2682</v>
      </c>
      <c r="V325" s="35">
        <v>7898</v>
      </c>
      <c r="W325" s="34">
        <v>19559</v>
      </c>
      <c r="X325" s="60">
        <v>43049</v>
      </c>
      <c r="Y325" s="34" t="s">
        <v>68</v>
      </c>
      <c r="Z325" s="34">
        <v>4600007874</v>
      </c>
      <c r="AA325" s="68">
        <f t="shared" si="4"/>
        <v>1</v>
      </c>
      <c r="AB325" s="35" t="s">
        <v>2753</v>
      </c>
      <c r="AC325" s="35" t="s">
        <v>61</v>
      </c>
      <c r="AD325" s="35"/>
      <c r="AE325" s="35" t="s">
        <v>2684</v>
      </c>
      <c r="AF325" s="34" t="s">
        <v>271</v>
      </c>
      <c r="AG325" s="34" t="s">
        <v>2685</v>
      </c>
    </row>
    <row r="326" spans="1:33" s="5" customFormat="1" ht="50.25" customHeight="1" x14ac:dyDescent="0.3">
      <c r="A326" s="58" t="s">
        <v>2670</v>
      </c>
      <c r="B326" s="35">
        <v>93141506</v>
      </c>
      <c r="C326" s="34" t="s">
        <v>2754</v>
      </c>
      <c r="D326" s="55">
        <v>43050</v>
      </c>
      <c r="E326" s="34" t="s">
        <v>907</v>
      </c>
      <c r="F326" s="34" t="s">
        <v>81</v>
      </c>
      <c r="G326" s="34" t="s">
        <v>2672</v>
      </c>
      <c r="H326" s="74">
        <v>146051050</v>
      </c>
      <c r="I326" s="74">
        <v>135610900</v>
      </c>
      <c r="J326" s="34" t="s">
        <v>49</v>
      </c>
      <c r="K326" s="34" t="s">
        <v>50</v>
      </c>
      <c r="L326" s="35" t="s">
        <v>2673</v>
      </c>
      <c r="M326" s="35" t="s">
        <v>2674</v>
      </c>
      <c r="N326" s="58" t="s">
        <v>2675</v>
      </c>
      <c r="O326" s="45" t="s">
        <v>2676</v>
      </c>
      <c r="P326" s="34" t="s">
        <v>2677</v>
      </c>
      <c r="Q326" s="34" t="s">
        <v>2678</v>
      </c>
      <c r="R326" s="34" t="s">
        <v>2679</v>
      </c>
      <c r="S326" s="34" t="s">
        <v>2680</v>
      </c>
      <c r="T326" s="34" t="s">
        <v>2681</v>
      </c>
      <c r="U326" s="35" t="s">
        <v>2682</v>
      </c>
      <c r="V326" s="35">
        <v>7921</v>
      </c>
      <c r="W326" s="34">
        <v>19541</v>
      </c>
      <c r="X326" s="60">
        <v>43049</v>
      </c>
      <c r="Y326" s="34" t="s">
        <v>68</v>
      </c>
      <c r="Z326" s="34">
        <v>4600007833</v>
      </c>
      <c r="AA326" s="68">
        <f t="shared" si="4"/>
        <v>1</v>
      </c>
      <c r="AB326" s="35" t="s">
        <v>2755</v>
      </c>
      <c r="AC326" s="35" t="s">
        <v>61</v>
      </c>
      <c r="AD326" s="35"/>
      <c r="AE326" s="35" t="s">
        <v>2684</v>
      </c>
      <c r="AF326" s="34" t="s">
        <v>271</v>
      </c>
      <c r="AG326" s="34" t="s">
        <v>2685</v>
      </c>
    </row>
    <row r="327" spans="1:33" s="5" customFormat="1" ht="50.25" customHeight="1" x14ac:dyDescent="0.3">
      <c r="A327" s="58" t="s">
        <v>2670</v>
      </c>
      <c r="B327" s="35">
        <v>93141506</v>
      </c>
      <c r="C327" s="34" t="s">
        <v>2756</v>
      </c>
      <c r="D327" s="55">
        <v>43050</v>
      </c>
      <c r="E327" s="34" t="s">
        <v>907</v>
      </c>
      <c r="F327" s="34" t="s">
        <v>81</v>
      </c>
      <c r="G327" s="34" t="s">
        <v>2672</v>
      </c>
      <c r="H327" s="74">
        <v>760947807</v>
      </c>
      <c r="I327" s="74">
        <v>706242029</v>
      </c>
      <c r="J327" s="34" t="s">
        <v>49</v>
      </c>
      <c r="K327" s="34" t="s">
        <v>50</v>
      </c>
      <c r="L327" s="35" t="s">
        <v>2673</v>
      </c>
      <c r="M327" s="35" t="s">
        <v>2674</v>
      </c>
      <c r="N327" s="58" t="s">
        <v>2675</v>
      </c>
      <c r="O327" s="45" t="s">
        <v>2676</v>
      </c>
      <c r="P327" s="34" t="s">
        <v>2677</v>
      </c>
      <c r="Q327" s="34" t="s">
        <v>2678</v>
      </c>
      <c r="R327" s="34" t="s">
        <v>2679</v>
      </c>
      <c r="S327" s="34" t="s">
        <v>2680</v>
      </c>
      <c r="T327" s="34" t="s">
        <v>2681</v>
      </c>
      <c r="U327" s="35" t="s">
        <v>2682</v>
      </c>
      <c r="V327" s="35">
        <v>7922</v>
      </c>
      <c r="W327" s="34">
        <v>19542</v>
      </c>
      <c r="X327" s="60">
        <v>43049</v>
      </c>
      <c r="Y327" s="34" t="s">
        <v>68</v>
      </c>
      <c r="Z327" s="34">
        <v>4600007804</v>
      </c>
      <c r="AA327" s="68">
        <f t="shared" si="4"/>
        <v>1</v>
      </c>
      <c r="AB327" s="35" t="s">
        <v>2757</v>
      </c>
      <c r="AC327" s="35" t="s">
        <v>61</v>
      </c>
      <c r="AD327" s="35"/>
      <c r="AE327" s="35" t="s">
        <v>2684</v>
      </c>
      <c r="AF327" s="34" t="s">
        <v>271</v>
      </c>
      <c r="AG327" s="34" t="s">
        <v>2685</v>
      </c>
    </row>
    <row r="328" spans="1:33" s="5" customFormat="1" ht="50.25" customHeight="1" x14ac:dyDescent="0.3">
      <c r="A328" s="58" t="s">
        <v>2670</v>
      </c>
      <c r="B328" s="35">
        <v>93141506</v>
      </c>
      <c r="C328" s="34" t="s">
        <v>2758</v>
      </c>
      <c r="D328" s="55">
        <v>43050</v>
      </c>
      <c r="E328" s="34" t="s">
        <v>907</v>
      </c>
      <c r="F328" s="34" t="s">
        <v>81</v>
      </c>
      <c r="G328" s="34" t="s">
        <v>2672</v>
      </c>
      <c r="H328" s="74">
        <v>546230927</v>
      </c>
      <c r="I328" s="74">
        <v>507184766</v>
      </c>
      <c r="J328" s="34" t="s">
        <v>49</v>
      </c>
      <c r="K328" s="34" t="s">
        <v>50</v>
      </c>
      <c r="L328" s="35" t="s">
        <v>2673</v>
      </c>
      <c r="M328" s="35" t="s">
        <v>2674</v>
      </c>
      <c r="N328" s="58" t="s">
        <v>2675</v>
      </c>
      <c r="O328" s="45" t="s">
        <v>2676</v>
      </c>
      <c r="P328" s="34" t="s">
        <v>2677</v>
      </c>
      <c r="Q328" s="34" t="s">
        <v>2678</v>
      </c>
      <c r="R328" s="34" t="s">
        <v>2679</v>
      </c>
      <c r="S328" s="34" t="s">
        <v>2680</v>
      </c>
      <c r="T328" s="34" t="s">
        <v>2681</v>
      </c>
      <c r="U328" s="35" t="s">
        <v>2682</v>
      </c>
      <c r="V328" s="35">
        <v>7904</v>
      </c>
      <c r="W328" s="34">
        <v>19543</v>
      </c>
      <c r="X328" s="60">
        <v>43049</v>
      </c>
      <c r="Y328" s="34" t="s">
        <v>68</v>
      </c>
      <c r="Z328" s="34">
        <v>4600007821</v>
      </c>
      <c r="AA328" s="68">
        <f t="shared" si="4"/>
        <v>1</v>
      </c>
      <c r="AB328" s="35" t="s">
        <v>2759</v>
      </c>
      <c r="AC328" s="35" t="s">
        <v>61</v>
      </c>
      <c r="AD328" s="35"/>
      <c r="AE328" s="35" t="s">
        <v>2684</v>
      </c>
      <c r="AF328" s="34" t="s">
        <v>271</v>
      </c>
      <c r="AG328" s="34" t="s">
        <v>2685</v>
      </c>
    </row>
    <row r="329" spans="1:33" s="5" customFormat="1" ht="50.25" customHeight="1" x14ac:dyDescent="0.3">
      <c r="A329" s="58" t="s">
        <v>2670</v>
      </c>
      <c r="B329" s="35">
        <v>93141506</v>
      </c>
      <c r="C329" s="34" t="s">
        <v>2760</v>
      </c>
      <c r="D329" s="55">
        <v>43050</v>
      </c>
      <c r="E329" s="34" t="s">
        <v>907</v>
      </c>
      <c r="F329" s="34" t="s">
        <v>81</v>
      </c>
      <c r="G329" s="34" t="s">
        <v>2672</v>
      </c>
      <c r="H329" s="74">
        <v>366588136</v>
      </c>
      <c r="I329" s="74">
        <v>340383359</v>
      </c>
      <c r="J329" s="34" t="s">
        <v>49</v>
      </c>
      <c r="K329" s="34" t="s">
        <v>50</v>
      </c>
      <c r="L329" s="35" t="s">
        <v>2673</v>
      </c>
      <c r="M329" s="35" t="s">
        <v>2674</v>
      </c>
      <c r="N329" s="58" t="s">
        <v>2675</v>
      </c>
      <c r="O329" s="45" t="s">
        <v>2676</v>
      </c>
      <c r="P329" s="34" t="s">
        <v>2677</v>
      </c>
      <c r="Q329" s="34" t="s">
        <v>2678</v>
      </c>
      <c r="R329" s="34" t="s">
        <v>2679</v>
      </c>
      <c r="S329" s="34" t="s">
        <v>2680</v>
      </c>
      <c r="T329" s="34" t="s">
        <v>2681</v>
      </c>
      <c r="U329" s="35" t="s">
        <v>2682</v>
      </c>
      <c r="V329" s="35">
        <v>7906</v>
      </c>
      <c r="W329" s="34">
        <v>19544</v>
      </c>
      <c r="X329" s="60">
        <v>43049</v>
      </c>
      <c r="Y329" s="34" t="s">
        <v>68</v>
      </c>
      <c r="Z329" s="34">
        <v>4600007811</v>
      </c>
      <c r="AA329" s="68">
        <f t="shared" si="4"/>
        <v>1</v>
      </c>
      <c r="AB329" s="35" t="s">
        <v>2761</v>
      </c>
      <c r="AC329" s="35" t="s">
        <v>61</v>
      </c>
      <c r="AD329" s="35"/>
      <c r="AE329" s="35" t="s">
        <v>2684</v>
      </c>
      <c r="AF329" s="34" t="s">
        <v>271</v>
      </c>
      <c r="AG329" s="34" t="s">
        <v>2685</v>
      </c>
    </row>
    <row r="330" spans="1:33" s="5" customFormat="1" ht="50.25" customHeight="1" x14ac:dyDescent="0.3">
      <c r="A330" s="58" t="s">
        <v>2670</v>
      </c>
      <c r="B330" s="35">
        <v>93141506</v>
      </c>
      <c r="C330" s="34" t="s">
        <v>2762</v>
      </c>
      <c r="D330" s="55">
        <v>43050</v>
      </c>
      <c r="E330" s="34" t="s">
        <v>907</v>
      </c>
      <c r="F330" s="34" t="s">
        <v>81</v>
      </c>
      <c r="G330" s="34" t="s">
        <v>2672</v>
      </c>
      <c r="H330" s="74">
        <v>219076575</v>
      </c>
      <c r="I330" s="74">
        <v>203416350</v>
      </c>
      <c r="J330" s="34" t="s">
        <v>49</v>
      </c>
      <c r="K330" s="34" t="s">
        <v>50</v>
      </c>
      <c r="L330" s="35" t="s">
        <v>2673</v>
      </c>
      <c r="M330" s="35" t="s">
        <v>2674</v>
      </c>
      <c r="N330" s="58" t="s">
        <v>2675</v>
      </c>
      <c r="O330" s="45" t="s">
        <v>2676</v>
      </c>
      <c r="P330" s="34" t="s">
        <v>2677</v>
      </c>
      <c r="Q330" s="34" t="s">
        <v>2678</v>
      </c>
      <c r="R330" s="34" t="s">
        <v>2679</v>
      </c>
      <c r="S330" s="34" t="s">
        <v>2680</v>
      </c>
      <c r="T330" s="34" t="s">
        <v>2681</v>
      </c>
      <c r="U330" s="35" t="s">
        <v>2682</v>
      </c>
      <c r="V330" s="35">
        <v>7907</v>
      </c>
      <c r="W330" s="34">
        <v>19545</v>
      </c>
      <c r="X330" s="60">
        <v>43049</v>
      </c>
      <c r="Y330" s="34" t="s">
        <v>68</v>
      </c>
      <c r="Z330" s="34">
        <v>4600007773</v>
      </c>
      <c r="AA330" s="68">
        <f t="shared" si="4"/>
        <v>1</v>
      </c>
      <c r="AB330" s="35" t="s">
        <v>2763</v>
      </c>
      <c r="AC330" s="35" t="s">
        <v>61</v>
      </c>
      <c r="AD330" s="35"/>
      <c r="AE330" s="35" t="s">
        <v>2684</v>
      </c>
      <c r="AF330" s="34" t="s">
        <v>271</v>
      </c>
      <c r="AG330" s="34" t="s">
        <v>2685</v>
      </c>
    </row>
    <row r="331" spans="1:33" s="5" customFormat="1" ht="50.25" customHeight="1" x14ac:dyDescent="0.3">
      <c r="A331" s="58" t="s">
        <v>2670</v>
      </c>
      <c r="B331" s="35">
        <v>93141506</v>
      </c>
      <c r="C331" s="34" t="s">
        <v>2764</v>
      </c>
      <c r="D331" s="55">
        <v>43050</v>
      </c>
      <c r="E331" s="34" t="s">
        <v>907</v>
      </c>
      <c r="F331" s="34" t="s">
        <v>81</v>
      </c>
      <c r="G331" s="34" t="s">
        <v>2672</v>
      </c>
      <c r="H331" s="74">
        <v>730255250</v>
      </c>
      <c r="I331" s="74">
        <v>678054500</v>
      </c>
      <c r="J331" s="34" t="s">
        <v>49</v>
      </c>
      <c r="K331" s="34" t="s">
        <v>50</v>
      </c>
      <c r="L331" s="35" t="s">
        <v>2673</v>
      </c>
      <c r="M331" s="35" t="s">
        <v>2674</v>
      </c>
      <c r="N331" s="58" t="s">
        <v>2675</v>
      </c>
      <c r="O331" s="45" t="s">
        <v>2676</v>
      </c>
      <c r="P331" s="34" t="s">
        <v>2677</v>
      </c>
      <c r="Q331" s="34" t="s">
        <v>2678</v>
      </c>
      <c r="R331" s="34" t="s">
        <v>2679</v>
      </c>
      <c r="S331" s="34" t="s">
        <v>2680</v>
      </c>
      <c r="T331" s="34" t="s">
        <v>2681</v>
      </c>
      <c r="U331" s="35" t="s">
        <v>2682</v>
      </c>
      <c r="V331" s="35">
        <v>7910</v>
      </c>
      <c r="W331" s="34">
        <v>19546</v>
      </c>
      <c r="X331" s="60">
        <v>43049</v>
      </c>
      <c r="Y331" s="34" t="s">
        <v>68</v>
      </c>
      <c r="Z331" s="34">
        <v>4600007893</v>
      </c>
      <c r="AA331" s="68">
        <f t="shared" si="4"/>
        <v>1</v>
      </c>
      <c r="AB331" s="35" t="s">
        <v>2765</v>
      </c>
      <c r="AC331" s="35" t="s">
        <v>61</v>
      </c>
      <c r="AD331" s="35"/>
      <c r="AE331" s="35" t="s">
        <v>2684</v>
      </c>
      <c r="AF331" s="34" t="s">
        <v>271</v>
      </c>
      <c r="AG331" s="34" t="s">
        <v>2685</v>
      </c>
    </row>
    <row r="332" spans="1:33" s="5" customFormat="1" ht="50.25" customHeight="1" x14ac:dyDescent="0.3">
      <c r="A332" s="58" t="s">
        <v>2670</v>
      </c>
      <c r="B332" s="35">
        <v>93141506</v>
      </c>
      <c r="C332" s="34" t="s">
        <v>2766</v>
      </c>
      <c r="D332" s="55">
        <v>43050</v>
      </c>
      <c r="E332" s="34" t="s">
        <v>907</v>
      </c>
      <c r="F332" s="34" t="s">
        <v>81</v>
      </c>
      <c r="G332" s="34" t="s">
        <v>2672</v>
      </c>
      <c r="H332" s="74">
        <v>598809305</v>
      </c>
      <c r="I332" s="74">
        <v>556004690</v>
      </c>
      <c r="J332" s="34" t="s">
        <v>49</v>
      </c>
      <c r="K332" s="34" t="s">
        <v>50</v>
      </c>
      <c r="L332" s="35" t="s">
        <v>2673</v>
      </c>
      <c r="M332" s="35" t="s">
        <v>2674</v>
      </c>
      <c r="N332" s="58" t="s">
        <v>2675</v>
      </c>
      <c r="O332" s="45" t="s">
        <v>2676</v>
      </c>
      <c r="P332" s="34" t="s">
        <v>2677</v>
      </c>
      <c r="Q332" s="34" t="s">
        <v>2678</v>
      </c>
      <c r="R332" s="34" t="s">
        <v>2679</v>
      </c>
      <c r="S332" s="34" t="s">
        <v>2680</v>
      </c>
      <c r="T332" s="34" t="s">
        <v>2681</v>
      </c>
      <c r="U332" s="35" t="s">
        <v>2682</v>
      </c>
      <c r="V332" s="35">
        <v>7914</v>
      </c>
      <c r="W332" s="34">
        <v>19547</v>
      </c>
      <c r="X332" s="60">
        <v>43049</v>
      </c>
      <c r="Y332" s="34" t="s">
        <v>68</v>
      </c>
      <c r="Z332" s="34">
        <v>4600007894</v>
      </c>
      <c r="AA332" s="68">
        <f t="shared" si="4"/>
        <v>1</v>
      </c>
      <c r="AB332" s="35" t="s">
        <v>2767</v>
      </c>
      <c r="AC332" s="35" t="s">
        <v>61</v>
      </c>
      <c r="AD332" s="35"/>
      <c r="AE332" s="35" t="s">
        <v>2684</v>
      </c>
      <c r="AF332" s="34" t="s">
        <v>271</v>
      </c>
      <c r="AG332" s="34" t="s">
        <v>2685</v>
      </c>
    </row>
    <row r="333" spans="1:33" s="5" customFormat="1" ht="50.25" customHeight="1" x14ac:dyDescent="0.3">
      <c r="A333" s="58" t="s">
        <v>2670</v>
      </c>
      <c r="B333" s="35">
        <v>93141506</v>
      </c>
      <c r="C333" s="34" t="s">
        <v>2768</v>
      </c>
      <c r="D333" s="55">
        <v>43050</v>
      </c>
      <c r="E333" s="34" t="s">
        <v>907</v>
      </c>
      <c r="F333" s="34" t="s">
        <v>81</v>
      </c>
      <c r="G333" s="34" t="s">
        <v>2672</v>
      </c>
      <c r="H333" s="74">
        <v>278886625</v>
      </c>
      <c r="I333" s="74">
        <v>258876895</v>
      </c>
      <c r="J333" s="34" t="s">
        <v>49</v>
      </c>
      <c r="K333" s="34" t="s">
        <v>50</v>
      </c>
      <c r="L333" s="35" t="s">
        <v>2673</v>
      </c>
      <c r="M333" s="35" t="s">
        <v>2674</v>
      </c>
      <c r="N333" s="58" t="s">
        <v>2675</v>
      </c>
      <c r="O333" s="45" t="s">
        <v>2676</v>
      </c>
      <c r="P333" s="34" t="s">
        <v>2677</v>
      </c>
      <c r="Q333" s="34" t="s">
        <v>2678</v>
      </c>
      <c r="R333" s="34" t="s">
        <v>2679</v>
      </c>
      <c r="S333" s="34" t="s">
        <v>2680</v>
      </c>
      <c r="T333" s="34" t="s">
        <v>2681</v>
      </c>
      <c r="U333" s="35" t="s">
        <v>2682</v>
      </c>
      <c r="V333" s="35">
        <v>7916</v>
      </c>
      <c r="W333" s="34">
        <v>19548</v>
      </c>
      <c r="X333" s="60">
        <v>43049</v>
      </c>
      <c r="Y333" s="34" t="s">
        <v>68</v>
      </c>
      <c r="Z333" s="34">
        <v>4600007838</v>
      </c>
      <c r="AA333" s="68">
        <f t="shared" ref="AA333:AA396" si="5">+IF(AND(W333="",X333="",Y333="",Z333=""),"",IF(AND(W333&lt;&gt;"",X333="",Y333="",Z333=""),0%,IF(AND(W333&lt;&gt;"",X333&lt;&gt;"",Y333="",Z333=""),33%,IF(AND(W333&lt;&gt;"",X333&lt;&gt;"",Y333&lt;&gt;"",Z333=""),66%,IF(AND(W333&lt;&gt;"",X333&lt;&gt;"",Y333&lt;&gt;"",Z333&lt;&gt;""),100%,"Información incompleta")))))</f>
        <v>1</v>
      </c>
      <c r="AB333" s="35" t="s">
        <v>2769</v>
      </c>
      <c r="AC333" s="35" t="s">
        <v>61</v>
      </c>
      <c r="AD333" s="35"/>
      <c r="AE333" s="35" t="s">
        <v>2684</v>
      </c>
      <c r="AF333" s="34" t="s">
        <v>271</v>
      </c>
      <c r="AG333" s="34" t="s">
        <v>2685</v>
      </c>
    </row>
    <row r="334" spans="1:33" s="5" customFormat="1" ht="50.25" customHeight="1" x14ac:dyDescent="0.3">
      <c r="A334" s="58" t="s">
        <v>2670</v>
      </c>
      <c r="B334" s="35">
        <v>93141506</v>
      </c>
      <c r="C334" s="34" t="s">
        <v>2770</v>
      </c>
      <c r="D334" s="55">
        <v>43050</v>
      </c>
      <c r="E334" s="34" t="s">
        <v>907</v>
      </c>
      <c r="F334" s="34" t="s">
        <v>81</v>
      </c>
      <c r="G334" s="34" t="s">
        <v>2672</v>
      </c>
      <c r="H334" s="74">
        <v>292102100</v>
      </c>
      <c r="I334" s="74">
        <v>271221800</v>
      </c>
      <c r="J334" s="34" t="s">
        <v>49</v>
      </c>
      <c r="K334" s="34" t="s">
        <v>50</v>
      </c>
      <c r="L334" s="35" t="s">
        <v>2673</v>
      </c>
      <c r="M334" s="35" t="s">
        <v>2674</v>
      </c>
      <c r="N334" s="58" t="s">
        <v>2675</v>
      </c>
      <c r="O334" s="45" t="s">
        <v>2676</v>
      </c>
      <c r="P334" s="34" t="s">
        <v>2677</v>
      </c>
      <c r="Q334" s="34" t="s">
        <v>2678</v>
      </c>
      <c r="R334" s="34" t="s">
        <v>2679</v>
      </c>
      <c r="S334" s="34" t="s">
        <v>2680</v>
      </c>
      <c r="T334" s="34" t="s">
        <v>2681</v>
      </c>
      <c r="U334" s="35" t="s">
        <v>2682</v>
      </c>
      <c r="V334" s="35">
        <v>7866</v>
      </c>
      <c r="W334" s="34">
        <v>19549</v>
      </c>
      <c r="X334" s="60">
        <v>43049</v>
      </c>
      <c r="Y334" s="34" t="s">
        <v>68</v>
      </c>
      <c r="Z334" s="34">
        <v>4600007762</v>
      </c>
      <c r="AA334" s="68">
        <f t="shared" si="5"/>
        <v>1</v>
      </c>
      <c r="AB334" s="35" t="s">
        <v>2771</v>
      </c>
      <c r="AC334" s="35" t="s">
        <v>61</v>
      </c>
      <c r="AD334" s="35"/>
      <c r="AE334" s="35" t="s">
        <v>2684</v>
      </c>
      <c r="AF334" s="34" t="s">
        <v>271</v>
      </c>
      <c r="AG334" s="34" t="s">
        <v>2685</v>
      </c>
    </row>
    <row r="335" spans="1:33" s="5" customFormat="1" ht="50.25" customHeight="1" x14ac:dyDescent="0.3">
      <c r="A335" s="58" t="s">
        <v>2670</v>
      </c>
      <c r="B335" s="35">
        <v>93141506</v>
      </c>
      <c r="C335" s="34" t="s">
        <v>2772</v>
      </c>
      <c r="D335" s="55">
        <v>43050</v>
      </c>
      <c r="E335" s="34" t="s">
        <v>907</v>
      </c>
      <c r="F335" s="34" t="s">
        <v>81</v>
      </c>
      <c r="G335" s="34" t="s">
        <v>2672</v>
      </c>
      <c r="H335" s="74">
        <v>628019515</v>
      </c>
      <c r="I335" s="74">
        <v>583126870</v>
      </c>
      <c r="J335" s="34" t="s">
        <v>49</v>
      </c>
      <c r="K335" s="34" t="s">
        <v>50</v>
      </c>
      <c r="L335" s="35" t="s">
        <v>2673</v>
      </c>
      <c r="M335" s="35" t="s">
        <v>2674</v>
      </c>
      <c r="N335" s="58" t="s">
        <v>2675</v>
      </c>
      <c r="O335" s="45" t="s">
        <v>2676</v>
      </c>
      <c r="P335" s="34" t="s">
        <v>2677</v>
      </c>
      <c r="Q335" s="34" t="s">
        <v>2678</v>
      </c>
      <c r="R335" s="34" t="s">
        <v>2679</v>
      </c>
      <c r="S335" s="34" t="s">
        <v>2680</v>
      </c>
      <c r="T335" s="34" t="s">
        <v>2681</v>
      </c>
      <c r="U335" s="35" t="s">
        <v>2682</v>
      </c>
      <c r="V335" s="35">
        <v>7867</v>
      </c>
      <c r="W335" s="34">
        <v>19550</v>
      </c>
      <c r="X335" s="60">
        <v>43049</v>
      </c>
      <c r="Y335" s="34" t="s">
        <v>68</v>
      </c>
      <c r="Z335" s="34">
        <v>4600007764</v>
      </c>
      <c r="AA335" s="68">
        <f t="shared" si="5"/>
        <v>1</v>
      </c>
      <c r="AB335" s="35" t="s">
        <v>2773</v>
      </c>
      <c r="AC335" s="35" t="s">
        <v>61</v>
      </c>
      <c r="AD335" s="35"/>
      <c r="AE335" s="35" t="s">
        <v>2684</v>
      </c>
      <c r="AF335" s="34" t="s">
        <v>271</v>
      </c>
      <c r="AG335" s="34" t="s">
        <v>2685</v>
      </c>
    </row>
    <row r="336" spans="1:33" s="5" customFormat="1" ht="50.25" customHeight="1" x14ac:dyDescent="0.3">
      <c r="A336" s="58" t="s">
        <v>2670</v>
      </c>
      <c r="B336" s="35">
        <v>93141506</v>
      </c>
      <c r="C336" s="34" t="s">
        <v>2774</v>
      </c>
      <c r="D336" s="55">
        <v>43050</v>
      </c>
      <c r="E336" s="34" t="s">
        <v>907</v>
      </c>
      <c r="F336" s="34" t="s">
        <v>81</v>
      </c>
      <c r="G336" s="34" t="s">
        <v>2672</v>
      </c>
      <c r="H336" s="74">
        <v>460060808</v>
      </c>
      <c r="I336" s="74">
        <v>427174335</v>
      </c>
      <c r="J336" s="34" t="s">
        <v>49</v>
      </c>
      <c r="K336" s="34" t="s">
        <v>50</v>
      </c>
      <c r="L336" s="35" t="s">
        <v>2673</v>
      </c>
      <c r="M336" s="35" t="s">
        <v>2674</v>
      </c>
      <c r="N336" s="58" t="s">
        <v>2675</v>
      </c>
      <c r="O336" s="45" t="s">
        <v>2676</v>
      </c>
      <c r="P336" s="34" t="s">
        <v>2677</v>
      </c>
      <c r="Q336" s="34" t="s">
        <v>2678</v>
      </c>
      <c r="R336" s="34" t="s">
        <v>2679</v>
      </c>
      <c r="S336" s="34" t="s">
        <v>2680</v>
      </c>
      <c r="T336" s="34" t="s">
        <v>2681</v>
      </c>
      <c r="U336" s="35" t="s">
        <v>2682</v>
      </c>
      <c r="V336" s="35">
        <v>7870</v>
      </c>
      <c r="W336" s="34">
        <v>19551</v>
      </c>
      <c r="X336" s="60">
        <v>43049</v>
      </c>
      <c r="Y336" s="34" t="s">
        <v>68</v>
      </c>
      <c r="Z336" s="34">
        <v>4600007803</v>
      </c>
      <c r="AA336" s="68">
        <f t="shared" si="5"/>
        <v>1</v>
      </c>
      <c r="AB336" s="35" t="s">
        <v>2775</v>
      </c>
      <c r="AC336" s="35" t="s">
        <v>61</v>
      </c>
      <c r="AD336" s="35"/>
      <c r="AE336" s="35" t="s">
        <v>2684</v>
      </c>
      <c r="AF336" s="34" t="s">
        <v>271</v>
      </c>
      <c r="AG336" s="34" t="s">
        <v>2685</v>
      </c>
    </row>
    <row r="337" spans="1:33" s="5" customFormat="1" ht="50.25" customHeight="1" x14ac:dyDescent="0.3">
      <c r="A337" s="58" t="s">
        <v>2670</v>
      </c>
      <c r="B337" s="35">
        <v>93141506</v>
      </c>
      <c r="C337" s="34" t="s">
        <v>2776</v>
      </c>
      <c r="D337" s="55">
        <v>43050</v>
      </c>
      <c r="E337" s="34" t="s">
        <v>907</v>
      </c>
      <c r="F337" s="34" t="s">
        <v>81</v>
      </c>
      <c r="G337" s="34" t="s">
        <v>2672</v>
      </c>
      <c r="H337" s="74">
        <v>219076575</v>
      </c>
      <c r="I337" s="74">
        <v>203416350</v>
      </c>
      <c r="J337" s="34" t="s">
        <v>49</v>
      </c>
      <c r="K337" s="34" t="s">
        <v>50</v>
      </c>
      <c r="L337" s="35" t="s">
        <v>2673</v>
      </c>
      <c r="M337" s="35" t="s">
        <v>2674</v>
      </c>
      <c r="N337" s="58" t="s">
        <v>2675</v>
      </c>
      <c r="O337" s="45" t="s">
        <v>2676</v>
      </c>
      <c r="P337" s="34" t="s">
        <v>2677</v>
      </c>
      <c r="Q337" s="34" t="s">
        <v>2678</v>
      </c>
      <c r="R337" s="34" t="s">
        <v>2679</v>
      </c>
      <c r="S337" s="34" t="s">
        <v>2680</v>
      </c>
      <c r="T337" s="34" t="s">
        <v>2681</v>
      </c>
      <c r="U337" s="35" t="s">
        <v>2682</v>
      </c>
      <c r="V337" s="35">
        <v>7873</v>
      </c>
      <c r="W337" s="34">
        <v>19552</v>
      </c>
      <c r="X337" s="60">
        <v>43049</v>
      </c>
      <c r="Y337" s="34" t="s">
        <v>68</v>
      </c>
      <c r="Z337" s="34">
        <v>4600007809</v>
      </c>
      <c r="AA337" s="68">
        <f t="shared" si="5"/>
        <v>1</v>
      </c>
      <c r="AB337" s="35" t="s">
        <v>2777</v>
      </c>
      <c r="AC337" s="35" t="s">
        <v>61</v>
      </c>
      <c r="AD337" s="35"/>
      <c r="AE337" s="35" t="s">
        <v>2684</v>
      </c>
      <c r="AF337" s="34" t="s">
        <v>271</v>
      </c>
      <c r="AG337" s="34" t="s">
        <v>2685</v>
      </c>
    </row>
    <row r="338" spans="1:33" s="5" customFormat="1" ht="50.25" customHeight="1" x14ac:dyDescent="0.3">
      <c r="A338" s="58" t="s">
        <v>2670</v>
      </c>
      <c r="B338" s="35">
        <v>93141506</v>
      </c>
      <c r="C338" s="34" t="s">
        <v>2778</v>
      </c>
      <c r="D338" s="55">
        <v>43050</v>
      </c>
      <c r="E338" s="34" t="s">
        <v>907</v>
      </c>
      <c r="F338" s="34" t="s">
        <v>81</v>
      </c>
      <c r="G338" s="34" t="s">
        <v>2672</v>
      </c>
      <c r="H338" s="74">
        <v>1352432723</v>
      </c>
      <c r="I338" s="74">
        <v>1255756934</v>
      </c>
      <c r="J338" s="34" t="s">
        <v>49</v>
      </c>
      <c r="K338" s="34" t="s">
        <v>50</v>
      </c>
      <c r="L338" s="35" t="s">
        <v>2673</v>
      </c>
      <c r="M338" s="35" t="s">
        <v>2674</v>
      </c>
      <c r="N338" s="58" t="s">
        <v>2675</v>
      </c>
      <c r="O338" s="45" t="s">
        <v>2676</v>
      </c>
      <c r="P338" s="34" t="s">
        <v>2677</v>
      </c>
      <c r="Q338" s="34" t="s">
        <v>2678</v>
      </c>
      <c r="R338" s="34" t="s">
        <v>2679</v>
      </c>
      <c r="S338" s="34" t="s">
        <v>2680</v>
      </c>
      <c r="T338" s="34" t="s">
        <v>2681</v>
      </c>
      <c r="U338" s="35" t="s">
        <v>2682</v>
      </c>
      <c r="V338" s="35">
        <v>7882</v>
      </c>
      <c r="W338" s="34">
        <v>19553</v>
      </c>
      <c r="X338" s="60">
        <v>43049</v>
      </c>
      <c r="Y338" s="34" t="s">
        <v>68</v>
      </c>
      <c r="Z338" s="34">
        <v>4600007766</v>
      </c>
      <c r="AA338" s="68">
        <f t="shared" si="5"/>
        <v>1</v>
      </c>
      <c r="AB338" s="35" t="s">
        <v>2779</v>
      </c>
      <c r="AC338" s="35" t="s">
        <v>61</v>
      </c>
      <c r="AD338" s="35"/>
      <c r="AE338" s="35" t="s">
        <v>2684</v>
      </c>
      <c r="AF338" s="34" t="s">
        <v>271</v>
      </c>
      <c r="AG338" s="34" t="s">
        <v>2685</v>
      </c>
    </row>
    <row r="339" spans="1:33" s="5" customFormat="1" ht="50.25" customHeight="1" x14ac:dyDescent="0.3">
      <c r="A339" s="58" t="s">
        <v>2670</v>
      </c>
      <c r="B339" s="35">
        <v>93141506</v>
      </c>
      <c r="C339" s="34" t="s">
        <v>2780</v>
      </c>
      <c r="D339" s="55">
        <v>43050</v>
      </c>
      <c r="E339" s="34" t="s">
        <v>907</v>
      </c>
      <c r="F339" s="34" t="s">
        <v>81</v>
      </c>
      <c r="G339" s="34" t="s">
        <v>2672</v>
      </c>
      <c r="H339" s="74">
        <v>438153150</v>
      </c>
      <c r="I339" s="74">
        <v>406832700</v>
      </c>
      <c r="J339" s="34" t="s">
        <v>49</v>
      </c>
      <c r="K339" s="34" t="s">
        <v>50</v>
      </c>
      <c r="L339" s="35" t="s">
        <v>2673</v>
      </c>
      <c r="M339" s="35" t="s">
        <v>2674</v>
      </c>
      <c r="N339" s="58" t="s">
        <v>2675</v>
      </c>
      <c r="O339" s="45" t="s">
        <v>2676</v>
      </c>
      <c r="P339" s="34" t="s">
        <v>2677</v>
      </c>
      <c r="Q339" s="34" t="s">
        <v>2678</v>
      </c>
      <c r="R339" s="34" t="s">
        <v>2679</v>
      </c>
      <c r="S339" s="34" t="s">
        <v>2680</v>
      </c>
      <c r="T339" s="34" t="s">
        <v>2681</v>
      </c>
      <c r="U339" s="35" t="s">
        <v>2682</v>
      </c>
      <c r="V339" s="35">
        <v>7884</v>
      </c>
      <c r="W339" s="34">
        <v>19554</v>
      </c>
      <c r="X339" s="60">
        <v>43049</v>
      </c>
      <c r="Y339" s="34" t="s">
        <v>68</v>
      </c>
      <c r="Z339" s="34">
        <v>4600007776</v>
      </c>
      <c r="AA339" s="68">
        <f t="shared" si="5"/>
        <v>1</v>
      </c>
      <c r="AB339" s="35" t="s">
        <v>2781</v>
      </c>
      <c r="AC339" s="35" t="s">
        <v>61</v>
      </c>
      <c r="AD339" s="35"/>
      <c r="AE339" s="35" t="s">
        <v>2684</v>
      </c>
      <c r="AF339" s="34" t="s">
        <v>271</v>
      </c>
      <c r="AG339" s="34" t="s">
        <v>2685</v>
      </c>
    </row>
    <row r="340" spans="1:33" s="5" customFormat="1" ht="50.25" customHeight="1" x14ac:dyDescent="0.3">
      <c r="A340" s="58" t="s">
        <v>2670</v>
      </c>
      <c r="B340" s="35">
        <v>93141506</v>
      </c>
      <c r="C340" s="34" t="s">
        <v>2782</v>
      </c>
      <c r="D340" s="55">
        <v>43050</v>
      </c>
      <c r="E340" s="34" t="s">
        <v>907</v>
      </c>
      <c r="F340" s="34" t="s">
        <v>81</v>
      </c>
      <c r="G340" s="34" t="s">
        <v>2672</v>
      </c>
      <c r="H340" s="74">
        <v>219076575</v>
      </c>
      <c r="I340" s="74">
        <v>203416350</v>
      </c>
      <c r="J340" s="34" t="s">
        <v>49</v>
      </c>
      <c r="K340" s="34" t="s">
        <v>50</v>
      </c>
      <c r="L340" s="35" t="s">
        <v>2673</v>
      </c>
      <c r="M340" s="35" t="s">
        <v>2674</v>
      </c>
      <c r="N340" s="58" t="s">
        <v>2675</v>
      </c>
      <c r="O340" s="45" t="s">
        <v>2676</v>
      </c>
      <c r="P340" s="34" t="s">
        <v>2677</v>
      </c>
      <c r="Q340" s="34" t="s">
        <v>2678</v>
      </c>
      <c r="R340" s="34" t="s">
        <v>2679</v>
      </c>
      <c r="S340" s="34" t="s">
        <v>2680</v>
      </c>
      <c r="T340" s="34" t="s">
        <v>2681</v>
      </c>
      <c r="U340" s="35" t="s">
        <v>2682</v>
      </c>
      <c r="V340" s="35">
        <v>7887</v>
      </c>
      <c r="W340" s="34">
        <v>19555</v>
      </c>
      <c r="X340" s="60">
        <v>43049</v>
      </c>
      <c r="Y340" s="34" t="s">
        <v>68</v>
      </c>
      <c r="Z340" s="34">
        <v>4600007805</v>
      </c>
      <c r="AA340" s="68">
        <f t="shared" si="5"/>
        <v>1</v>
      </c>
      <c r="AB340" s="35" t="s">
        <v>2783</v>
      </c>
      <c r="AC340" s="35" t="s">
        <v>61</v>
      </c>
      <c r="AD340" s="35"/>
      <c r="AE340" s="35" t="s">
        <v>2684</v>
      </c>
      <c r="AF340" s="34" t="s">
        <v>271</v>
      </c>
      <c r="AG340" s="34" t="s">
        <v>2685</v>
      </c>
    </row>
    <row r="341" spans="1:33" s="5" customFormat="1" ht="50.25" customHeight="1" x14ac:dyDescent="0.3">
      <c r="A341" s="58" t="s">
        <v>2670</v>
      </c>
      <c r="B341" s="35">
        <v>93141506</v>
      </c>
      <c r="C341" s="34" t="s">
        <v>2784</v>
      </c>
      <c r="D341" s="55">
        <v>43050</v>
      </c>
      <c r="E341" s="34" t="s">
        <v>907</v>
      </c>
      <c r="F341" s="34" t="s">
        <v>81</v>
      </c>
      <c r="G341" s="34" t="s">
        <v>2672</v>
      </c>
      <c r="H341" s="74">
        <v>569599095</v>
      </c>
      <c r="I341" s="74">
        <v>528882510</v>
      </c>
      <c r="J341" s="34" t="s">
        <v>49</v>
      </c>
      <c r="K341" s="34" t="s">
        <v>50</v>
      </c>
      <c r="L341" s="35" t="s">
        <v>2673</v>
      </c>
      <c r="M341" s="35" t="s">
        <v>2674</v>
      </c>
      <c r="N341" s="58" t="s">
        <v>2675</v>
      </c>
      <c r="O341" s="45" t="s">
        <v>2676</v>
      </c>
      <c r="P341" s="34" t="s">
        <v>2677</v>
      </c>
      <c r="Q341" s="34" t="s">
        <v>2678</v>
      </c>
      <c r="R341" s="34" t="s">
        <v>2679</v>
      </c>
      <c r="S341" s="34" t="s">
        <v>2680</v>
      </c>
      <c r="T341" s="34" t="s">
        <v>2681</v>
      </c>
      <c r="U341" s="35" t="s">
        <v>2682</v>
      </c>
      <c r="V341" s="35">
        <v>7890</v>
      </c>
      <c r="W341" s="34">
        <v>19556</v>
      </c>
      <c r="X341" s="60">
        <v>43049</v>
      </c>
      <c r="Y341" s="34" t="s">
        <v>68</v>
      </c>
      <c r="Z341" s="34">
        <v>4600007822</v>
      </c>
      <c r="AA341" s="68">
        <f t="shared" si="5"/>
        <v>1</v>
      </c>
      <c r="AB341" s="35" t="s">
        <v>2785</v>
      </c>
      <c r="AC341" s="35" t="s">
        <v>61</v>
      </c>
      <c r="AD341" s="35"/>
      <c r="AE341" s="35" t="s">
        <v>2684</v>
      </c>
      <c r="AF341" s="34" t="s">
        <v>271</v>
      </c>
      <c r="AG341" s="34" t="s">
        <v>2685</v>
      </c>
    </row>
    <row r="342" spans="1:33" s="5" customFormat="1" ht="50.25" customHeight="1" x14ac:dyDescent="0.3">
      <c r="A342" s="58" t="s">
        <v>2670</v>
      </c>
      <c r="B342" s="35">
        <v>93141506</v>
      </c>
      <c r="C342" s="34" t="s">
        <v>2786</v>
      </c>
      <c r="D342" s="55">
        <v>43050</v>
      </c>
      <c r="E342" s="34" t="s">
        <v>907</v>
      </c>
      <c r="F342" s="34" t="s">
        <v>81</v>
      </c>
      <c r="G342" s="34" t="s">
        <v>2672</v>
      </c>
      <c r="H342" s="74">
        <v>438153150</v>
      </c>
      <c r="I342" s="74">
        <v>406832700</v>
      </c>
      <c r="J342" s="34" t="s">
        <v>49</v>
      </c>
      <c r="K342" s="34" t="s">
        <v>50</v>
      </c>
      <c r="L342" s="35" t="s">
        <v>2673</v>
      </c>
      <c r="M342" s="35" t="s">
        <v>2674</v>
      </c>
      <c r="N342" s="58" t="s">
        <v>2675</v>
      </c>
      <c r="O342" s="45" t="s">
        <v>2676</v>
      </c>
      <c r="P342" s="34" t="s">
        <v>2677</v>
      </c>
      <c r="Q342" s="34" t="s">
        <v>2678</v>
      </c>
      <c r="R342" s="34" t="s">
        <v>2679</v>
      </c>
      <c r="S342" s="34" t="s">
        <v>2680</v>
      </c>
      <c r="T342" s="34" t="s">
        <v>2681</v>
      </c>
      <c r="U342" s="35" t="s">
        <v>2682</v>
      </c>
      <c r="V342" s="35">
        <v>7892</v>
      </c>
      <c r="W342" s="34">
        <v>19557</v>
      </c>
      <c r="X342" s="60">
        <v>43049</v>
      </c>
      <c r="Y342" s="34" t="s">
        <v>68</v>
      </c>
      <c r="Z342" s="34">
        <v>4600007835</v>
      </c>
      <c r="AA342" s="68">
        <f t="shared" si="5"/>
        <v>1</v>
      </c>
      <c r="AB342" s="35" t="s">
        <v>2787</v>
      </c>
      <c r="AC342" s="35" t="s">
        <v>61</v>
      </c>
      <c r="AD342" s="35"/>
      <c r="AE342" s="35" t="s">
        <v>2684</v>
      </c>
      <c r="AF342" s="34" t="s">
        <v>271</v>
      </c>
      <c r="AG342" s="34" t="s">
        <v>2685</v>
      </c>
    </row>
    <row r="343" spans="1:33" s="5" customFormat="1" ht="50.25" customHeight="1" x14ac:dyDescent="0.3">
      <c r="A343" s="58" t="s">
        <v>2670</v>
      </c>
      <c r="B343" s="35">
        <v>93141506</v>
      </c>
      <c r="C343" s="34" t="s">
        <v>2788</v>
      </c>
      <c r="D343" s="55">
        <v>43050</v>
      </c>
      <c r="E343" s="34" t="s">
        <v>907</v>
      </c>
      <c r="F343" s="34" t="s">
        <v>81</v>
      </c>
      <c r="G343" s="34" t="s">
        <v>2672</v>
      </c>
      <c r="H343" s="74">
        <v>388495793</v>
      </c>
      <c r="I343" s="74">
        <v>360724994</v>
      </c>
      <c r="J343" s="34" t="s">
        <v>49</v>
      </c>
      <c r="K343" s="34" t="s">
        <v>50</v>
      </c>
      <c r="L343" s="35" t="s">
        <v>2673</v>
      </c>
      <c r="M343" s="35" t="s">
        <v>2674</v>
      </c>
      <c r="N343" s="58" t="s">
        <v>2675</v>
      </c>
      <c r="O343" s="45" t="s">
        <v>2676</v>
      </c>
      <c r="P343" s="34" t="s">
        <v>2677</v>
      </c>
      <c r="Q343" s="34" t="s">
        <v>2678</v>
      </c>
      <c r="R343" s="34" t="s">
        <v>2679</v>
      </c>
      <c r="S343" s="34" t="s">
        <v>2680</v>
      </c>
      <c r="T343" s="34" t="s">
        <v>2681</v>
      </c>
      <c r="U343" s="35" t="s">
        <v>2682</v>
      </c>
      <c r="V343" s="35">
        <v>7896</v>
      </c>
      <c r="W343" s="34">
        <v>19558</v>
      </c>
      <c r="X343" s="60">
        <v>43049</v>
      </c>
      <c r="Y343" s="34" t="s">
        <v>68</v>
      </c>
      <c r="Z343" s="34">
        <v>4600007876</v>
      </c>
      <c r="AA343" s="68">
        <f t="shared" si="5"/>
        <v>1</v>
      </c>
      <c r="AB343" s="35" t="s">
        <v>2789</v>
      </c>
      <c r="AC343" s="35" t="s">
        <v>61</v>
      </c>
      <c r="AD343" s="35"/>
      <c r="AE343" s="35" t="s">
        <v>2684</v>
      </c>
      <c r="AF343" s="34" t="s">
        <v>271</v>
      </c>
      <c r="AG343" s="34" t="s">
        <v>2685</v>
      </c>
    </row>
    <row r="344" spans="1:33" s="5" customFormat="1" ht="50.25" customHeight="1" x14ac:dyDescent="0.3">
      <c r="A344" s="58" t="s">
        <v>2670</v>
      </c>
      <c r="B344" s="35">
        <v>93141506</v>
      </c>
      <c r="C344" s="34" t="s">
        <v>2790</v>
      </c>
      <c r="D344" s="55">
        <v>43050</v>
      </c>
      <c r="E344" s="34" t="s">
        <v>907</v>
      </c>
      <c r="F344" s="34" t="s">
        <v>81</v>
      </c>
      <c r="G344" s="34" t="s">
        <v>2672</v>
      </c>
      <c r="H344" s="74">
        <v>2067805817</v>
      </c>
      <c r="I344" s="74">
        <v>1920992559</v>
      </c>
      <c r="J344" s="34" t="s">
        <v>49</v>
      </c>
      <c r="K344" s="34" t="s">
        <v>50</v>
      </c>
      <c r="L344" s="35" t="s">
        <v>2673</v>
      </c>
      <c r="M344" s="35" t="s">
        <v>2674</v>
      </c>
      <c r="N344" s="58" t="s">
        <v>2675</v>
      </c>
      <c r="O344" s="45" t="s">
        <v>2676</v>
      </c>
      <c r="P344" s="34" t="s">
        <v>2677</v>
      </c>
      <c r="Q344" s="34" t="s">
        <v>2678</v>
      </c>
      <c r="R344" s="34" t="s">
        <v>2679</v>
      </c>
      <c r="S344" s="34" t="s">
        <v>2680</v>
      </c>
      <c r="T344" s="34" t="s">
        <v>2681</v>
      </c>
      <c r="U344" s="35" t="s">
        <v>2682</v>
      </c>
      <c r="V344" s="35">
        <v>7900</v>
      </c>
      <c r="W344" s="34">
        <v>19560</v>
      </c>
      <c r="X344" s="60">
        <v>43049</v>
      </c>
      <c r="Y344" s="34" t="s">
        <v>68</v>
      </c>
      <c r="Z344" s="34">
        <v>4600007886</v>
      </c>
      <c r="AA344" s="68">
        <f t="shared" si="5"/>
        <v>1</v>
      </c>
      <c r="AB344" s="35" t="s">
        <v>2791</v>
      </c>
      <c r="AC344" s="35" t="s">
        <v>61</v>
      </c>
      <c r="AD344" s="35"/>
      <c r="AE344" s="35" t="s">
        <v>2684</v>
      </c>
      <c r="AF344" s="34" t="s">
        <v>271</v>
      </c>
      <c r="AG344" s="34" t="s">
        <v>2685</v>
      </c>
    </row>
    <row r="345" spans="1:33" s="5" customFormat="1" ht="50.25" customHeight="1" x14ac:dyDescent="0.3">
      <c r="A345" s="58" t="s">
        <v>2670</v>
      </c>
      <c r="B345" s="35">
        <v>93141506</v>
      </c>
      <c r="C345" s="34" t="s">
        <v>2792</v>
      </c>
      <c r="D345" s="55">
        <v>43050</v>
      </c>
      <c r="E345" s="34" t="s">
        <v>907</v>
      </c>
      <c r="F345" s="34" t="s">
        <v>81</v>
      </c>
      <c r="G345" s="34" t="s">
        <v>2672</v>
      </c>
      <c r="H345" s="74">
        <v>1134853855</v>
      </c>
      <c r="I345" s="74">
        <v>1054904590</v>
      </c>
      <c r="J345" s="34" t="s">
        <v>49</v>
      </c>
      <c r="K345" s="34" t="s">
        <v>50</v>
      </c>
      <c r="L345" s="35" t="s">
        <v>2673</v>
      </c>
      <c r="M345" s="35" t="s">
        <v>2674</v>
      </c>
      <c r="N345" s="58" t="s">
        <v>2675</v>
      </c>
      <c r="O345" s="45" t="s">
        <v>2676</v>
      </c>
      <c r="P345" s="34" t="s">
        <v>2677</v>
      </c>
      <c r="Q345" s="34" t="s">
        <v>2678</v>
      </c>
      <c r="R345" s="34" t="s">
        <v>2679</v>
      </c>
      <c r="S345" s="34" t="s">
        <v>2680</v>
      </c>
      <c r="T345" s="34" t="s">
        <v>2681</v>
      </c>
      <c r="U345" s="35" t="s">
        <v>2682</v>
      </c>
      <c r="V345" s="35">
        <v>7915</v>
      </c>
      <c r="W345" s="34">
        <v>19528</v>
      </c>
      <c r="X345" s="60">
        <v>43049</v>
      </c>
      <c r="Y345" s="34" t="s">
        <v>68</v>
      </c>
      <c r="Z345" s="34">
        <v>4600007841</v>
      </c>
      <c r="AA345" s="68">
        <f t="shared" si="5"/>
        <v>1</v>
      </c>
      <c r="AB345" s="35" t="s">
        <v>2793</v>
      </c>
      <c r="AC345" s="35" t="s">
        <v>61</v>
      </c>
      <c r="AD345" s="35"/>
      <c r="AE345" s="35" t="s">
        <v>2684</v>
      </c>
      <c r="AF345" s="34" t="s">
        <v>271</v>
      </c>
      <c r="AG345" s="34" t="s">
        <v>2685</v>
      </c>
    </row>
    <row r="346" spans="1:33" s="5" customFormat="1" ht="50.25" customHeight="1" x14ac:dyDescent="0.3">
      <c r="A346" s="58" t="s">
        <v>2670</v>
      </c>
      <c r="B346" s="35">
        <v>93141506</v>
      </c>
      <c r="C346" s="34" t="s">
        <v>2794</v>
      </c>
      <c r="D346" s="55">
        <v>43050</v>
      </c>
      <c r="E346" s="34" t="s">
        <v>907</v>
      </c>
      <c r="F346" s="34" t="s">
        <v>81</v>
      </c>
      <c r="G346" s="34" t="s">
        <v>2672</v>
      </c>
      <c r="H346" s="74">
        <v>292102100</v>
      </c>
      <c r="I346" s="74">
        <v>271221800</v>
      </c>
      <c r="J346" s="34" t="s">
        <v>49</v>
      </c>
      <c r="K346" s="34" t="s">
        <v>50</v>
      </c>
      <c r="L346" s="35" t="s">
        <v>2673</v>
      </c>
      <c r="M346" s="35" t="s">
        <v>2674</v>
      </c>
      <c r="N346" s="58" t="s">
        <v>2675</v>
      </c>
      <c r="O346" s="45" t="s">
        <v>2676</v>
      </c>
      <c r="P346" s="34" t="s">
        <v>2677</v>
      </c>
      <c r="Q346" s="34" t="s">
        <v>2678</v>
      </c>
      <c r="R346" s="34" t="s">
        <v>2679</v>
      </c>
      <c r="S346" s="34" t="s">
        <v>2680</v>
      </c>
      <c r="T346" s="34" t="s">
        <v>2681</v>
      </c>
      <c r="U346" s="35" t="s">
        <v>2682</v>
      </c>
      <c r="V346" s="35">
        <v>7901</v>
      </c>
      <c r="W346" s="34">
        <v>19519</v>
      </c>
      <c r="X346" s="60">
        <v>43049</v>
      </c>
      <c r="Y346" s="34" t="s">
        <v>68</v>
      </c>
      <c r="Z346" s="34">
        <v>4600007840</v>
      </c>
      <c r="AA346" s="68">
        <f t="shared" si="5"/>
        <v>1</v>
      </c>
      <c r="AB346" s="35" t="s">
        <v>2795</v>
      </c>
      <c r="AC346" s="35" t="s">
        <v>61</v>
      </c>
      <c r="AD346" s="35"/>
      <c r="AE346" s="35" t="s">
        <v>2684</v>
      </c>
      <c r="AF346" s="34" t="s">
        <v>271</v>
      </c>
      <c r="AG346" s="34" t="s">
        <v>2685</v>
      </c>
    </row>
    <row r="347" spans="1:33" s="5" customFormat="1" ht="50.25" customHeight="1" x14ac:dyDescent="0.3">
      <c r="A347" s="58" t="s">
        <v>2670</v>
      </c>
      <c r="B347" s="35">
        <v>93151501</v>
      </c>
      <c r="C347" s="34" t="s">
        <v>2796</v>
      </c>
      <c r="D347" s="55">
        <v>43101</v>
      </c>
      <c r="E347" s="34" t="s">
        <v>907</v>
      </c>
      <c r="F347" s="34" t="s">
        <v>47</v>
      </c>
      <c r="G347" s="34" t="s">
        <v>232</v>
      </c>
      <c r="H347" s="74">
        <v>2140840415</v>
      </c>
      <c r="I347" s="74">
        <v>2140840415</v>
      </c>
      <c r="J347" s="34" t="s">
        <v>49</v>
      </c>
      <c r="K347" s="34" t="s">
        <v>50</v>
      </c>
      <c r="L347" s="35" t="s">
        <v>2673</v>
      </c>
      <c r="M347" s="35" t="s">
        <v>2674</v>
      </c>
      <c r="N347" s="58" t="s">
        <v>2675</v>
      </c>
      <c r="O347" s="45" t="s">
        <v>2676</v>
      </c>
      <c r="P347" s="34" t="s">
        <v>2677</v>
      </c>
      <c r="Q347" s="34" t="s">
        <v>2797</v>
      </c>
      <c r="R347" s="34" t="s">
        <v>2679</v>
      </c>
      <c r="S347" s="34" t="s">
        <v>2680</v>
      </c>
      <c r="T347" s="34" t="s">
        <v>2798</v>
      </c>
      <c r="U347" s="35" t="s">
        <v>2799</v>
      </c>
      <c r="V347" s="35" t="s">
        <v>2800</v>
      </c>
      <c r="W347" s="34" t="s">
        <v>68</v>
      </c>
      <c r="X347" s="60">
        <v>43049</v>
      </c>
      <c r="Y347" s="34" t="s">
        <v>68</v>
      </c>
      <c r="Z347" s="34" t="s">
        <v>2800</v>
      </c>
      <c r="AA347" s="68">
        <f t="shared" si="5"/>
        <v>1</v>
      </c>
      <c r="AB347" s="35" t="s">
        <v>2801</v>
      </c>
      <c r="AC347" s="35" t="s">
        <v>61</v>
      </c>
      <c r="AD347" s="35" t="s">
        <v>2802</v>
      </c>
      <c r="AE347" s="35" t="s">
        <v>2803</v>
      </c>
      <c r="AF347" s="34" t="s">
        <v>63</v>
      </c>
      <c r="AG347" s="34" t="s">
        <v>2685</v>
      </c>
    </row>
    <row r="348" spans="1:33" s="5" customFormat="1" ht="50.25" customHeight="1" x14ac:dyDescent="0.3">
      <c r="A348" s="58" t="s">
        <v>2670</v>
      </c>
      <c r="B348" s="35">
        <v>93151501</v>
      </c>
      <c r="C348" s="34" t="s">
        <v>2804</v>
      </c>
      <c r="D348" s="55">
        <v>43040</v>
      </c>
      <c r="E348" s="34" t="s">
        <v>907</v>
      </c>
      <c r="F348" s="34" t="s">
        <v>47</v>
      </c>
      <c r="G348" s="34" t="s">
        <v>232</v>
      </c>
      <c r="H348" s="74">
        <v>1048093490</v>
      </c>
      <c r="I348" s="74">
        <v>636937007</v>
      </c>
      <c r="J348" s="34" t="s">
        <v>49</v>
      </c>
      <c r="K348" s="34" t="s">
        <v>50</v>
      </c>
      <c r="L348" s="35" t="s">
        <v>2673</v>
      </c>
      <c r="M348" s="35" t="s">
        <v>2674</v>
      </c>
      <c r="N348" s="58" t="s">
        <v>2805</v>
      </c>
      <c r="O348" s="45" t="s">
        <v>2676</v>
      </c>
      <c r="P348" s="34" t="s">
        <v>2806</v>
      </c>
      <c r="Q348" s="34"/>
      <c r="R348" s="34"/>
      <c r="S348" s="34"/>
      <c r="T348" s="34"/>
      <c r="U348" s="35"/>
      <c r="V348" s="35">
        <v>7935</v>
      </c>
      <c r="W348" s="34">
        <v>19593</v>
      </c>
      <c r="X348" s="60">
        <v>43049</v>
      </c>
      <c r="Y348" s="34" t="s">
        <v>68</v>
      </c>
      <c r="Z348" s="34">
        <v>4600007845</v>
      </c>
      <c r="AA348" s="68">
        <f t="shared" si="5"/>
        <v>1</v>
      </c>
      <c r="AB348" s="35" t="s">
        <v>2807</v>
      </c>
      <c r="AC348" s="35" t="s">
        <v>61</v>
      </c>
      <c r="AD348" s="35" t="s">
        <v>2808</v>
      </c>
      <c r="AE348" s="35" t="s">
        <v>2803</v>
      </c>
      <c r="AF348" s="34" t="s">
        <v>63</v>
      </c>
      <c r="AG348" s="34" t="s">
        <v>2685</v>
      </c>
    </row>
    <row r="349" spans="1:33" s="5" customFormat="1" ht="50.25" customHeight="1" x14ac:dyDescent="0.3">
      <c r="A349" s="58" t="s">
        <v>2670</v>
      </c>
      <c r="B349" s="35">
        <v>93141506</v>
      </c>
      <c r="C349" s="34" t="s">
        <v>2809</v>
      </c>
      <c r="D349" s="55">
        <v>43040</v>
      </c>
      <c r="E349" s="34" t="s">
        <v>74</v>
      </c>
      <c r="F349" s="34" t="s">
        <v>81</v>
      </c>
      <c r="G349" s="34" t="s">
        <v>232</v>
      </c>
      <c r="H349" s="74">
        <v>103201283</v>
      </c>
      <c r="I349" s="74">
        <v>20000001</v>
      </c>
      <c r="J349" s="34" t="s">
        <v>49</v>
      </c>
      <c r="K349" s="34" t="s">
        <v>50</v>
      </c>
      <c r="L349" s="35" t="s">
        <v>2673</v>
      </c>
      <c r="M349" s="35" t="s">
        <v>2674</v>
      </c>
      <c r="N349" s="58" t="s">
        <v>2805</v>
      </c>
      <c r="O349" s="45" t="s">
        <v>2676</v>
      </c>
      <c r="P349" s="34" t="s">
        <v>2806</v>
      </c>
      <c r="Q349" s="34"/>
      <c r="R349" s="34"/>
      <c r="S349" s="34"/>
      <c r="T349" s="34"/>
      <c r="U349" s="35"/>
      <c r="V349" s="35">
        <v>7954</v>
      </c>
      <c r="W349" s="34">
        <v>19608</v>
      </c>
      <c r="X349" s="60">
        <v>43049</v>
      </c>
      <c r="Y349" s="34" t="s">
        <v>68</v>
      </c>
      <c r="Z349" s="34">
        <v>4600007861</v>
      </c>
      <c r="AA349" s="68">
        <f t="shared" si="5"/>
        <v>1</v>
      </c>
      <c r="AB349" s="35" t="s">
        <v>2810</v>
      </c>
      <c r="AC349" s="35" t="s">
        <v>61</v>
      </c>
      <c r="AD349" s="35"/>
      <c r="AE349" s="35" t="s">
        <v>2803</v>
      </c>
      <c r="AF349" s="34" t="s">
        <v>63</v>
      </c>
      <c r="AG349" s="34" t="s">
        <v>2685</v>
      </c>
    </row>
    <row r="350" spans="1:33" s="5" customFormat="1" ht="50.25" customHeight="1" x14ac:dyDescent="0.3">
      <c r="A350" s="58" t="s">
        <v>2670</v>
      </c>
      <c r="B350" s="35">
        <v>81112105</v>
      </c>
      <c r="C350" s="34" t="s">
        <v>2811</v>
      </c>
      <c r="D350" s="55">
        <v>43040</v>
      </c>
      <c r="E350" s="34" t="s">
        <v>837</v>
      </c>
      <c r="F350" s="34" t="s">
        <v>75</v>
      </c>
      <c r="G350" s="34" t="s">
        <v>232</v>
      </c>
      <c r="H350" s="74">
        <v>16906046</v>
      </c>
      <c r="I350" s="74">
        <v>16906046</v>
      </c>
      <c r="J350" s="34" t="s">
        <v>49</v>
      </c>
      <c r="K350" s="34" t="s">
        <v>50</v>
      </c>
      <c r="L350" s="35" t="s">
        <v>2673</v>
      </c>
      <c r="M350" s="35" t="s">
        <v>2674</v>
      </c>
      <c r="N350" s="58" t="s">
        <v>2675</v>
      </c>
      <c r="O350" s="45" t="s">
        <v>2676</v>
      </c>
      <c r="P350" s="34" t="s">
        <v>2677</v>
      </c>
      <c r="Q350" s="34" t="s">
        <v>2812</v>
      </c>
      <c r="R350" s="34" t="s">
        <v>2679</v>
      </c>
      <c r="S350" s="34" t="s">
        <v>2680</v>
      </c>
      <c r="T350" s="34" t="s">
        <v>2813</v>
      </c>
      <c r="U350" s="35" t="s">
        <v>2814</v>
      </c>
      <c r="V350" s="35" t="s">
        <v>2815</v>
      </c>
      <c r="W350" s="34" t="s">
        <v>68</v>
      </c>
      <c r="X350" s="60">
        <v>43083</v>
      </c>
      <c r="Y350" s="34" t="s">
        <v>68</v>
      </c>
      <c r="Z350" s="34" t="s">
        <v>2815</v>
      </c>
      <c r="AA350" s="68">
        <f t="shared" si="5"/>
        <v>1</v>
      </c>
      <c r="AB350" s="35" t="s">
        <v>2816</v>
      </c>
      <c r="AC350" s="35" t="s">
        <v>827</v>
      </c>
      <c r="AD350" s="35"/>
      <c r="AE350" s="35"/>
      <c r="AF350" s="34" t="s">
        <v>63</v>
      </c>
      <c r="AG350" s="34" t="s">
        <v>2685</v>
      </c>
    </row>
    <row r="351" spans="1:33" s="5" customFormat="1" ht="50.25" customHeight="1" x14ac:dyDescent="0.3">
      <c r="A351" s="58" t="s">
        <v>2670</v>
      </c>
      <c r="B351" s="35">
        <v>93141509</v>
      </c>
      <c r="C351" s="34" t="s">
        <v>2817</v>
      </c>
      <c r="D351" s="55">
        <v>43009</v>
      </c>
      <c r="E351" s="34" t="s">
        <v>2818</v>
      </c>
      <c r="F351" s="34" t="s">
        <v>2819</v>
      </c>
      <c r="G351" s="34" t="s">
        <v>2820</v>
      </c>
      <c r="H351" s="74">
        <v>113995921548</v>
      </c>
      <c r="I351" s="74">
        <v>113995921548</v>
      </c>
      <c r="J351" s="34" t="s">
        <v>49</v>
      </c>
      <c r="K351" s="34" t="s">
        <v>50</v>
      </c>
      <c r="L351" s="35" t="s">
        <v>2673</v>
      </c>
      <c r="M351" s="35" t="s">
        <v>2674</v>
      </c>
      <c r="N351" s="58" t="s">
        <v>2805</v>
      </c>
      <c r="O351" s="45" t="s">
        <v>2676</v>
      </c>
      <c r="P351" s="34" t="s">
        <v>2677</v>
      </c>
      <c r="Q351" s="34" t="s">
        <v>2678</v>
      </c>
      <c r="R351" s="34" t="s">
        <v>2679</v>
      </c>
      <c r="S351" s="34" t="s">
        <v>2680</v>
      </c>
      <c r="T351" s="34" t="s">
        <v>2681</v>
      </c>
      <c r="U351" s="35" t="s">
        <v>2821</v>
      </c>
      <c r="V351" s="35" t="s">
        <v>68</v>
      </c>
      <c r="W351" s="34" t="s">
        <v>68</v>
      </c>
      <c r="X351" s="60">
        <v>43008</v>
      </c>
      <c r="Y351" s="34" t="s">
        <v>68</v>
      </c>
      <c r="Z351" s="34">
        <v>896</v>
      </c>
      <c r="AA351" s="68">
        <f t="shared" si="5"/>
        <v>1</v>
      </c>
      <c r="AB351" s="35" t="s">
        <v>2822</v>
      </c>
      <c r="AC351" s="35" t="s">
        <v>61</v>
      </c>
      <c r="AD351" s="35" t="s">
        <v>2823</v>
      </c>
      <c r="AE351" s="35" t="s">
        <v>2824</v>
      </c>
      <c r="AF351" s="34" t="s">
        <v>63</v>
      </c>
      <c r="AG351" s="34" t="s">
        <v>2685</v>
      </c>
    </row>
    <row r="352" spans="1:33" s="5" customFormat="1" ht="50.25" customHeight="1" x14ac:dyDescent="0.3">
      <c r="A352" s="58" t="s">
        <v>2670</v>
      </c>
      <c r="B352" s="35">
        <v>93141506</v>
      </c>
      <c r="C352" s="34" t="s">
        <v>2825</v>
      </c>
      <c r="D352" s="55">
        <v>43040</v>
      </c>
      <c r="E352" s="34" t="s">
        <v>2818</v>
      </c>
      <c r="F352" s="34" t="s">
        <v>2260</v>
      </c>
      <c r="G352" s="34" t="s">
        <v>2820</v>
      </c>
      <c r="H352" s="74">
        <v>5440226507</v>
      </c>
      <c r="I352" s="74">
        <v>5056012427</v>
      </c>
      <c r="J352" s="34" t="s">
        <v>49</v>
      </c>
      <c r="K352" s="34" t="s">
        <v>50</v>
      </c>
      <c r="L352" s="35" t="s">
        <v>2673</v>
      </c>
      <c r="M352" s="35" t="s">
        <v>2674</v>
      </c>
      <c r="N352" s="58" t="s">
        <v>2805</v>
      </c>
      <c r="O352" s="45" t="s">
        <v>2676</v>
      </c>
      <c r="P352" s="34" t="s">
        <v>2677</v>
      </c>
      <c r="Q352" s="34" t="s">
        <v>2678</v>
      </c>
      <c r="R352" s="34" t="s">
        <v>2679</v>
      </c>
      <c r="S352" s="34" t="s">
        <v>2680</v>
      </c>
      <c r="T352" s="34" t="s">
        <v>2681</v>
      </c>
      <c r="U352" s="35" t="s">
        <v>2821</v>
      </c>
      <c r="V352" s="35">
        <v>7857</v>
      </c>
      <c r="W352" s="34">
        <v>19572</v>
      </c>
      <c r="X352" s="60">
        <v>43047</v>
      </c>
      <c r="Y352" s="34" t="s">
        <v>2826</v>
      </c>
      <c r="Z352" s="34">
        <v>4600007966</v>
      </c>
      <c r="AA352" s="68">
        <f t="shared" si="5"/>
        <v>1</v>
      </c>
      <c r="AB352" s="35" t="s">
        <v>2827</v>
      </c>
      <c r="AC352" s="35" t="s">
        <v>61</v>
      </c>
      <c r="AD352" s="35"/>
      <c r="AE352" s="35" t="s">
        <v>2684</v>
      </c>
      <c r="AF352" s="34" t="s">
        <v>271</v>
      </c>
      <c r="AG352" s="34" t="s">
        <v>2685</v>
      </c>
    </row>
    <row r="353" spans="1:33" s="5" customFormat="1" ht="50.25" customHeight="1" x14ac:dyDescent="0.3">
      <c r="A353" s="58" t="s">
        <v>2670</v>
      </c>
      <c r="B353" s="35">
        <v>93141506</v>
      </c>
      <c r="C353" s="34" t="s">
        <v>2825</v>
      </c>
      <c r="D353" s="55">
        <v>43040</v>
      </c>
      <c r="E353" s="34" t="s">
        <v>2818</v>
      </c>
      <c r="F353" s="34" t="s">
        <v>2260</v>
      </c>
      <c r="G353" s="34" t="s">
        <v>2820</v>
      </c>
      <c r="H353" s="74">
        <v>3419265601</v>
      </c>
      <c r="I353" s="74">
        <v>3175072283</v>
      </c>
      <c r="J353" s="34" t="s">
        <v>49</v>
      </c>
      <c r="K353" s="34" t="s">
        <v>50</v>
      </c>
      <c r="L353" s="35" t="s">
        <v>2673</v>
      </c>
      <c r="M353" s="35" t="s">
        <v>2674</v>
      </c>
      <c r="N353" s="58" t="s">
        <v>2805</v>
      </c>
      <c r="O353" s="45" t="s">
        <v>2676</v>
      </c>
      <c r="P353" s="34" t="s">
        <v>2677</v>
      </c>
      <c r="Q353" s="34" t="s">
        <v>2678</v>
      </c>
      <c r="R353" s="34" t="s">
        <v>2679</v>
      </c>
      <c r="S353" s="34" t="s">
        <v>2680</v>
      </c>
      <c r="T353" s="34" t="s">
        <v>2681</v>
      </c>
      <c r="U353" s="35" t="s">
        <v>2821</v>
      </c>
      <c r="V353" s="35">
        <v>7857</v>
      </c>
      <c r="W353" s="34">
        <v>19572</v>
      </c>
      <c r="X353" s="60">
        <v>43047</v>
      </c>
      <c r="Y353" s="34" t="s">
        <v>2826</v>
      </c>
      <c r="Z353" s="34">
        <v>4600007981</v>
      </c>
      <c r="AA353" s="68">
        <f t="shared" si="5"/>
        <v>1</v>
      </c>
      <c r="AB353" s="35" t="s">
        <v>2828</v>
      </c>
      <c r="AC353" s="35" t="s">
        <v>61</v>
      </c>
      <c r="AD353" s="35"/>
      <c r="AE353" s="35" t="s">
        <v>2684</v>
      </c>
      <c r="AF353" s="34" t="s">
        <v>271</v>
      </c>
      <c r="AG353" s="34" t="s">
        <v>2685</v>
      </c>
    </row>
    <row r="354" spans="1:33" s="5" customFormat="1" ht="50.25" customHeight="1" x14ac:dyDescent="0.3">
      <c r="A354" s="58" t="s">
        <v>2670</v>
      </c>
      <c r="B354" s="35">
        <v>93141506</v>
      </c>
      <c r="C354" s="34" t="s">
        <v>2825</v>
      </c>
      <c r="D354" s="55">
        <v>43040</v>
      </c>
      <c r="E354" s="34" t="s">
        <v>2818</v>
      </c>
      <c r="F354" s="34" t="s">
        <v>2260</v>
      </c>
      <c r="G354" s="34" t="s">
        <v>2820</v>
      </c>
      <c r="H354" s="74">
        <v>3404449977</v>
      </c>
      <c r="I354" s="74">
        <v>3161090079</v>
      </c>
      <c r="J354" s="34" t="s">
        <v>49</v>
      </c>
      <c r="K354" s="34" t="s">
        <v>50</v>
      </c>
      <c r="L354" s="35" t="s">
        <v>2673</v>
      </c>
      <c r="M354" s="35" t="s">
        <v>2674</v>
      </c>
      <c r="N354" s="58" t="s">
        <v>2805</v>
      </c>
      <c r="O354" s="45" t="s">
        <v>2676</v>
      </c>
      <c r="P354" s="34" t="s">
        <v>2677</v>
      </c>
      <c r="Q354" s="34" t="s">
        <v>2678</v>
      </c>
      <c r="R354" s="34" t="s">
        <v>2679</v>
      </c>
      <c r="S354" s="34" t="s">
        <v>2680</v>
      </c>
      <c r="T354" s="34" t="s">
        <v>2681</v>
      </c>
      <c r="U354" s="35" t="s">
        <v>2821</v>
      </c>
      <c r="V354" s="35">
        <v>7857</v>
      </c>
      <c r="W354" s="34">
        <v>19572</v>
      </c>
      <c r="X354" s="60">
        <v>43047</v>
      </c>
      <c r="Y354" s="34" t="s">
        <v>2826</v>
      </c>
      <c r="Z354" s="34">
        <v>4600007961</v>
      </c>
      <c r="AA354" s="68">
        <f t="shared" si="5"/>
        <v>1</v>
      </c>
      <c r="AB354" s="35" t="s">
        <v>2829</v>
      </c>
      <c r="AC354" s="35" t="s">
        <v>61</v>
      </c>
      <c r="AD354" s="35"/>
      <c r="AE354" s="35" t="s">
        <v>2684</v>
      </c>
      <c r="AF354" s="34" t="s">
        <v>271</v>
      </c>
      <c r="AG354" s="34" t="s">
        <v>2685</v>
      </c>
    </row>
    <row r="355" spans="1:33" s="5" customFormat="1" ht="50.25" customHeight="1" x14ac:dyDescent="0.3">
      <c r="A355" s="58" t="s">
        <v>2670</v>
      </c>
      <c r="B355" s="35">
        <v>93141506</v>
      </c>
      <c r="C355" s="34" t="s">
        <v>2825</v>
      </c>
      <c r="D355" s="55">
        <v>43040</v>
      </c>
      <c r="E355" s="34" t="s">
        <v>2818</v>
      </c>
      <c r="F355" s="34" t="s">
        <v>2260</v>
      </c>
      <c r="G355" s="34" t="s">
        <v>2820</v>
      </c>
      <c r="H355" s="74">
        <v>3397464665</v>
      </c>
      <c r="I355" s="74">
        <v>3156118420</v>
      </c>
      <c r="J355" s="34" t="s">
        <v>49</v>
      </c>
      <c r="K355" s="34" t="s">
        <v>50</v>
      </c>
      <c r="L355" s="35" t="s">
        <v>2673</v>
      </c>
      <c r="M355" s="35" t="s">
        <v>2674</v>
      </c>
      <c r="N355" s="58" t="s">
        <v>2805</v>
      </c>
      <c r="O355" s="45" t="s">
        <v>2676</v>
      </c>
      <c r="P355" s="34" t="s">
        <v>2677</v>
      </c>
      <c r="Q355" s="34" t="s">
        <v>2678</v>
      </c>
      <c r="R355" s="34" t="s">
        <v>2679</v>
      </c>
      <c r="S355" s="34" t="s">
        <v>2680</v>
      </c>
      <c r="T355" s="34" t="s">
        <v>2681</v>
      </c>
      <c r="U355" s="35" t="s">
        <v>2821</v>
      </c>
      <c r="V355" s="35">
        <v>7857</v>
      </c>
      <c r="W355" s="34">
        <v>19572</v>
      </c>
      <c r="X355" s="60">
        <v>43047</v>
      </c>
      <c r="Y355" s="34" t="s">
        <v>2826</v>
      </c>
      <c r="Z355" s="34">
        <v>4600007968</v>
      </c>
      <c r="AA355" s="68">
        <f t="shared" si="5"/>
        <v>1</v>
      </c>
      <c r="AB355" s="35" t="s">
        <v>2830</v>
      </c>
      <c r="AC355" s="35" t="s">
        <v>61</v>
      </c>
      <c r="AD355" s="35"/>
      <c r="AE355" s="35" t="s">
        <v>2684</v>
      </c>
      <c r="AF355" s="34" t="s">
        <v>271</v>
      </c>
      <c r="AG355" s="34" t="s">
        <v>2685</v>
      </c>
    </row>
    <row r="356" spans="1:33" s="5" customFormat="1" ht="50.25" customHeight="1" x14ac:dyDescent="0.3">
      <c r="A356" s="58" t="s">
        <v>2670</v>
      </c>
      <c r="B356" s="35">
        <v>93141506</v>
      </c>
      <c r="C356" s="34" t="s">
        <v>2825</v>
      </c>
      <c r="D356" s="55">
        <v>43040</v>
      </c>
      <c r="E356" s="34" t="s">
        <v>2818</v>
      </c>
      <c r="F356" s="34" t="s">
        <v>2260</v>
      </c>
      <c r="G356" s="34" t="s">
        <v>2820</v>
      </c>
      <c r="H356" s="74">
        <v>3206767085</v>
      </c>
      <c r="I356" s="74">
        <v>2977961843</v>
      </c>
      <c r="J356" s="34" t="s">
        <v>49</v>
      </c>
      <c r="K356" s="34" t="s">
        <v>50</v>
      </c>
      <c r="L356" s="35" t="s">
        <v>2673</v>
      </c>
      <c r="M356" s="35" t="s">
        <v>2674</v>
      </c>
      <c r="N356" s="58" t="s">
        <v>2805</v>
      </c>
      <c r="O356" s="45" t="s">
        <v>2676</v>
      </c>
      <c r="P356" s="34" t="s">
        <v>2677</v>
      </c>
      <c r="Q356" s="34" t="s">
        <v>2678</v>
      </c>
      <c r="R356" s="34" t="s">
        <v>2679</v>
      </c>
      <c r="S356" s="34" t="s">
        <v>2680</v>
      </c>
      <c r="T356" s="34" t="s">
        <v>2681</v>
      </c>
      <c r="U356" s="35" t="s">
        <v>2821</v>
      </c>
      <c r="V356" s="35">
        <v>7857</v>
      </c>
      <c r="W356" s="34">
        <v>19572</v>
      </c>
      <c r="X356" s="60">
        <v>43047</v>
      </c>
      <c r="Y356" s="34" t="s">
        <v>2826</v>
      </c>
      <c r="Z356" s="34">
        <v>4600007967</v>
      </c>
      <c r="AA356" s="68">
        <f t="shared" si="5"/>
        <v>1</v>
      </c>
      <c r="AB356" s="35" t="s">
        <v>2831</v>
      </c>
      <c r="AC356" s="35" t="s">
        <v>61</v>
      </c>
      <c r="AD356" s="35"/>
      <c r="AE356" s="35" t="s">
        <v>2684</v>
      </c>
      <c r="AF356" s="34" t="s">
        <v>271</v>
      </c>
      <c r="AG356" s="34" t="s">
        <v>2685</v>
      </c>
    </row>
    <row r="357" spans="1:33" s="5" customFormat="1" ht="50.25" customHeight="1" x14ac:dyDescent="0.3">
      <c r="A357" s="58" t="s">
        <v>2670</v>
      </c>
      <c r="B357" s="35">
        <v>93141506</v>
      </c>
      <c r="C357" s="34" t="s">
        <v>2825</v>
      </c>
      <c r="D357" s="55">
        <v>43040</v>
      </c>
      <c r="E357" s="34" t="s">
        <v>2818</v>
      </c>
      <c r="F357" s="34" t="s">
        <v>2260</v>
      </c>
      <c r="G357" s="34" t="s">
        <v>2820</v>
      </c>
      <c r="H357" s="74">
        <v>3300337706</v>
      </c>
      <c r="I357" s="74">
        <v>3069935794</v>
      </c>
      <c r="J357" s="34" t="s">
        <v>49</v>
      </c>
      <c r="K357" s="34" t="s">
        <v>50</v>
      </c>
      <c r="L357" s="35" t="s">
        <v>2673</v>
      </c>
      <c r="M357" s="35" t="s">
        <v>2674</v>
      </c>
      <c r="N357" s="58" t="s">
        <v>2805</v>
      </c>
      <c r="O357" s="45" t="s">
        <v>2676</v>
      </c>
      <c r="P357" s="34" t="s">
        <v>2677</v>
      </c>
      <c r="Q357" s="34" t="s">
        <v>2678</v>
      </c>
      <c r="R357" s="34" t="s">
        <v>2679</v>
      </c>
      <c r="S357" s="34" t="s">
        <v>2680</v>
      </c>
      <c r="T357" s="34" t="s">
        <v>2681</v>
      </c>
      <c r="U357" s="35" t="s">
        <v>2821</v>
      </c>
      <c r="V357" s="35">
        <v>7857</v>
      </c>
      <c r="W357" s="34">
        <v>19572</v>
      </c>
      <c r="X357" s="60">
        <v>43047</v>
      </c>
      <c r="Y357" s="34" t="s">
        <v>2826</v>
      </c>
      <c r="Z357" s="34">
        <v>4600007965</v>
      </c>
      <c r="AA357" s="68">
        <f t="shared" si="5"/>
        <v>1</v>
      </c>
      <c r="AB357" s="35" t="s">
        <v>2832</v>
      </c>
      <c r="AC357" s="35" t="s">
        <v>61</v>
      </c>
      <c r="AD357" s="35"/>
      <c r="AE357" s="35" t="s">
        <v>2684</v>
      </c>
      <c r="AF357" s="34" t="s">
        <v>271</v>
      </c>
      <c r="AG357" s="34" t="s">
        <v>2685</v>
      </c>
    </row>
    <row r="358" spans="1:33" s="5" customFormat="1" ht="50.25" customHeight="1" x14ac:dyDescent="0.3">
      <c r="A358" s="58" t="s">
        <v>2670</v>
      </c>
      <c r="B358" s="35">
        <v>93141506</v>
      </c>
      <c r="C358" s="34" t="s">
        <v>2825</v>
      </c>
      <c r="D358" s="55">
        <v>43040</v>
      </c>
      <c r="E358" s="34" t="s">
        <v>2818</v>
      </c>
      <c r="F358" s="34" t="s">
        <v>2260</v>
      </c>
      <c r="G358" s="34" t="s">
        <v>2820</v>
      </c>
      <c r="H358" s="74">
        <v>3610142987</v>
      </c>
      <c r="I358" s="74">
        <v>3351794208</v>
      </c>
      <c r="J358" s="34" t="s">
        <v>49</v>
      </c>
      <c r="K358" s="34" t="s">
        <v>50</v>
      </c>
      <c r="L358" s="35" t="s">
        <v>2673</v>
      </c>
      <c r="M358" s="35" t="s">
        <v>2674</v>
      </c>
      <c r="N358" s="58" t="s">
        <v>2805</v>
      </c>
      <c r="O358" s="45" t="s">
        <v>2676</v>
      </c>
      <c r="P358" s="34" t="s">
        <v>2677</v>
      </c>
      <c r="Q358" s="34" t="s">
        <v>2678</v>
      </c>
      <c r="R358" s="34" t="s">
        <v>2679</v>
      </c>
      <c r="S358" s="34" t="s">
        <v>2680</v>
      </c>
      <c r="T358" s="34" t="s">
        <v>2681</v>
      </c>
      <c r="U358" s="35" t="s">
        <v>2821</v>
      </c>
      <c r="V358" s="35">
        <v>7857</v>
      </c>
      <c r="W358" s="34">
        <v>19572</v>
      </c>
      <c r="X358" s="60">
        <v>43047</v>
      </c>
      <c r="Y358" s="34" t="s">
        <v>2826</v>
      </c>
      <c r="Z358" s="34">
        <v>4600007960</v>
      </c>
      <c r="AA358" s="68">
        <f t="shared" si="5"/>
        <v>1</v>
      </c>
      <c r="AB358" s="35" t="s">
        <v>2833</v>
      </c>
      <c r="AC358" s="35" t="s">
        <v>61</v>
      </c>
      <c r="AD358" s="35"/>
      <c r="AE358" s="35" t="s">
        <v>2684</v>
      </c>
      <c r="AF358" s="34" t="s">
        <v>271</v>
      </c>
      <c r="AG358" s="34" t="s">
        <v>2685</v>
      </c>
    </row>
    <row r="359" spans="1:33" s="5" customFormat="1" ht="50.25" customHeight="1" x14ac:dyDescent="0.3">
      <c r="A359" s="58" t="s">
        <v>2670</v>
      </c>
      <c r="B359" s="35">
        <v>93141506</v>
      </c>
      <c r="C359" s="34" t="s">
        <v>2825</v>
      </c>
      <c r="D359" s="55">
        <v>43040</v>
      </c>
      <c r="E359" s="34" t="s">
        <v>2818</v>
      </c>
      <c r="F359" s="34" t="s">
        <v>2260</v>
      </c>
      <c r="G359" s="34" t="s">
        <v>2820</v>
      </c>
      <c r="H359" s="74">
        <v>3305300963</v>
      </c>
      <c r="I359" s="74">
        <v>3068658413</v>
      </c>
      <c r="J359" s="34" t="s">
        <v>49</v>
      </c>
      <c r="K359" s="34" t="s">
        <v>50</v>
      </c>
      <c r="L359" s="35" t="s">
        <v>2673</v>
      </c>
      <c r="M359" s="35" t="s">
        <v>2674</v>
      </c>
      <c r="N359" s="58" t="s">
        <v>2805</v>
      </c>
      <c r="O359" s="45" t="s">
        <v>2676</v>
      </c>
      <c r="P359" s="34" t="s">
        <v>2677</v>
      </c>
      <c r="Q359" s="34" t="s">
        <v>2678</v>
      </c>
      <c r="R359" s="34" t="s">
        <v>2679</v>
      </c>
      <c r="S359" s="34" t="s">
        <v>2680</v>
      </c>
      <c r="T359" s="34" t="s">
        <v>2681</v>
      </c>
      <c r="U359" s="35" t="s">
        <v>2821</v>
      </c>
      <c r="V359" s="35">
        <v>7857</v>
      </c>
      <c r="W359" s="34">
        <v>19572</v>
      </c>
      <c r="X359" s="60">
        <v>43047</v>
      </c>
      <c r="Y359" s="34" t="s">
        <v>2826</v>
      </c>
      <c r="Z359" s="34">
        <v>4600007975</v>
      </c>
      <c r="AA359" s="68">
        <f t="shared" si="5"/>
        <v>1</v>
      </c>
      <c r="AB359" s="35" t="s">
        <v>2834</v>
      </c>
      <c r="AC359" s="35" t="s">
        <v>61</v>
      </c>
      <c r="AD359" s="35"/>
      <c r="AE359" s="35" t="s">
        <v>2684</v>
      </c>
      <c r="AF359" s="34" t="s">
        <v>271</v>
      </c>
      <c r="AG359" s="34" t="s">
        <v>2685</v>
      </c>
    </row>
    <row r="360" spans="1:33" s="5" customFormat="1" ht="50.25" customHeight="1" x14ac:dyDescent="0.3">
      <c r="A360" s="58" t="s">
        <v>2670</v>
      </c>
      <c r="B360" s="35">
        <v>93141506</v>
      </c>
      <c r="C360" s="34" t="s">
        <v>2825</v>
      </c>
      <c r="D360" s="55">
        <v>43040</v>
      </c>
      <c r="E360" s="34" t="s">
        <v>2818</v>
      </c>
      <c r="F360" s="34" t="s">
        <v>2260</v>
      </c>
      <c r="G360" s="34" t="s">
        <v>2820</v>
      </c>
      <c r="H360" s="74">
        <v>3383874294</v>
      </c>
      <c r="I360" s="74">
        <v>3143602100</v>
      </c>
      <c r="J360" s="34" t="s">
        <v>49</v>
      </c>
      <c r="K360" s="34" t="s">
        <v>50</v>
      </c>
      <c r="L360" s="35" t="s">
        <v>2673</v>
      </c>
      <c r="M360" s="35" t="s">
        <v>2674</v>
      </c>
      <c r="N360" s="58" t="s">
        <v>2805</v>
      </c>
      <c r="O360" s="45" t="s">
        <v>2676</v>
      </c>
      <c r="P360" s="34" t="s">
        <v>2677</v>
      </c>
      <c r="Q360" s="34" t="s">
        <v>2678</v>
      </c>
      <c r="R360" s="34" t="s">
        <v>2679</v>
      </c>
      <c r="S360" s="34" t="s">
        <v>2680</v>
      </c>
      <c r="T360" s="34" t="s">
        <v>2681</v>
      </c>
      <c r="U360" s="35" t="s">
        <v>2821</v>
      </c>
      <c r="V360" s="35">
        <v>7857</v>
      </c>
      <c r="W360" s="34">
        <v>19572</v>
      </c>
      <c r="X360" s="60">
        <v>43047</v>
      </c>
      <c r="Y360" s="34" t="s">
        <v>2826</v>
      </c>
      <c r="Z360" s="34">
        <v>4600007969</v>
      </c>
      <c r="AA360" s="68">
        <f t="shared" si="5"/>
        <v>1</v>
      </c>
      <c r="AB360" s="35" t="s">
        <v>2835</v>
      </c>
      <c r="AC360" s="35" t="s">
        <v>61</v>
      </c>
      <c r="AD360" s="35"/>
      <c r="AE360" s="35" t="s">
        <v>2684</v>
      </c>
      <c r="AF360" s="34" t="s">
        <v>271</v>
      </c>
      <c r="AG360" s="34" t="s">
        <v>2685</v>
      </c>
    </row>
    <row r="361" spans="1:33" s="5" customFormat="1" ht="50.25" customHeight="1" x14ac:dyDescent="0.3">
      <c r="A361" s="58" t="s">
        <v>2670</v>
      </c>
      <c r="B361" s="35">
        <v>93141506</v>
      </c>
      <c r="C361" s="34" t="s">
        <v>2839</v>
      </c>
      <c r="D361" s="55">
        <v>43101</v>
      </c>
      <c r="E361" s="34" t="s">
        <v>813</v>
      </c>
      <c r="F361" s="34" t="s">
        <v>2260</v>
      </c>
      <c r="G361" s="34" t="s">
        <v>2672</v>
      </c>
      <c r="H361" s="74">
        <v>551752401</v>
      </c>
      <c r="I361" s="74">
        <v>551752401</v>
      </c>
      <c r="J361" s="34" t="s">
        <v>76</v>
      </c>
      <c r="K361" s="34" t="s">
        <v>68</v>
      </c>
      <c r="L361" s="35" t="s">
        <v>2673</v>
      </c>
      <c r="M361" s="35" t="s">
        <v>2674</v>
      </c>
      <c r="N361" s="58" t="s">
        <v>2675</v>
      </c>
      <c r="O361" s="45" t="s">
        <v>2676</v>
      </c>
      <c r="P361" s="34" t="s">
        <v>2677</v>
      </c>
      <c r="Q361" s="34" t="s">
        <v>2678</v>
      </c>
      <c r="R361" s="34" t="s">
        <v>2679</v>
      </c>
      <c r="S361" s="34" t="s">
        <v>2680</v>
      </c>
      <c r="T361" s="34" t="s">
        <v>2681</v>
      </c>
      <c r="U361" s="35" t="s">
        <v>2821</v>
      </c>
      <c r="V361" s="35">
        <v>8016</v>
      </c>
      <c r="W361" s="34">
        <v>20223</v>
      </c>
      <c r="X361" s="60">
        <v>43111</v>
      </c>
      <c r="Y361" s="34">
        <v>0</v>
      </c>
      <c r="Z361" s="34">
        <v>4600008014</v>
      </c>
      <c r="AA361" s="68">
        <f t="shared" si="5"/>
        <v>1</v>
      </c>
      <c r="AB361" s="35" t="s">
        <v>2840</v>
      </c>
      <c r="AC361" s="35" t="s">
        <v>61</v>
      </c>
      <c r="AD361" s="35"/>
      <c r="AE361" s="35" t="s">
        <v>2684</v>
      </c>
      <c r="AF361" s="34" t="s">
        <v>271</v>
      </c>
      <c r="AG361" s="34" t="s">
        <v>2685</v>
      </c>
    </row>
    <row r="362" spans="1:33" s="5" customFormat="1" ht="50.25" customHeight="1" x14ac:dyDescent="0.3">
      <c r="A362" s="58" t="s">
        <v>2670</v>
      </c>
      <c r="B362" s="35">
        <v>86101705</v>
      </c>
      <c r="C362" s="34" t="s">
        <v>2841</v>
      </c>
      <c r="D362" s="55">
        <v>43160</v>
      </c>
      <c r="E362" s="34" t="s">
        <v>2842</v>
      </c>
      <c r="F362" s="34" t="s">
        <v>211</v>
      </c>
      <c r="G362" s="34" t="s">
        <v>232</v>
      </c>
      <c r="H362" s="74">
        <v>152599000</v>
      </c>
      <c r="I362" s="74">
        <v>152599000</v>
      </c>
      <c r="J362" s="34" t="s">
        <v>76</v>
      </c>
      <c r="K362" s="34" t="s">
        <v>68</v>
      </c>
      <c r="L362" s="35" t="s">
        <v>2673</v>
      </c>
      <c r="M362" s="35" t="s">
        <v>2674</v>
      </c>
      <c r="N362" s="58" t="s">
        <v>2675</v>
      </c>
      <c r="O362" s="45" t="s">
        <v>2676</v>
      </c>
      <c r="P362" s="34" t="s">
        <v>2677</v>
      </c>
      <c r="Q362" s="34" t="s">
        <v>2843</v>
      </c>
      <c r="R362" s="34" t="s">
        <v>2679</v>
      </c>
      <c r="S362" s="34" t="s">
        <v>2680</v>
      </c>
      <c r="T362" s="34" t="s">
        <v>2844</v>
      </c>
      <c r="U362" s="35" t="s">
        <v>2845</v>
      </c>
      <c r="V362" s="35">
        <v>8147</v>
      </c>
      <c r="W362" s="34">
        <v>21202</v>
      </c>
      <c r="X362" s="60">
        <v>43168</v>
      </c>
      <c r="Y362" s="34">
        <v>2018060222711</v>
      </c>
      <c r="Z362" s="34">
        <v>4600008092</v>
      </c>
      <c r="AA362" s="68">
        <f t="shared" si="5"/>
        <v>1</v>
      </c>
      <c r="AB362" s="35" t="s">
        <v>2846</v>
      </c>
      <c r="AC362" s="35" t="s">
        <v>61</v>
      </c>
      <c r="AD362" s="35"/>
      <c r="AE362" s="35" t="s">
        <v>2847</v>
      </c>
      <c r="AF362" s="34" t="s">
        <v>63</v>
      </c>
      <c r="AG362" s="34" t="s">
        <v>2685</v>
      </c>
    </row>
    <row r="363" spans="1:33" s="5" customFormat="1" ht="50.25" customHeight="1" x14ac:dyDescent="0.3">
      <c r="A363" s="58" t="s">
        <v>2670</v>
      </c>
      <c r="B363" s="35">
        <v>86101705</v>
      </c>
      <c r="C363" s="34" t="s">
        <v>2841</v>
      </c>
      <c r="D363" s="55">
        <v>43160</v>
      </c>
      <c r="E363" s="34" t="s">
        <v>2842</v>
      </c>
      <c r="F363" s="34" t="s">
        <v>211</v>
      </c>
      <c r="G363" s="34" t="s">
        <v>232</v>
      </c>
      <c r="H363" s="74">
        <v>410822272</v>
      </c>
      <c r="I363" s="74">
        <v>410822272</v>
      </c>
      <c r="J363" s="34" t="s">
        <v>76</v>
      </c>
      <c r="K363" s="34" t="s">
        <v>68</v>
      </c>
      <c r="L363" s="35" t="s">
        <v>2673</v>
      </c>
      <c r="M363" s="35" t="s">
        <v>2674</v>
      </c>
      <c r="N363" s="58" t="s">
        <v>2675</v>
      </c>
      <c r="O363" s="45" t="s">
        <v>2676</v>
      </c>
      <c r="P363" s="34" t="s">
        <v>2677</v>
      </c>
      <c r="Q363" s="34" t="s">
        <v>2843</v>
      </c>
      <c r="R363" s="34" t="s">
        <v>2679</v>
      </c>
      <c r="S363" s="34" t="s">
        <v>2680</v>
      </c>
      <c r="T363" s="34" t="s">
        <v>2844</v>
      </c>
      <c r="U363" s="35" t="s">
        <v>2845</v>
      </c>
      <c r="V363" s="35">
        <v>8147</v>
      </c>
      <c r="W363" s="34">
        <v>21202</v>
      </c>
      <c r="X363" s="60">
        <v>43168</v>
      </c>
      <c r="Y363" s="34">
        <v>2018060222711</v>
      </c>
      <c r="Z363" s="34">
        <v>4600008093</v>
      </c>
      <c r="AA363" s="68">
        <f t="shared" si="5"/>
        <v>1</v>
      </c>
      <c r="AB363" s="35" t="s">
        <v>2827</v>
      </c>
      <c r="AC363" s="35" t="s">
        <v>61</v>
      </c>
      <c r="AD363" s="35"/>
      <c r="AE363" s="35" t="s">
        <v>2848</v>
      </c>
      <c r="AF363" s="34" t="s">
        <v>63</v>
      </c>
      <c r="AG363" s="34" t="s">
        <v>2685</v>
      </c>
    </row>
    <row r="364" spans="1:33" s="5" customFormat="1" ht="50.25" customHeight="1" x14ac:dyDescent="0.3">
      <c r="A364" s="58" t="s">
        <v>2670</v>
      </c>
      <c r="B364" s="35">
        <v>86101705</v>
      </c>
      <c r="C364" s="34" t="s">
        <v>2841</v>
      </c>
      <c r="D364" s="55">
        <v>43160</v>
      </c>
      <c r="E364" s="34" t="s">
        <v>2842</v>
      </c>
      <c r="F364" s="34" t="s">
        <v>211</v>
      </c>
      <c r="G364" s="34" t="s">
        <v>232</v>
      </c>
      <c r="H364" s="74">
        <v>168010745</v>
      </c>
      <c r="I364" s="74">
        <v>168010745</v>
      </c>
      <c r="J364" s="34" t="s">
        <v>76</v>
      </c>
      <c r="K364" s="34" t="s">
        <v>68</v>
      </c>
      <c r="L364" s="35" t="s">
        <v>2673</v>
      </c>
      <c r="M364" s="35" t="s">
        <v>2674</v>
      </c>
      <c r="N364" s="58" t="s">
        <v>2675</v>
      </c>
      <c r="O364" s="45" t="s">
        <v>2676</v>
      </c>
      <c r="P364" s="34" t="s">
        <v>2677</v>
      </c>
      <c r="Q364" s="34" t="s">
        <v>2843</v>
      </c>
      <c r="R364" s="34" t="s">
        <v>2679</v>
      </c>
      <c r="S364" s="34" t="s">
        <v>2680</v>
      </c>
      <c r="T364" s="34" t="s">
        <v>2844</v>
      </c>
      <c r="U364" s="35" t="s">
        <v>2845</v>
      </c>
      <c r="V364" s="35">
        <v>8147</v>
      </c>
      <c r="W364" s="34">
        <v>21202</v>
      </c>
      <c r="X364" s="60">
        <v>43168</v>
      </c>
      <c r="Y364" s="34">
        <v>2018060222711</v>
      </c>
      <c r="Z364" s="34">
        <v>4600008094</v>
      </c>
      <c r="AA364" s="68">
        <f t="shared" si="5"/>
        <v>1</v>
      </c>
      <c r="AB364" s="35" t="s">
        <v>2849</v>
      </c>
      <c r="AC364" s="35" t="s">
        <v>61</v>
      </c>
      <c r="AD364" s="35"/>
      <c r="AE364" s="35" t="s">
        <v>2850</v>
      </c>
      <c r="AF364" s="34" t="s">
        <v>63</v>
      </c>
      <c r="AG364" s="34" t="s">
        <v>2685</v>
      </c>
    </row>
    <row r="365" spans="1:33" s="5" customFormat="1" ht="50.25" customHeight="1" x14ac:dyDescent="0.3">
      <c r="A365" s="58" t="s">
        <v>2670</v>
      </c>
      <c r="B365" s="35">
        <v>93151501</v>
      </c>
      <c r="C365" s="34" t="s">
        <v>2851</v>
      </c>
      <c r="D365" s="55">
        <v>43070</v>
      </c>
      <c r="E365" s="34" t="s">
        <v>2852</v>
      </c>
      <c r="F365" s="34" t="s">
        <v>1060</v>
      </c>
      <c r="G365" s="34" t="s">
        <v>232</v>
      </c>
      <c r="H365" s="74">
        <v>1899599009</v>
      </c>
      <c r="I365" s="74">
        <v>1899599009</v>
      </c>
      <c r="J365" s="34" t="s">
        <v>49</v>
      </c>
      <c r="K365" s="34" t="s">
        <v>50</v>
      </c>
      <c r="L365" s="35" t="s">
        <v>2673</v>
      </c>
      <c r="M365" s="35" t="s">
        <v>2674</v>
      </c>
      <c r="N365" s="58" t="s">
        <v>2675</v>
      </c>
      <c r="O365" s="45" t="s">
        <v>2676</v>
      </c>
      <c r="P365" s="34" t="s">
        <v>2677</v>
      </c>
      <c r="Q365" s="34" t="s">
        <v>2678</v>
      </c>
      <c r="R365" s="34" t="s">
        <v>2679</v>
      </c>
      <c r="S365" s="34" t="s">
        <v>2680</v>
      </c>
      <c r="T365" s="34" t="s">
        <v>2681</v>
      </c>
      <c r="U365" s="35" t="s">
        <v>2682</v>
      </c>
      <c r="V365" s="35" t="s">
        <v>2853</v>
      </c>
      <c r="W365" s="34">
        <v>20244</v>
      </c>
      <c r="X365" s="60">
        <v>43098</v>
      </c>
      <c r="Y365" s="34">
        <v>2018060023988</v>
      </c>
      <c r="Z365" s="34" t="s">
        <v>2853</v>
      </c>
      <c r="AA365" s="68">
        <f t="shared" si="5"/>
        <v>1</v>
      </c>
      <c r="AB365" s="35" t="s">
        <v>2684</v>
      </c>
      <c r="AC365" s="35" t="s">
        <v>61</v>
      </c>
      <c r="AD365" s="35"/>
      <c r="AE365" s="35" t="s">
        <v>2854</v>
      </c>
      <c r="AF365" s="34" t="s">
        <v>63</v>
      </c>
      <c r="AG365" s="34" t="s">
        <v>2685</v>
      </c>
    </row>
    <row r="366" spans="1:33" s="5" customFormat="1" ht="50.25" customHeight="1" x14ac:dyDescent="0.3">
      <c r="A366" s="58" t="s">
        <v>2670</v>
      </c>
      <c r="B366" s="35">
        <v>78111502</v>
      </c>
      <c r="C366" s="34" t="s">
        <v>2836</v>
      </c>
      <c r="D366" s="55">
        <v>43101</v>
      </c>
      <c r="E366" s="34" t="s">
        <v>66</v>
      </c>
      <c r="F366" s="34" t="s">
        <v>558</v>
      </c>
      <c r="G366" s="34" t="s">
        <v>232</v>
      </c>
      <c r="H366" s="74">
        <v>30000000</v>
      </c>
      <c r="I366" s="74">
        <v>30000000</v>
      </c>
      <c r="J366" s="34" t="s">
        <v>76</v>
      </c>
      <c r="K366" s="34" t="s">
        <v>68</v>
      </c>
      <c r="L366" s="35" t="s">
        <v>2673</v>
      </c>
      <c r="M366" s="35" t="s">
        <v>2674</v>
      </c>
      <c r="N366" s="58" t="s">
        <v>2675</v>
      </c>
      <c r="O366" s="45" t="s">
        <v>2676</v>
      </c>
      <c r="P366" s="34"/>
      <c r="Q366" s="34"/>
      <c r="R366" s="34"/>
      <c r="S366" s="34"/>
      <c r="T366" s="34"/>
      <c r="U366" s="35"/>
      <c r="V366" s="35"/>
      <c r="W366" s="34"/>
      <c r="X366" s="60"/>
      <c r="Y366" s="34"/>
      <c r="Z366" s="34"/>
      <c r="AA366" s="68" t="str">
        <f t="shared" si="5"/>
        <v/>
      </c>
      <c r="AB366" s="35"/>
      <c r="AC366" s="35" t="s">
        <v>534</v>
      </c>
      <c r="AD366" s="35" t="s">
        <v>2837</v>
      </c>
      <c r="AE366" s="35" t="s">
        <v>2838</v>
      </c>
      <c r="AF366" s="34" t="s">
        <v>63</v>
      </c>
      <c r="AG366" s="34" t="s">
        <v>2685</v>
      </c>
    </row>
    <row r="367" spans="1:33" s="5" customFormat="1" ht="50.25" customHeight="1" x14ac:dyDescent="0.3">
      <c r="A367" s="58" t="s">
        <v>2257</v>
      </c>
      <c r="B367" s="35">
        <v>92111502</v>
      </c>
      <c r="C367" s="34" t="s">
        <v>2214</v>
      </c>
      <c r="D367" s="55">
        <v>43101</v>
      </c>
      <c r="E367" s="34" t="s">
        <v>796</v>
      </c>
      <c r="F367" s="34" t="s">
        <v>47</v>
      </c>
      <c r="G367" s="34" t="s">
        <v>232</v>
      </c>
      <c r="H367" s="74">
        <v>338594006</v>
      </c>
      <c r="I367" s="74">
        <v>338594006</v>
      </c>
      <c r="J367" s="34" t="s">
        <v>76</v>
      </c>
      <c r="K367" s="34" t="s">
        <v>50</v>
      </c>
      <c r="L367" s="35" t="s">
        <v>2215</v>
      </c>
      <c r="M367" s="35" t="s">
        <v>234</v>
      </c>
      <c r="N367" s="58" t="s">
        <v>2216</v>
      </c>
      <c r="O367" s="45" t="s">
        <v>2217</v>
      </c>
      <c r="P367" s="34" t="s">
        <v>2218</v>
      </c>
      <c r="Q367" s="34" t="s">
        <v>2219</v>
      </c>
      <c r="R367" s="34" t="s">
        <v>2220</v>
      </c>
      <c r="S367" s="34" t="s">
        <v>2221</v>
      </c>
      <c r="T367" s="34" t="s">
        <v>2222</v>
      </c>
      <c r="U367" s="35" t="s">
        <v>2223</v>
      </c>
      <c r="V367" s="35">
        <v>7243</v>
      </c>
      <c r="W367" s="34">
        <v>17896</v>
      </c>
      <c r="X367" s="60">
        <v>42916</v>
      </c>
      <c r="Y367" s="34">
        <v>90011</v>
      </c>
      <c r="Z367" s="34">
        <v>4600006996</v>
      </c>
      <c r="AA367" s="68">
        <f t="shared" si="5"/>
        <v>1</v>
      </c>
      <c r="AB367" s="35" t="s">
        <v>2224</v>
      </c>
      <c r="AC367" s="35" t="s">
        <v>61</v>
      </c>
      <c r="AD367" s="35"/>
      <c r="AE367" s="35" t="s">
        <v>2215</v>
      </c>
      <c r="AF367" s="34" t="s">
        <v>63</v>
      </c>
      <c r="AG367" s="34" t="s">
        <v>2225</v>
      </c>
    </row>
    <row r="368" spans="1:33" s="5" customFormat="1" ht="50.25" customHeight="1" x14ac:dyDescent="0.3">
      <c r="A368" s="58" t="s">
        <v>2257</v>
      </c>
      <c r="B368" s="35">
        <v>86101810</v>
      </c>
      <c r="C368" s="34" t="s">
        <v>2226</v>
      </c>
      <c r="D368" s="55">
        <v>43160</v>
      </c>
      <c r="E368" s="34" t="s">
        <v>907</v>
      </c>
      <c r="F368" s="34" t="s">
        <v>47</v>
      </c>
      <c r="G368" s="34" t="s">
        <v>232</v>
      </c>
      <c r="H368" s="74">
        <v>300000000</v>
      </c>
      <c r="I368" s="74">
        <v>300000000</v>
      </c>
      <c r="J368" s="34" t="s">
        <v>76</v>
      </c>
      <c r="K368" s="34" t="s">
        <v>68</v>
      </c>
      <c r="L368" s="35" t="s">
        <v>2227</v>
      </c>
      <c r="M368" s="35" t="s">
        <v>234</v>
      </c>
      <c r="N368" s="58" t="s">
        <v>2228</v>
      </c>
      <c r="O368" s="45" t="s">
        <v>2229</v>
      </c>
      <c r="P368" s="34" t="s">
        <v>2230</v>
      </c>
      <c r="Q368" s="34" t="s">
        <v>2231</v>
      </c>
      <c r="R368" s="34" t="s">
        <v>2232</v>
      </c>
      <c r="S368" s="34" t="s">
        <v>2233</v>
      </c>
      <c r="T368" s="34" t="s">
        <v>2234</v>
      </c>
      <c r="U368" s="35" t="s">
        <v>2235</v>
      </c>
      <c r="V368" s="35"/>
      <c r="W368" s="34"/>
      <c r="X368" s="60"/>
      <c r="Y368" s="34"/>
      <c r="Z368" s="34"/>
      <c r="AA368" s="68" t="str">
        <f t="shared" si="5"/>
        <v/>
      </c>
      <c r="AB368" s="35"/>
      <c r="AC368" s="35"/>
      <c r="AD368" s="35"/>
      <c r="AE368" s="35" t="s">
        <v>2236</v>
      </c>
      <c r="AF368" s="34" t="s">
        <v>63</v>
      </c>
      <c r="AG368" s="34" t="s">
        <v>2225</v>
      </c>
    </row>
    <row r="369" spans="1:33" s="5" customFormat="1" ht="50.25" customHeight="1" x14ac:dyDescent="0.3">
      <c r="A369" s="58" t="s">
        <v>2257</v>
      </c>
      <c r="B369" s="35">
        <v>80141626</v>
      </c>
      <c r="C369" s="34" t="s">
        <v>2237</v>
      </c>
      <c r="D369" s="55">
        <v>43160</v>
      </c>
      <c r="E369" s="34" t="s">
        <v>900</v>
      </c>
      <c r="F369" s="34" t="s">
        <v>47</v>
      </c>
      <c r="G369" s="34" t="s">
        <v>232</v>
      </c>
      <c r="H369" s="74">
        <v>250000000</v>
      </c>
      <c r="I369" s="74">
        <v>250000000</v>
      </c>
      <c r="J369" s="34" t="s">
        <v>76</v>
      </c>
      <c r="K369" s="34" t="s">
        <v>68</v>
      </c>
      <c r="L369" s="35" t="s">
        <v>2227</v>
      </c>
      <c r="M369" s="35" t="s">
        <v>234</v>
      </c>
      <c r="N369" s="58" t="s">
        <v>2238</v>
      </c>
      <c r="O369" s="45" t="s">
        <v>2229</v>
      </c>
      <c r="P369" s="34" t="s">
        <v>2230</v>
      </c>
      <c r="Q369" s="34" t="s">
        <v>2239</v>
      </c>
      <c r="R369" s="34" t="s">
        <v>2232</v>
      </c>
      <c r="S369" s="34" t="s">
        <v>2233</v>
      </c>
      <c r="T369" s="34" t="s">
        <v>2240</v>
      </c>
      <c r="U369" s="35" t="s">
        <v>2235</v>
      </c>
      <c r="V369" s="35"/>
      <c r="W369" s="34"/>
      <c r="X369" s="60"/>
      <c r="Y369" s="34"/>
      <c r="Z369" s="34"/>
      <c r="AA369" s="68" t="str">
        <f t="shared" si="5"/>
        <v/>
      </c>
      <c r="AB369" s="35"/>
      <c r="AC369" s="35"/>
      <c r="AD369" s="35"/>
      <c r="AE369" s="35" t="s">
        <v>2236</v>
      </c>
      <c r="AF369" s="34" t="s">
        <v>63</v>
      </c>
      <c r="AG369" s="34" t="s">
        <v>2225</v>
      </c>
    </row>
    <row r="370" spans="1:33" s="5" customFormat="1" ht="50.25" customHeight="1" x14ac:dyDescent="0.3">
      <c r="A370" s="58" t="s">
        <v>2257</v>
      </c>
      <c r="B370" s="35">
        <v>931315503</v>
      </c>
      <c r="C370" s="34" t="s">
        <v>2241</v>
      </c>
      <c r="D370" s="55">
        <v>43132</v>
      </c>
      <c r="E370" s="34" t="s">
        <v>74</v>
      </c>
      <c r="F370" s="34" t="s">
        <v>75</v>
      </c>
      <c r="G370" s="34" t="s">
        <v>232</v>
      </c>
      <c r="H370" s="74">
        <f>123965000-1724</f>
        <v>123963276</v>
      </c>
      <c r="I370" s="74">
        <f>123965000-1724</f>
        <v>123963276</v>
      </c>
      <c r="J370" s="34" t="s">
        <v>76</v>
      </c>
      <c r="K370" s="34" t="s">
        <v>68</v>
      </c>
      <c r="L370" s="35" t="s">
        <v>2227</v>
      </c>
      <c r="M370" s="35" t="s">
        <v>234</v>
      </c>
      <c r="N370" s="58" t="s">
        <v>2228</v>
      </c>
      <c r="O370" s="45" t="s">
        <v>2229</v>
      </c>
      <c r="P370" s="34" t="s">
        <v>2230</v>
      </c>
      <c r="Q370" s="34" t="s">
        <v>2242</v>
      </c>
      <c r="R370" s="34" t="s">
        <v>2232</v>
      </c>
      <c r="S370" s="34" t="s">
        <v>2233</v>
      </c>
      <c r="T370" s="34" t="s">
        <v>2243</v>
      </c>
      <c r="U370" s="35" t="s">
        <v>2235</v>
      </c>
      <c r="V370" s="35"/>
      <c r="W370" s="34"/>
      <c r="X370" s="60"/>
      <c r="Y370" s="34"/>
      <c r="Z370" s="34"/>
      <c r="AA370" s="68" t="str">
        <f t="shared" si="5"/>
        <v/>
      </c>
      <c r="AB370" s="35"/>
      <c r="AC370" s="35"/>
      <c r="AD370" s="35"/>
      <c r="AE370" s="35" t="s">
        <v>2236</v>
      </c>
      <c r="AF370" s="34" t="s">
        <v>63</v>
      </c>
      <c r="AG370" s="34" t="s">
        <v>2225</v>
      </c>
    </row>
    <row r="371" spans="1:33" s="5" customFormat="1" ht="50.25" customHeight="1" x14ac:dyDescent="0.3">
      <c r="A371" s="58" t="s">
        <v>2257</v>
      </c>
      <c r="B371" s="35">
        <v>8011504</v>
      </c>
      <c r="C371" s="34" t="s">
        <v>2244</v>
      </c>
      <c r="D371" s="55">
        <v>43313</v>
      </c>
      <c r="E371" s="34" t="s">
        <v>162</v>
      </c>
      <c r="F371" s="34" t="s">
        <v>47</v>
      </c>
      <c r="G371" s="34" t="s">
        <v>232</v>
      </c>
      <c r="H371" s="74">
        <v>140623560</v>
      </c>
      <c r="I371" s="74">
        <v>140623560</v>
      </c>
      <c r="J371" s="34" t="s">
        <v>76</v>
      </c>
      <c r="K371" s="34" t="s">
        <v>68</v>
      </c>
      <c r="L371" s="35" t="s">
        <v>2215</v>
      </c>
      <c r="M371" s="35" t="s">
        <v>234</v>
      </c>
      <c r="N371" s="58" t="s">
        <v>2216</v>
      </c>
      <c r="O371" s="45" t="s">
        <v>2217</v>
      </c>
      <c r="P371" s="34" t="s">
        <v>2218</v>
      </c>
      <c r="Q371" s="34" t="s">
        <v>2219</v>
      </c>
      <c r="R371" s="34" t="s">
        <v>2245</v>
      </c>
      <c r="S371" s="34" t="s">
        <v>2246</v>
      </c>
      <c r="T371" s="34" t="s">
        <v>2222</v>
      </c>
      <c r="U371" s="35" t="s">
        <v>2247</v>
      </c>
      <c r="V371" s="35"/>
      <c r="W371" s="34">
        <v>221854</v>
      </c>
      <c r="X371" s="60"/>
      <c r="Y371" s="34"/>
      <c r="Z371" s="34"/>
      <c r="AA371" s="68">
        <f t="shared" si="5"/>
        <v>0</v>
      </c>
      <c r="AB371" s="35" t="s">
        <v>2248</v>
      </c>
      <c r="AC371" s="35" t="s">
        <v>534</v>
      </c>
      <c r="AD371" s="35"/>
      <c r="AE371" s="35" t="s">
        <v>2249</v>
      </c>
      <c r="AF371" s="34" t="s">
        <v>63</v>
      </c>
      <c r="AG371" s="34" t="s">
        <v>2225</v>
      </c>
    </row>
    <row r="372" spans="1:33" s="5" customFormat="1" ht="50.25" customHeight="1" x14ac:dyDescent="0.3">
      <c r="A372" s="58" t="s">
        <v>2257</v>
      </c>
      <c r="B372" s="35">
        <v>8011504</v>
      </c>
      <c r="C372" s="34" t="s">
        <v>2250</v>
      </c>
      <c r="D372" s="55">
        <v>43146</v>
      </c>
      <c r="E372" s="34" t="s">
        <v>162</v>
      </c>
      <c r="F372" s="34" t="s">
        <v>47</v>
      </c>
      <c r="G372" s="34" t="s">
        <v>232</v>
      </c>
      <c r="H372" s="74">
        <v>142028438</v>
      </c>
      <c r="I372" s="74">
        <v>142028438</v>
      </c>
      <c r="J372" s="34" t="s">
        <v>76</v>
      </c>
      <c r="K372" s="34" t="s">
        <v>68</v>
      </c>
      <c r="L372" s="35" t="s">
        <v>2215</v>
      </c>
      <c r="M372" s="35" t="s">
        <v>234</v>
      </c>
      <c r="N372" s="58" t="s">
        <v>2216</v>
      </c>
      <c r="O372" s="45" t="s">
        <v>2217</v>
      </c>
      <c r="P372" s="34" t="s">
        <v>2218</v>
      </c>
      <c r="Q372" s="34" t="s">
        <v>2219</v>
      </c>
      <c r="R372" s="34" t="s">
        <v>2245</v>
      </c>
      <c r="S372" s="34" t="s">
        <v>2246</v>
      </c>
      <c r="T372" s="34" t="s">
        <v>2222</v>
      </c>
      <c r="U372" s="35" t="s">
        <v>2247</v>
      </c>
      <c r="V372" s="35"/>
      <c r="W372" s="34">
        <v>20160</v>
      </c>
      <c r="X372" s="60"/>
      <c r="Y372" s="34"/>
      <c r="Z372" s="34"/>
      <c r="AA372" s="68">
        <f t="shared" si="5"/>
        <v>0</v>
      </c>
      <c r="AB372" s="35" t="s">
        <v>2248</v>
      </c>
      <c r="AC372" s="35" t="s">
        <v>534</v>
      </c>
      <c r="AD372" s="35"/>
      <c r="AE372" s="35" t="s">
        <v>2249</v>
      </c>
      <c r="AF372" s="34" t="s">
        <v>63</v>
      </c>
      <c r="AG372" s="34" t="s">
        <v>2225</v>
      </c>
    </row>
    <row r="373" spans="1:33" s="5" customFormat="1" ht="50.25" customHeight="1" x14ac:dyDescent="0.3">
      <c r="A373" s="58" t="s">
        <v>2257</v>
      </c>
      <c r="B373" s="35">
        <v>8011504</v>
      </c>
      <c r="C373" s="34" t="s">
        <v>2250</v>
      </c>
      <c r="D373" s="55">
        <v>43146</v>
      </c>
      <c r="E373" s="34" t="s">
        <v>162</v>
      </c>
      <c r="F373" s="34" t="s">
        <v>47</v>
      </c>
      <c r="G373" s="34" t="s">
        <v>232</v>
      </c>
      <c r="H373" s="74">
        <v>66405994</v>
      </c>
      <c r="I373" s="74">
        <v>66405994</v>
      </c>
      <c r="J373" s="34" t="s">
        <v>76</v>
      </c>
      <c r="K373" s="34" t="s">
        <v>68</v>
      </c>
      <c r="L373" s="35" t="s">
        <v>2215</v>
      </c>
      <c r="M373" s="35" t="s">
        <v>234</v>
      </c>
      <c r="N373" s="58" t="s">
        <v>2216</v>
      </c>
      <c r="O373" s="45" t="s">
        <v>2217</v>
      </c>
      <c r="P373" s="34" t="s">
        <v>2218</v>
      </c>
      <c r="Q373" s="34" t="s">
        <v>2219</v>
      </c>
      <c r="R373" s="34" t="s">
        <v>2245</v>
      </c>
      <c r="S373" s="34" t="s">
        <v>2221</v>
      </c>
      <c r="T373" s="34" t="s">
        <v>2222</v>
      </c>
      <c r="U373" s="35" t="s">
        <v>2251</v>
      </c>
      <c r="V373" s="35"/>
      <c r="W373" s="34">
        <v>20159</v>
      </c>
      <c r="X373" s="60"/>
      <c r="Y373" s="34"/>
      <c r="Z373" s="34"/>
      <c r="AA373" s="68">
        <f t="shared" si="5"/>
        <v>0</v>
      </c>
      <c r="AB373" s="35" t="s">
        <v>2248</v>
      </c>
      <c r="AC373" s="35" t="s">
        <v>534</v>
      </c>
      <c r="AD373" s="35"/>
      <c r="AE373" s="35" t="s">
        <v>2249</v>
      </c>
      <c r="AF373" s="34" t="s">
        <v>63</v>
      </c>
      <c r="AG373" s="34" t="s">
        <v>2225</v>
      </c>
    </row>
    <row r="374" spans="1:33" s="5" customFormat="1" ht="50.25" customHeight="1" x14ac:dyDescent="0.3">
      <c r="A374" s="58" t="s">
        <v>2257</v>
      </c>
      <c r="B374" s="35">
        <v>80111504</v>
      </c>
      <c r="C374" s="34" t="s">
        <v>2252</v>
      </c>
      <c r="D374" s="55">
        <v>43132</v>
      </c>
      <c r="E374" s="34" t="s">
        <v>136</v>
      </c>
      <c r="F374" s="34" t="s">
        <v>47</v>
      </c>
      <c r="G374" s="34" t="s">
        <v>232</v>
      </c>
      <c r="H374" s="74">
        <v>280000000</v>
      </c>
      <c r="I374" s="74">
        <v>280000000</v>
      </c>
      <c r="J374" s="34" t="s">
        <v>76</v>
      </c>
      <c r="K374" s="34" t="s">
        <v>68</v>
      </c>
      <c r="L374" s="35" t="s">
        <v>2227</v>
      </c>
      <c r="M374" s="35" t="s">
        <v>234</v>
      </c>
      <c r="N374" s="58" t="s">
        <v>2228</v>
      </c>
      <c r="O374" s="45" t="s">
        <v>2229</v>
      </c>
      <c r="P374" s="34" t="s">
        <v>2253</v>
      </c>
      <c r="Q374" s="34" t="s">
        <v>2254</v>
      </c>
      <c r="R374" s="34" t="s">
        <v>2255</v>
      </c>
      <c r="S374" s="34"/>
      <c r="T374" s="34" t="s">
        <v>2256</v>
      </c>
      <c r="U374" s="35" t="s">
        <v>2257</v>
      </c>
      <c r="V374" s="35">
        <v>8011504</v>
      </c>
      <c r="W374" s="34" t="s">
        <v>2250</v>
      </c>
      <c r="X374" s="60">
        <v>43146</v>
      </c>
      <c r="Y374" s="34" t="s">
        <v>162</v>
      </c>
      <c r="Z374" s="34" t="s">
        <v>47</v>
      </c>
      <c r="AA374" s="68">
        <f t="shared" si="5"/>
        <v>1</v>
      </c>
      <c r="AB374" s="35">
        <v>142028438</v>
      </c>
      <c r="AC374" s="35">
        <v>142028438</v>
      </c>
      <c r="AD374" s="35" t="s">
        <v>76</v>
      </c>
      <c r="AE374" s="35" t="s">
        <v>68</v>
      </c>
      <c r="AF374" s="34" t="s">
        <v>2215</v>
      </c>
      <c r="AG374" s="34" t="s">
        <v>234</v>
      </c>
    </row>
    <row r="375" spans="1:33" s="5" customFormat="1" ht="50.25" customHeight="1" x14ac:dyDescent="0.3">
      <c r="A375" s="58" t="s">
        <v>2257</v>
      </c>
      <c r="B375" s="35" t="s">
        <v>2258</v>
      </c>
      <c r="C375" s="34" t="s">
        <v>2259</v>
      </c>
      <c r="D375" s="55">
        <v>43101</v>
      </c>
      <c r="E375" s="34" t="s">
        <v>74</v>
      </c>
      <c r="F375" s="34" t="s">
        <v>2260</v>
      </c>
      <c r="G375" s="34" t="s">
        <v>232</v>
      </c>
      <c r="H375" s="74">
        <v>713286000</v>
      </c>
      <c r="I375" s="74">
        <v>713286000</v>
      </c>
      <c r="J375" s="34" t="s">
        <v>76</v>
      </c>
      <c r="K375" s="34" t="s">
        <v>68</v>
      </c>
      <c r="L375" s="35" t="s">
        <v>2215</v>
      </c>
      <c r="M375" s="35" t="s">
        <v>234</v>
      </c>
      <c r="N375" s="58" t="s">
        <v>2216</v>
      </c>
      <c r="O375" s="45" t="s">
        <v>234</v>
      </c>
      <c r="P375" s="34" t="s">
        <v>2218</v>
      </c>
      <c r="Q375" s="34" t="s">
        <v>2261</v>
      </c>
      <c r="R375" s="34" t="s">
        <v>2232</v>
      </c>
      <c r="S375" s="34" t="s">
        <v>6104</v>
      </c>
      <c r="T375" s="34" t="s">
        <v>6107</v>
      </c>
      <c r="U375" s="35"/>
      <c r="V375" s="35"/>
      <c r="W375" s="34"/>
      <c r="X375" s="60"/>
      <c r="Y375" s="34"/>
      <c r="Z375" s="34"/>
      <c r="AA375" s="68" t="str">
        <f t="shared" si="5"/>
        <v/>
      </c>
      <c r="AB375" s="35"/>
      <c r="AC375" s="35"/>
      <c r="AD375" s="35"/>
      <c r="AE375" s="35" t="s">
        <v>2215</v>
      </c>
      <c r="AF375" s="34" t="s">
        <v>63</v>
      </c>
      <c r="AG375" s="34" t="s">
        <v>2225</v>
      </c>
    </row>
    <row r="376" spans="1:33" s="5" customFormat="1" ht="50.25" customHeight="1" x14ac:dyDescent="0.3">
      <c r="A376" s="58" t="s">
        <v>3786</v>
      </c>
      <c r="B376" s="35">
        <v>50193000</v>
      </c>
      <c r="C376" s="34" t="s">
        <v>3787</v>
      </c>
      <c r="D376" s="55">
        <v>43049</v>
      </c>
      <c r="E376" s="34" t="s">
        <v>834</v>
      </c>
      <c r="F376" s="34" t="s">
        <v>2464</v>
      </c>
      <c r="G376" s="34" t="s">
        <v>232</v>
      </c>
      <c r="H376" s="74">
        <v>299544448</v>
      </c>
      <c r="I376" s="74">
        <v>299544448</v>
      </c>
      <c r="J376" s="34" t="s">
        <v>49</v>
      </c>
      <c r="K376" s="34" t="s">
        <v>3788</v>
      </c>
      <c r="L376" s="35" t="s">
        <v>3789</v>
      </c>
      <c r="M376" s="35" t="s">
        <v>3790</v>
      </c>
      <c r="N376" s="58">
        <v>3835465</v>
      </c>
      <c r="O376" s="45" t="s">
        <v>3791</v>
      </c>
      <c r="P376" s="34" t="s">
        <v>3792</v>
      </c>
      <c r="Q376" s="34" t="s">
        <v>3793</v>
      </c>
      <c r="R376" s="34" t="s">
        <v>3794</v>
      </c>
      <c r="S376" s="34" t="s">
        <v>3795</v>
      </c>
      <c r="T376" s="34" t="s">
        <v>3793</v>
      </c>
      <c r="U376" s="35" t="s">
        <v>3796</v>
      </c>
      <c r="V376" s="35" t="s">
        <v>3797</v>
      </c>
      <c r="W376" s="34" t="s">
        <v>3797</v>
      </c>
      <c r="X376" s="60">
        <v>43050</v>
      </c>
      <c r="Y376" s="34">
        <v>2017060093032</v>
      </c>
      <c r="Z376" s="34" t="s">
        <v>3797</v>
      </c>
      <c r="AA376" s="68">
        <f t="shared" si="5"/>
        <v>1</v>
      </c>
      <c r="AB376" s="35" t="s">
        <v>3798</v>
      </c>
      <c r="AC376" s="35" t="s">
        <v>61</v>
      </c>
      <c r="AD376" s="35" t="s">
        <v>68</v>
      </c>
      <c r="AE376" s="35" t="s">
        <v>3799</v>
      </c>
      <c r="AF376" s="34" t="s">
        <v>63</v>
      </c>
      <c r="AG376" s="34" t="s">
        <v>630</v>
      </c>
    </row>
    <row r="377" spans="1:33" s="5" customFormat="1" ht="50.25" customHeight="1" x14ac:dyDescent="0.3">
      <c r="A377" s="58" t="s">
        <v>3786</v>
      </c>
      <c r="B377" s="35">
        <v>50193000</v>
      </c>
      <c r="C377" s="34" t="s">
        <v>3800</v>
      </c>
      <c r="D377" s="55">
        <v>43049</v>
      </c>
      <c r="E377" s="34" t="s">
        <v>222</v>
      </c>
      <c r="F377" s="34" t="s">
        <v>2464</v>
      </c>
      <c r="G377" s="34" t="s">
        <v>232</v>
      </c>
      <c r="H377" s="74">
        <v>30905890</v>
      </c>
      <c r="I377" s="74">
        <v>30905890</v>
      </c>
      <c r="J377" s="34" t="s">
        <v>49</v>
      </c>
      <c r="K377" s="34" t="s">
        <v>3788</v>
      </c>
      <c r="L377" s="35" t="s">
        <v>3789</v>
      </c>
      <c r="M377" s="35" t="s">
        <v>3790</v>
      </c>
      <c r="N377" s="58">
        <v>3835465</v>
      </c>
      <c r="O377" s="45" t="s">
        <v>3791</v>
      </c>
      <c r="P377" s="34" t="s">
        <v>3792</v>
      </c>
      <c r="Q377" s="34" t="s">
        <v>3793</v>
      </c>
      <c r="R377" s="34" t="s">
        <v>3794</v>
      </c>
      <c r="S377" s="34" t="s">
        <v>3795</v>
      </c>
      <c r="T377" s="34" t="s">
        <v>3793</v>
      </c>
      <c r="U377" s="35" t="s">
        <v>3796</v>
      </c>
      <c r="V377" s="35" t="s">
        <v>3801</v>
      </c>
      <c r="W377" s="34" t="s">
        <v>3801</v>
      </c>
      <c r="X377" s="60">
        <v>43050</v>
      </c>
      <c r="Y377" s="34">
        <v>2017060093032</v>
      </c>
      <c r="Z377" s="34" t="s">
        <v>3801</v>
      </c>
      <c r="AA377" s="68">
        <f t="shared" si="5"/>
        <v>1</v>
      </c>
      <c r="AB377" s="35" t="s">
        <v>3802</v>
      </c>
      <c r="AC377" s="35" t="s">
        <v>61</v>
      </c>
      <c r="AD377" s="35" t="s">
        <v>68</v>
      </c>
      <c r="AE377" s="35" t="s">
        <v>3799</v>
      </c>
      <c r="AF377" s="34" t="s">
        <v>63</v>
      </c>
      <c r="AG377" s="34" t="s">
        <v>630</v>
      </c>
    </row>
    <row r="378" spans="1:33" s="5" customFormat="1" ht="50.25" customHeight="1" x14ac:dyDescent="0.3">
      <c r="A378" s="58" t="s">
        <v>3786</v>
      </c>
      <c r="B378" s="35">
        <v>50193000</v>
      </c>
      <c r="C378" s="34" t="s">
        <v>3803</v>
      </c>
      <c r="D378" s="55">
        <v>43049</v>
      </c>
      <c r="E378" s="34" t="s">
        <v>834</v>
      </c>
      <c r="F378" s="34" t="s">
        <v>2464</v>
      </c>
      <c r="G378" s="34" t="s">
        <v>232</v>
      </c>
      <c r="H378" s="74">
        <v>90244000</v>
      </c>
      <c r="I378" s="74">
        <v>90244000</v>
      </c>
      <c r="J378" s="34" t="s">
        <v>49</v>
      </c>
      <c r="K378" s="34" t="s">
        <v>3788</v>
      </c>
      <c r="L378" s="35" t="s">
        <v>3789</v>
      </c>
      <c r="M378" s="35" t="s">
        <v>3790</v>
      </c>
      <c r="N378" s="58">
        <v>3835465</v>
      </c>
      <c r="O378" s="45" t="s">
        <v>3791</v>
      </c>
      <c r="P378" s="34" t="s">
        <v>3792</v>
      </c>
      <c r="Q378" s="34" t="s">
        <v>3793</v>
      </c>
      <c r="R378" s="34" t="s">
        <v>3794</v>
      </c>
      <c r="S378" s="34" t="s">
        <v>3795</v>
      </c>
      <c r="T378" s="34" t="s">
        <v>3793</v>
      </c>
      <c r="U378" s="35" t="s">
        <v>3796</v>
      </c>
      <c r="V378" s="35" t="s">
        <v>3804</v>
      </c>
      <c r="W378" s="34" t="s">
        <v>3804</v>
      </c>
      <c r="X378" s="60">
        <v>43050</v>
      </c>
      <c r="Y378" s="34">
        <v>2017060093032</v>
      </c>
      <c r="Z378" s="34" t="s">
        <v>3804</v>
      </c>
      <c r="AA378" s="68">
        <f t="shared" si="5"/>
        <v>1</v>
      </c>
      <c r="AB378" s="35" t="s">
        <v>3805</v>
      </c>
      <c r="AC378" s="35" t="s">
        <v>61</v>
      </c>
      <c r="AD378" s="35" t="s">
        <v>68</v>
      </c>
      <c r="AE378" s="35" t="s">
        <v>3799</v>
      </c>
      <c r="AF378" s="34" t="s">
        <v>63</v>
      </c>
      <c r="AG378" s="34" t="s">
        <v>630</v>
      </c>
    </row>
    <row r="379" spans="1:33" s="5" customFormat="1" ht="50.25" customHeight="1" x14ac:dyDescent="0.3">
      <c r="A379" s="58" t="s">
        <v>3786</v>
      </c>
      <c r="B379" s="35">
        <v>50193000</v>
      </c>
      <c r="C379" s="34" t="s">
        <v>3806</v>
      </c>
      <c r="D379" s="55">
        <v>43049</v>
      </c>
      <c r="E379" s="34" t="s">
        <v>222</v>
      </c>
      <c r="F379" s="34" t="s">
        <v>2464</v>
      </c>
      <c r="G379" s="34" t="s">
        <v>232</v>
      </c>
      <c r="H379" s="74">
        <v>299911360</v>
      </c>
      <c r="I379" s="74">
        <v>299911360</v>
      </c>
      <c r="J379" s="34" t="s">
        <v>49</v>
      </c>
      <c r="K379" s="34" t="s">
        <v>3788</v>
      </c>
      <c r="L379" s="35" t="s">
        <v>3789</v>
      </c>
      <c r="M379" s="35" t="s">
        <v>3790</v>
      </c>
      <c r="N379" s="58">
        <v>3835465</v>
      </c>
      <c r="O379" s="45" t="s">
        <v>3791</v>
      </c>
      <c r="P379" s="34" t="s">
        <v>3792</v>
      </c>
      <c r="Q379" s="34" t="s">
        <v>3793</v>
      </c>
      <c r="R379" s="34" t="s">
        <v>3794</v>
      </c>
      <c r="S379" s="34" t="s">
        <v>3795</v>
      </c>
      <c r="T379" s="34" t="s">
        <v>3793</v>
      </c>
      <c r="U379" s="35" t="s">
        <v>3796</v>
      </c>
      <c r="V379" s="35" t="s">
        <v>3807</v>
      </c>
      <c r="W379" s="34" t="s">
        <v>3807</v>
      </c>
      <c r="X379" s="60">
        <v>43050</v>
      </c>
      <c r="Y379" s="34">
        <v>2017060093032</v>
      </c>
      <c r="Z379" s="34" t="s">
        <v>3807</v>
      </c>
      <c r="AA379" s="68">
        <f t="shared" si="5"/>
        <v>1</v>
      </c>
      <c r="AB379" s="35" t="s">
        <v>3808</v>
      </c>
      <c r="AC379" s="35" t="s">
        <v>61</v>
      </c>
      <c r="AD379" s="35" t="s">
        <v>68</v>
      </c>
      <c r="AE379" s="35" t="s">
        <v>3799</v>
      </c>
      <c r="AF379" s="34" t="s">
        <v>63</v>
      </c>
      <c r="AG379" s="34" t="s">
        <v>630</v>
      </c>
    </row>
    <row r="380" spans="1:33" s="5" customFormat="1" ht="50.25" customHeight="1" x14ac:dyDescent="0.3">
      <c r="A380" s="58" t="s">
        <v>3786</v>
      </c>
      <c r="B380" s="35">
        <v>50193000</v>
      </c>
      <c r="C380" s="34" t="s">
        <v>3809</v>
      </c>
      <c r="D380" s="55">
        <v>43049</v>
      </c>
      <c r="E380" s="34" t="s">
        <v>222</v>
      </c>
      <c r="F380" s="34" t="s">
        <v>2464</v>
      </c>
      <c r="G380" s="34" t="s">
        <v>232</v>
      </c>
      <c r="H380" s="74">
        <v>158130390</v>
      </c>
      <c r="I380" s="74">
        <v>158130390</v>
      </c>
      <c r="J380" s="34" t="s">
        <v>49</v>
      </c>
      <c r="K380" s="34" t="s">
        <v>3788</v>
      </c>
      <c r="L380" s="35" t="s">
        <v>3789</v>
      </c>
      <c r="M380" s="35" t="s">
        <v>3790</v>
      </c>
      <c r="N380" s="58">
        <v>3835465</v>
      </c>
      <c r="O380" s="45" t="s">
        <v>3791</v>
      </c>
      <c r="P380" s="34" t="s">
        <v>3792</v>
      </c>
      <c r="Q380" s="34" t="s">
        <v>3793</v>
      </c>
      <c r="R380" s="34" t="s">
        <v>3794</v>
      </c>
      <c r="S380" s="34" t="s">
        <v>3795</v>
      </c>
      <c r="T380" s="34" t="s">
        <v>3793</v>
      </c>
      <c r="U380" s="35" t="s">
        <v>3796</v>
      </c>
      <c r="V380" s="35" t="s">
        <v>3810</v>
      </c>
      <c r="W380" s="34" t="s">
        <v>3810</v>
      </c>
      <c r="X380" s="60">
        <v>43050</v>
      </c>
      <c r="Y380" s="34">
        <v>2017060093032</v>
      </c>
      <c r="Z380" s="34" t="s">
        <v>3810</v>
      </c>
      <c r="AA380" s="68">
        <f t="shared" si="5"/>
        <v>1</v>
      </c>
      <c r="AB380" s="35" t="s">
        <v>3811</v>
      </c>
      <c r="AC380" s="35" t="s">
        <v>61</v>
      </c>
      <c r="AD380" s="35" t="s">
        <v>68</v>
      </c>
      <c r="AE380" s="35" t="s">
        <v>3799</v>
      </c>
      <c r="AF380" s="34" t="s">
        <v>63</v>
      </c>
      <c r="AG380" s="34" t="s">
        <v>630</v>
      </c>
    </row>
    <row r="381" spans="1:33" s="5" customFormat="1" ht="50.25" customHeight="1" x14ac:dyDescent="0.3">
      <c r="A381" s="58" t="s">
        <v>3786</v>
      </c>
      <c r="B381" s="35">
        <v>50193000</v>
      </c>
      <c r="C381" s="34" t="s">
        <v>3812</v>
      </c>
      <c r="D381" s="55">
        <v>43049</v>
      </c>
      <c r="E381" s="34" t="s">
        <v>222</v>
      </c>
      <c r="F381" s="34" t="s">
        <v>2464</v>
      </c>
      <c r="G381" s="34" t="s">
        <v>232</v>
      </c>
      <c r="H381" s="74">
        <v>340180100</v>
      </c>
      <c r="I381" s="74">
        <v>340180100</v>
      </c>
      <c r="J381" s="34" t="s">
        <v>49</v>
      </c>
      <c r="K381" s="34" t="s">
        <v>3788</v>
      </c>
      <c r="L381" s="35" t="s">
        <v>3789</v>
      </c>
      <c r="M381" s="35" t="s">
        <v>3790</v>
      </c>
      <c r="N381" s="58">
        <v>3835465</v>
      </c>
      <c r="O381" s="45" t="s">
        <v>3791</v>
      </c>
      <c r="P381" s="34" t="s">
        <v>3792</v>
      </c>
      <c r="Q381" s="34" t="s">
        <v>3793</v>
      </c>
      <c r="R381" s="34" t="s">
        <v>3794</v>
      </c>
      <c r="S381" s="34" t="s">
        <v>3795</v>
      </c>
      <c r="T381" s="34" t="s">
        <v>3793</v>
      </c>
      <c r="U381" s="35" t="s">
        <v>3796</v>
      </c>
      <c r="V381" s="35" t="s">
        <v>3813</v>
      </c>
      <c r="W381" s="34" t="s">
        <v>3813</v>
      </c>
      <c r="X381" s="60">
        <v>43050</v>
      </c>
      <c r="Y381" s="34">
        <v>2017060093032</v>
      </c>
      <c r="Z381" s="34" t="s">
        <v>3813</v>
      </c>
      <c r="AA381" s="68">
        <f t="shared" si="5"/>
        <v>1</v>
      </c>
      <c r="AB381" s="35" t="s">
        <v>3814</v>
      </c>
      <c r="AC381" s="35" t="s">
        <v>61</v>
      </c>
      <c r="AD381" s="35" t="s">
        <v>68</v>
      </c>
      <c r="AE381" s="35" t="s">
        <v>3799</v>
      </c>
      <c r="AF381" s="34" t="s">
        <v>63</v>
      </c>
      <c r="AG381" s="34" t="s">
        <v>630</v>
      </c>
    </row>
    <row r="382" spans="1:33" s="5" customFormat="1" ht="50.25" customHeight="1" x14ac:dyDescent="0.3">
      <c r="A382" s="58" t="s">
        <v>3786</v>
      </c>
      <c r="B382" s="35">
        <v>50193000</v>
      </c>
      <c r="C382" s="34" t="s">
        <v>3815</v>
      </c>
      <c r="D382" s="55">
        <v>43049</v>
      </c>
      <c r="E382" s="34" t="s">
        <v>834</v>
      </c>
      <c r="F382" s="34" t="s">
        <v>2464</v>
      </c>
      <c r="G382" s="34" t="s">
        <v>232</v>
      </c>
      <c r="H382" s="74">
        <v>96838687</v>
      </c>
      <c r="I382" s="74">
        <v>96838687</v>
      </c>
      <c r="J382" s="34" t="s">
        <v>49</v>
      </c>
      <c r="K382" s="34" t="s">
        <v>3788</v>
      </c>
      <c r="L382" s="35" t="s">
        <v>3789</v>
      </c>
      <c r="M382" s="35" t="s">
        <v>3790</v>
      </c>
      <c r="N382" s="58">
        <v>3835465</v>
      </c>
      <c r="O382" s="45" t="s">
        <v>3791</v>
      </c>
      <c r="P382" s="34" t="s">
        <v>3792</v>
      </c>
      <c r="Q382" s="34" t="s">
        <v>3793</v>
      </c>
      <c r="R382" s="34" t="s">
        <v>3794</v>
      </c>
      <c r="S382" s="34" t="s">
        <v>3795</v>
      </c>
      <c r="T382" s="34" t="s">
        <v>3793</v>
      </c>
      <c r="U382" s="35" t="s">
        <v>3796</v>
      </c>
      <c r="V382" s="35" t="s">
        <v>3816</v>
      </c>
      <c r="W382" s="34" t="s">
        <v>3816</v>
      </c>
      <c r="X382" s="60">
        <v>43050</v>
      </c>
      <c r="Y382" s="34">
        <v>2017060093032</v>
      </c>
      <c r="Z382" s="34" t="s">
        <v>3816</v>
      </c>
      <c r="AA382" s="68">
        <f t="shared" si="5"/>
        <v>1</v>
      </c>
      <c r="AB382" s="35" t="s">
        <v>3817</v>
      </c>
      <c r="AC382" s="35" t="s">
        <v>61</v>
      </c>
      <c r="AD382" s="35" t="s">
        <v>68</v>
      </c>
      <c r="AE382" s="35" t="s">
        <v>3799</v>
      </c>
      <c r="AF382" s="34" t="s">
        <v>63</v>
      </c>
      <c r="AG382" s="34" t="s">
        <v>630</v>
      </c>
    </row>
    <row r="383" spans="1:33" s="5" customFormat="1" ht="50.25" customHeight="1" x14ac:dyDescent="0.3">
      <c r="A383" s="58" t="s">
        <v>3786</v>
      </c>
      <c r="B383" s="35">
        <v>50193000</v>
      </c>
      <c r="C383" s="34" t="s">
        <v>3818</v>
      </c>
      <c r="D383" s="55">
        <v>43049</v>
      </c>
      <c r="E383" s="34" t="s">
        <v>834</v>
      </c>
      <c r="F383" s="34" t="s">
        <v>2464</v>
      </c>
      <c r="G383" s="34" t="s">
        <v>232</v>
      </c>
      <c r="H383" s="74">
        <v>257798612</v>
      </c>
      <c r="I383" s="74">
        <v>257798612</v>
      </c>
      <c r="J383" s="34" t="s">
        <v>49</v>
      </c>
      <c r="K383" s="34" t="s">
        <v>3788</v>
      </c>
      <c r="L383" s="35" t="s">
        <v>3789</v>
      </c>
      <c r="M383" s="35" t="s">
        <v>3790</v>
      </c>
      <c r="N383" s="58">
        <v>3835465</v>
      </c>
      <c r="O383" s="45" t="s">
        <v>3791</v>
      </c>
      <c r="P383" s="34" t="s">
        <v>3792</v>
      </c>
      <c r="Q383" s="34" t="s">
        <v>3793</v>
      </c>
      <c r="R383" s="34" t="s">
        <v>3794</v>
      </c>
      <c r="S383" s="34" t="s">
        <v>3795</v>
      </c>
      <c r="T383" s="34" t="s">
        <v>3793</v>
      </c>
      <c r="U383" s="35" t="s">
        <v>3796</v>
      </c>
      <c r="V383" s="35" t="s">
        <v>3819</v>
      </c>
      <c r="W383" s="34" t="s">
        <v>3819</v>
      </c>
      <c r="X383" s="60">
        <v>43050</v>
      </c>
      <c r="Y383" s="34">
        <v>2017060093032</v>
      </c>
      <c r="Z383" s="34" t="s">
        <v>3819</v>
      </c>
      <c r="AA383" s="68">
        <f t="shared" si="5"/>
        <v>1</v>
      </c>
      <c r="AB383" s="35" t="s">
        <v>3820</v>
      </c>
      <c r="AC383" s="35" t="s">
        <v>61</v>
      </c>
      <c r="AD383" s="35" t="s">
        <v>68</v>
      </c>
      <c r="AE383" s="35" t="s">
        <v>3799</v>
      </c>
      <c r="AF383" s="34" t="s">
        <v>63</v>
      </c>
      <c r="AG383" s="34" t="s">
        <v>630</v>
      </c>
    </row>
    <row r="384" spans="1:33" s="5" customFormat="1" ht="50.25" customHeight="1" x14ac:dyDescent="0.3">
      <c r="A384" s="58" t="s">
        <v>3786</v>
      </c>
      <c r="B384" s="35">
        <v>50193000</v>
      </c>
      <c r="C384" s="34" t="s">
        <v>3821</v>
      </c>
      <c r="D384" s="55">
        <v>43049</v>
      </c>
      <c r="E384" s="34" t="s">
        <v>834</v>
      </c>
      <c r="F384" s="34" t="s">
        <v>2464</v>
      </c>
      <c r="G384" s="34" t="s">
        <v>232</v>
      </c>
      <c r="H384" s="74">
        <v>318602806</v>
      </c>
      <c r="I384" s="74">
        <v>318602806</v>
      </c>
      <c r="J384" s="34" t="s">
        <v>49</v>
      </c>
      <c r="K384" s="34" t="s">
        <v>3788</v>
      </c>
      <c r="L384" s="35" t="s">
        <v>3789</v>
      </c>
      <c r="M384" s="35" t="s">
        <v>3790</v>
      </c>
      <c r="N384" s="58">
        <v>3835465</v>
      </c>
      <c r="O384" s="45" t="s">
        <v>3791</v>
      </c>
      <c r="P384" s="34" t="s">
        <v>3792</v>
      </c>
      <c r="Q384" s="34" t="s">
        <v>3793</v>
      </c>
      <c r="R384" s="34" t="s">
        <v>3794</v>
      </c>
      <c r="S384" s="34" t="s">
        <v>3795</v>
      </c>
      <c r="T384" s="34" t="s">
        <v>3793</v>
      </c>
      <c r="U384" s="35" t="s">
        <v>3796</v>
      </c>
      <c r="V384" s="35" t="s">
        <v>3822</v>
      </c>
      <c r="W384" s="34" t="s">
        <v>3822</v>
      </c>
      <c r="X384" s="60">
        <v>43050</v>
      </c>
      <c r="Y384" s="34">
        <v>2017060093032</v>
      </c>
      <c r="Z384" s="34" t="s">
        <v>3822</v>
      </c>
      <c r="AA384" s="68">
        <f t="shared" si="5"/>
        <v>1</v>
      </c>
      <c r="AB384" s="35" t="s">
        <v>3823</v>
      </c>
      <c r="AC384" s="35" t="s">
        <v>61</v>
      </c>
      <c r="AD384" s="35" t="s">
        <v>68</v>
      </c>
      <c r="AE384" s="35" t="s">
        <v>3799</v>
      </c>
      <c r="AF384" s="34" t="s">
        <v>63</v>
      </c>
      <c r="AG384" s="34" t="s">
        <v>630</v>
      </c>
    </row>
    <row r="385" spans="1:33" s="5" customFormat="1" ht="50.25" customHeight="1" x14ac:dyDescent="0.3">
      <c r="A385" s="58" t="s">
        <v>3786</v>
      </c>
      <c r="B385" s="35">
        <v>50193000</v>
      </c>
      <c r="C385" s="34" t="s">
        <v>3824</v>
      </c>
      <c r="D385" s="55">
        <v>43049</v>
      </c>
      <c r="E385" s="34" t="s">
        <v>834</v>
      </c>
      <c r="F385" s="34" t="s">
        <v>2464</v>
      </c>
      <c r="G385" s="34" t="s">
        <v>232</v>
      </c>
      <c r="H385" s="74">
        <v>131427746</v>
      </c>
      <c r="I385" s="74">
        <v>131427746</v>
      </c>
      <c r="J385" s="34" t="s">
        <v>49</v>
      </c>
      <c r="K385" s="34" t="s">
        <v>3788</v>
      </c>
      <c r="L385" s="35" t="s">
        <v>3789</v>
      </c>
      <c r="M385" s="35" t="s">
        <v>3790</v>
      </c>
      <c r="N385" s="58">
        <v>3835465</v>
      </c>
      <c r="O385" s="45" t="s">
        <v>3791</v>
      </c>
      <c r="P385" s="34" t="s">
        <v>3792</v>
      </c>
      <c r="Q385" s="34" t="s">
        <v>3793</v>
      </c>
      <c r="R385" s="34" t="s">
        <v>3794</v>
      </c>
      <c r="S385" s="34" t="s">
        <v>3795</v>
      </c>
      <c r="T385" s="34" t="s">
        <v>3793</v>
      </c>
      <c r="U385" s="35" t="s">
        <v>3796</v>
      </c>
      <c r="V385" s="35" t="s">
        <v>3825</v>
      </c>
      <c r="W385" s="34" t="s">
        <v>3825</v>
      </c>
      <c r="X385" s="60">
        <v>43050</v>
      </c>
      <c r="Y385" s="34">
        <v>2017060093032</v>
      </c>
      <c r="Z385" s="34" t="s">
        <v>3825</v>
      </c>
      <c r="AA385" s="68">
        <f t="shared" si="5"/>
        <v>1</v>
      </c>
      <c r="AB385" s="35" t="s">
        <v>3826</v>
      </c>
      <c r="AC385" s="35" t="s">
        <v>61</v>
      </c>
      <c r="AD385" s="35" t="s">
        <v>68</v>
      </c>
      <c r="AE385" s="35" t="s">
        <v>3799</v>
      </c>
      <c r="AF385" s="34" t="s">
        <v>63</v>
      </c>
      <c r="AG385" s="34" t="s">
        <v>630</v>
      </c>
    </row>
    <row r="386" spans="1:33" s="5" customFormat="1" ht="50.25" customHeight="1" x14ac:dyDescent="0.3">
      <c r="A386" s="58" t="s">
        <v>3786</v>
      </c>
      <c r="B386" s="35">
        <v>50193000</v>
      </c>
      <c r="C386" s="34" t="s">
        <v>3827</v>
      </c>
      <c r="D386" s="55">
        <v>43049</v>
      </c>
      <c r="E386" s="34" t="s">
        <v>834</v>
      </c>
      <c r="F386" s="34" t="s">
        <v>2464</v>
      </c>
      <c r="G386" s="34" t="s">
        <v>232</v>
      </c>
      <c r="H386" s="74">
        <v>891652463</v>
      </c>
      <c r="I386" s="74">
        <v>891652463</v>
      </c>
      <c r="J386" s="34" t="s">
        <v>49</v>
      </c>
      <c r="K386" s="34" t="s">
        <v>3788</v>
      </c>
      <c r="L386" s="35" t="s">
        <v>3789</v>
      </c>
      <c r="M386" s="35" t="s">
        <v>3790</v>
      </c>
      <c r="N386" s="58">
        <v>3835465</v>
      </c>
      <c r="O386" s="45" t="s">
        <v>3791</v>
      </c>
      <c r="P386" s="34" t="s">
        <v>3792</v>
      </c>
      <c r="Q386" s="34" t="s">
        <v>3793</v>
      </c>
      <c r="R386" s="34" t="s">
        <v>3794</v>
      </c>
      <c r="S386" s="34" t="s">
        <v>3795</v>
      </c>
      <c r="T386" s="34" t="s">
        <v>3793</v>
      </c>
      <c r="U386" s="35" t="s">
        <v>3796</v>
      </c>
      <c r="V386" s="35" t="s">
        <v>3828</v>
      </c>
      <c r="W386" s="34" t="s">
        <v>3828</v>
      </c>
      <c r="X386" s="60">
        <v>43050</v>
      </c>
      <c r="Y386" s="34">
        <v>2017060093032</v>
      </c>
      <c r="Z386" s="34" t="s">
        <v>3828</v>
      </c>
      <c r="AA386" s="68">
        <f t="shared" si="5"/>
        <v>1</v>
      </c>
      <c r="AB386" s="35" t="s">
        <v>3829</v>
      </c>
      <c r="AC386" s="35" t="s">
        <v>61</v>
      </c>
      <c r="AD386" s="35" t="s">
        <v>68</v>
      </c>
      <c r="AE386" s="35" t="s">
        <v>3799</v>
      </c>
      <c r="AF386" s="34" t="s">
        <v>63</v>
      </c>
      <c r="AG386" s="34" t="s">
        <v>630</v>
      </c>
    </row>
    <row r="387" spans="1:33" s="5" customFormat="1" ht="50.25" customHeight="1" x14ac:dyDescent="0.3">
      <c r="A387" s="58" t="s">
        <v>3786</v>
      </c>
      <c r="B387" s="35">
        <v>50193000</v>
      </c>
      <c r="C387" s="34" t="s">
        <v>3830</v>
      </c>
      <c r="D387" s="55">
        <v>43049</v>
      </c>
      <c r="E387" s="34" t="s">
        <v>222</v>
      </c>
      <c r="F387" s="34" t="s">
        <v>2464</v>
      </c>
      <c r="G387" s="34" t="s">
        <v>232</v>
      </c>
      <c r="H387" s="74">
        <v>152287462</v>
      </c>
      <c r="I387" s="74">
        <v>152287462</v>
      </c>
      <c r="J387" s="34" t="s">
        <v>49</v>
      </c>
      <c r="K387" s="34" t="s">
        <v>3788</v>
      </c>
      <c r="L387" s="35" t="s">
        <v>3789</v>
      </c>
      <c r="M387" s="35" t="s">
        <v>3790</v>
      </c>
      <c r="N387" s="58">
        <v>3835465</v>
      </c>
      <c r="O387" s="45" t="s">
        <v>3791</v>
      </c>
      <c r="P387" s="34" t="s">
        <v>3792</v>
      </c>
      <c r="Q387" s="34" t="s">
        <v>3793</v>
      </c>
      <c r="R387" s="34" t="s">
        <v>3794</v>
      </c>
      <c r="S387" s="34" t="s">
        <v>3795</v>
      </c>
      <c r="T387" s="34" t="s">
        <v>3793</v>
      </c>
      <c r="U387" s="35" t="s">
        <v>3796</v>
      </c>
      <c r="V387" s="35" t="s">
        <v>3831</v>
      </c>
      <c r="W387" s="34" t="s">
        <v>3831</v>
      </c>
      <c r="X387" s="60">
        <v>43050</v>
      </c>
      <c r="Y387" s="34">
        <v>2017060093032</v>
      </c>
      <c r="Z387" s="34" t="s">
        <v>3831</v>
      </c>
      <c r="AA387" s="68">
        <f t="shared" si="5"/>
        <v>1</v>
      </c>
      <c r="AB387" s="35" t="s">
        <v>3832</v>
      </c>
      <c r="AC387" s="35" t="s">
        <v>61</v>
      </c>
      <c r="AD387" s="35" t="s">
        <v>68</v>
      </c>
      <c r="AE387" s="35" t="s">
        <v>3799</v>
      </c>
      <c r="AF387" s="34" t="s">
        <v>63</v>
      </c>
      <c r="AG387" s="34" t="s">
        <v>630</v>
      </c>
    </row>
    <row r="388" spans="1:33" s="5" customFormat="1" ht="50.25" customHeight="1" x14ac:dyDescent="0.3">
      <c r="A388" s="58" t="s">
        <v>3786</v>
      </c>
      <c r="B388" s="35">
        <v>50193000</v>
      </c>
      <c r="C388" s="34" t="s">
        <v>3833</v>
      </c>
      <c r="D388" s="55">
        <v>43049</v>
      </c>
      <c r="E388" s="34" t="s">
        <v>834</v>
      </c>
      <c r="F388" s="34" t="s">
        <v>2464</v>
      </c>
      <c r="G388" s="34" t="s">
        <v>232</v>
      </c>
      <c r="H388" s="74">
        <v>39271537</v>
      </c>
      <c r="I388" s="74">
        <v>39271537</v>
      </c>
      <c r="J388" s="34" t="s">
        <v>49</v>
      </c>
      <c r="K388" s="34" t="s">
        <v>3788</v>
      </c>
      <c r="L388" s="35" t="s">
        <v>3789</v>
      </c>
      <c r="M388" s="35" t="s">
        <v>3790</v>
      </c>
      <c r="N388" s="58">
        <v>3835465</v>
      </c>
      <c r="O388" s="45" t="s">
        <v>3791</v>
      </c>
      <c r="P388" s="34" t="s">
        <v>3792</v>
      </c>
      <c r="Q388" s="34" t="s">
        <v>3793</v>
      </c>
      <c r="R388" s="34" t="s">
        <v>3794</v>
      </c>
      <c r="S388" s="34" t="s">
        <v>3795</v>
      </c>
      <c r="T388" s="34" t="s">
        <v>3793</v>
      </c>
      <c r="U388" s="35" t="s">
        <v>3796</v>
      </c>
      <c r="V388" s="35" t="s">
        <v>3834</v>
      </c>
      <c r="W388" s="34" t="s">
        <v>3834</v>
      </c>
      <c r="X388" s="60">
        <v>43050</v>
      </c>
      <c r="Y388" s="34">
        <v>2017060093032</v>
      </c>
      <c r="Z388" s="34" t="s">
        <v>3834</v>
      </c>
      <c r="AA388" s="68">
        <f t="shared" si="5"/>
        <v>1</v>
      </c>
      <c r="AB388" s="35" t="s">
        <v>3835</v>
      </c>
      <c r="AC388" s="35" t="s">
        <v>61</v>
      </c>
      <c r="AD388" s="35" t="s">
        <v>68</v>
      </c>
      <c r="AE388" s="35" t="s">
        <v>3799</v>
      </c>
      <c r="AF388" s="34" t="s">
        <v>63</v>
      </c>
      <c r="AG388" s="34" t="s">
        <v>630</v>
      </c>
    </row>
    <row r="389" spans="1:33" s="5" customFormat="1" ht="50.25" customHeight="1" x14ac:dyDescent="0.3">
      <c r="A389" s="58" t="s">
        <v>3786</v>
      </c>
      <c r="B389" s="35">
        <v>50193000</v>
      </c>
      <c r="C389" s="34" t="s">
        <v>3836</v>
      </c>
      <c r="D389" s="55">
        <v>43049</v>
      </c>
      <c r="E389" s="34" t="s">
        <v>834</v>
      </c>
      <c r="F389" s="34" t="s">
        <v>2464</v>
      </c>
      <c r="G389" s="34" t="s">
        <v>232</v>
      </c>
      <c r="H389" s="74">
        <v>501103104</v>
      </c>
      <c r="I389" s="74">
        <v>501103104</v>
      </c>
      <c r="J389" s="34" t="s">
        <v>49</v>
      </c>
      <c r="K389" s="34" t="s">
        <v>3788</v>
      </c>
      <c r="L389" s="35" t="s">
        <v>3789</v>
      </c>
      <c r="M389" s="35" t="s">
        <v>3790</v>
      </c>
      <c r="N389" s="58">
        <v>3835465</v>
      </c>
      <c r="O389" s="45" t="s">
        <v>3791</v>
      </c>
      <c r="P389" s="34" t="s">
        <v>3792</v>
      </c>
      <c r="Q389" s="34" t="s">
        <v>3793</v>
      </c>
      <c r="R389" s="34" t="s">
        <v>3794</v>
      </c>
      <c r="S389" s="34" t="s">
        <v>3795</v>
      </c>
      <c r="T389" s="34" t="s">
        <v>3793</v>
      </c>
      <c r="U389" s="35" t="s">
        <v>3796</v>
      </c>
      <c r="V389" s="35" t="s">
        <v>3837</v>
      </c>
      <c r="W389" s="34" t="s">
        <v>3837</v>
      </c>
      <c r="X389" s="60">
        <v>43050</v>
      </c>
      <c r="Y389" s="34">
        <v>2017060093032</v>
      </c>
      <c r="Z389" s="34" t="s">
        <v>3837</v>
      </c>
      <c r="AA389" s="68">
        <f t="shared" si="5"/>
        <v>1</v>
      </c>
      <c r="AB389" s="35" t="s">
        <v>3838</v>
      </c>
      <c r="AC389" s="35" t="s">
        <v>61</v>
      </c>
      <c r="AD389" s="35" t="s">
        <v>68</v>
      </c>
      <c r="AE389" s="35" t="s">
        <v>3799</v>
      </c>
      <c r="AF389" s="34" t="s">
        <v>63</v>
      </c>
      <c r="AG389" s="34" t="s">
        <v>630</v>
      </c>
    </row>
    <row r="390" spans="1:33" s="5" customFormat="1" ht="50.25" customHeight="1" x14ac:dyDescent="0.3">
      <c r="A390" s="58" t="s">
        <v>3786</v>
      </c>
      <c r="B390" s="35">
        <v>50193000</v>
      </c>
      <c r="C390" s="34" t="s">
        <v>3839</v>
      </c>
      <c r="D390" s="55">
        <v>43049</v>
      </c>
      <c r="E390" s="34" t="s">
        <v>834</v>
      </c>
      <c r="F390" s="34" t="s">
        <v>2464</v>
      </c>
      <c r="G390" s="34" t="s">
        <v>232</v>
      </c>
      <c r="H390" s="74">
        <v>252435955</v>
      </c>
      <c r="I390" s="74">
        <v>252435955</v>
      </c>
      <c r="J390" s="34" t="s">
        <v>49</v>
      </c>
      <c r="K390" s="34" t="s">
        <v>3788</v>
      </c>
      <c r="L390" s="35" t="s">
        <v>3789</v>
      </c>
      <c r="M390" s="35" t="s">
        <v>3790</v>
      </c>
      <c r="N390" s="58">
        <v>3835465</v>
      </c>
      <c r="O390" s="45" t="s">
        <v>3791</v>
      </c>
      <c r="P390" s="34" t="s">
        <v>3792</v>
      </c>
      <c r="Q390" s="34" t="s">
        <v>3793</v>
      </c>
      <c r="R390" s="34" t="s">
        <v>3794</v>
      </c>
      <c r="S390" s="34" t="s">
        <v>3795</v>
      </c>
      <c r="T390" s="34" t="s">
        <v>3793</v>
      </c>
      <c r="U390" s="35" t="s">
        <v>3796</v>
      </c>
      <c r="V390" s="35" t="s">
        <v>3840</v>
      </c>
      <c r="W390" s="34" t="s">
        <v>3840</v>
      </c>
      <c r="X390" s="60">
        <v>43050</v>
      </c>
      <c r="Y390" s="34">
        <v>2017060093032</v>
      </c>
      <c r="Z390" s="34" t="s">
        <v>3840</v>
      </c>
      <c r="AA390" s="68">
        <f t="shared" si="5"/>
        <v>1</v>
      </c>
      <c r="AB390" s="35" t="s">
        <v>3841</v>
      </c>
      <c r="AC390" s="35" t="s">
        <v>61</v>
      </c>
      <c r="AD390" s="35" t="s">
        <v>68</v>
      </c>
      <c r="AE390" s="35" t="s">
        <v>3799</v>
      </c>
      <c r="AF390" s="34" t="s">
        <v>63</v>
      </c>
      <c r="AG390" s="34" t="s">
        <v>630</v>
      </c>
    </row>
    <row r="391" spans="1:33" s="5" customFormat="1" ht="50.25" customHeight="1" x14ac:dyDescent="0.3">
      <c r="A391" s="58" t="s">
        <v>3786</v>
      </c>
      <c r="B391" s="35">
        <v>50193000</v>
      </c>
      <c r="C391" s="34" t="s">
        <v>3842</v>
      </c>
      <c r="D391" s="55">
        <v>43049</v>
      </c>
      <c r="E391" s="34" t="s">
        <v>834</v>
      </c>
      <c r="F391" s="34" t="s">
        <v>2464</v>
      </c>
      <c r="G391" s="34" t="s">
        <v>232</v>
      </c>
      <c r="H391" s="74">
        <v>128208482</v>
      </c>
      <c r="I391" s="74">
        <v>128208482</v>
      </c>
      <c r="J391" s="34" t="s">
        <v>49</v>
      </c>
      <c r="K391" s="34" t="s">
        <v>3788</v>
      </c>
      <c r="L391" s="35" t="s">
        <v>3789</v>
      </c>
      <c r="M391" s="35" t="s">
        <v>3790</v>
      </c>
      <c r="N391" s="58">
        <v>3835465</v>
      </c>
      <c r="O391" s="45" t="s">
        <v>3791</v>
      </c>
      <c r="P391" s="34" t="s">
        <v>3792</v>
      </c>
      <c r="Q391" s="34" t="s">
        <v>3793</v>
      </c>
      <c r="R391" s="34" t="s">
        <v>3794</v>
      </c>
      <c r="S391" s="34" t="s">
        <v>3795</v>
      </c>
      <c r="T391" s="34" t="s">
        <v>3793</v>
      </c>
      <c r="U391" s="35" t="s">
        <v>3796</v>
      </c>
      <c r="V391" s="35" t="s">
        <v>3843</v>
      </c>
      <c r="W391" s="34" t="s">
        <v>3843</v>
      </c>
      <c r="X391" s="60">
        <v>43050</v>
      </c>
      <c r="Y391" s="34">
        <v>2017060093032</v>
      </c>
      <c r="Z391" s="34" t="s">
        <v>3843</v>
      </c>
      <c r="AA391" s="68">
        <f t="shared" si="5"/>
        <v>1</v>
      </c>
      <c r="AB391" s="35" t="s">
        <v>3844</v>
      </c>
      <c r="AC391" s="35" t="s">
        <v>61</v>
      </c>
      <c r="AD391" s="35" t="s">
        <v>68</v>
      </c>
      <c r="AE391" s="35" t="s">
        <v>3799</v>
      </c>
      <c r="AF391" s="34" t="s">
        <v>63</v>
      </c>
      <c r="AG391" s="34" t="s">
        <v>630</v>
      </c>
    </row>
    <row r="392" spans="1:33" s="5" customFormat="1" ht="50.25" customHeight="1" x14ac:dyDescent="0.3">
      <c r="A392" s="58" t="s">
        <v>3786</v>
      </c>
      <c r="B392" s="35">
        <v>50193000</v>
      </c>
      <c r="C392" s="34" t="s">
        <v>3845</v>
      </c>
      <c r="D392" s="55">
        <v>43049</v>
      </c>
      <c r="E392" s="34" t="s">
        <v>834</v>
      </c>
      <c r="F392" s="34" t="s">
        <v>2464</v>
      </c>
      <c r="G392" s="34" t="s">
        <v>232</v>
      </c>
      <c r="H392" s="74">
        <v>347487555</v>
      </c>
      <c r="I392" s="74">
        <v>347487555</v>
      </c>
      <c r="J392" s="34" t="s">
        <v>49</v>
      </c>
      <c r="K392" s="34" t="s">
        <v>3788</v>
      </c>
      <c r="L392" s="35" t="s">
        <v>3789</v>
      </c>
      <c r="M392" s="35" t="s">
        <v>3790</v>
      </c>
      <c r="N392" s="58">
        <v>3835465</v>
      </c>
      <c r="O392" s="45" t="s">
        <v>3791</v>
      </c>
      <c r="P392" s="34" t="s">
        <v>3792</v>
      </c>
      <c r="Q392" s="34" t="s">
        <v>3793</v>
      </c>
      <c r="R392" s="34" t="s">
        <v>3794</v>
      </c>
      <c r="S392" s="34" t="s">
        <v>3795</v>
      </c>
      <c r="T392" s="34" t="s">
        <v>3793</v>
      </c>
      <c r="U392" s="35" t="s">
        <v>3796</v>
      </c>
      <c r="V392" s="35" t="s">
        <v>3846</v>
      </c>
      <c r="W392" s="34" t="s">
        <v>3846</v>
      </c>
      <c r="X392" s="60">
        <v>43050</v>
      </c>
      <c r="Y392" s="34">
        <v>2017060093032</v>
      </c>
      <c r="Z392" s="34" t="s">
        <v>3846</v>
      </c>
      <c r="AA392" s="68">
        <f t="shared" si="5"/>
        <v>1</v>
      </c>
      <c r="AB392" s="35" t="s">
        <v>3847</v>
      </c>
      <c r="AC392" s="35" t="s">
        <v>61</v>
      </c>
      <c r="AD392" s="35" t="s">
        <v>68</v>
      </c>
      <c r="AE392" s="35" t="s">
        <v>3799</v>
      </c>
      <c r="AF392" s="34" t="s">
        <v>63</v>
      </c>
      <c r="AG392" s="34" t="s">
        <v>630</v>
      </c>
    </row>
    <row r="393" spans="1:33" s="5" customFormat="1" ht="50.25" customHeight="1" x14ac:dyDescent="0.3">
      <c r="A393" s="58" t="s">
        <v>3786</v>
      </c>
      <c r="B393" s="35">
        <v>50193000</v>
      </c>
      <c r="C393" s="34" t="s">
        <v>3848</v>
      </c>
      <c r="D393" s="55">
        <v>43049</v>
      </c>
      <c r="E393" s="34" t="s">
        <v>834</v>
      </c>
      <c r="F393" s="34" t="s">
        <v>2464</v>
      </c>
      <c r="G393" s="34" t="s">
        <v>232</v>
      </c>
      <c r="H393" s="74">
        <v>298507463</v>
      </c>
      <c r="I393" s="74">
        <v>298507463</v>
      </c>
      <c r="J393" s="34" t="s">
        <v>49</v>
      </c>
      <c r="K393" s="34" t="s">
        <v>3788</v>
      </c>
      <c r="L393" s="35" t="s">
        <v>3789</v>
      </c>
      <c r="M393" s="35" t="s">
        <v>3790</v>
      </c>
      <c r="N393" s="58">
        <v>3835465</v>
      </c>
      <c r="O393" s="45" t="s">
        <v>3791</v>
      </c>
      <c r="P393" s="34" t="s">
        <v>3792</v>
      </c>
      <c r="Q393" s="34" t="s">
        <v>3793</v>
      </c>
      <c r="R393" s="34" t="s">
        <v>3794</v>
      </c>
      <c r="S393" s="34" t="s">
        <v>3795</v>
      </c>
      <c r="T393" s="34" t="s">
        <v>3793</v>
      </c>
      <c r="U393" s="35" t="s">
        <v>3796</v>
      </c>
      <c r="V393" s="35" t="s">
        <v>3849</v>
      </c>
      <c r="W393" s="34" t="s">
        <v>3849</v>
      </c>
      <c r="X393" s="60">
        <v>43050</v>
      </c>
      <c r="Y393" s="34">
        <v>2017060093032</v>
      </c>
      <c r="Z393" s="34" t="s">
        <v>3849</v>
      </c>
      <c r="AA393" s="68">
        <f t="shared" si="5"/>
        <v>1</v>
      </c>
      <c r="AB393" s="35" t="s">
        <v>3850</v>
      </c>
      <c r="AC393" s="35" t="s">
        <v>61</v>
      </c>
      <c r="AD393" s="35" t="s">
        <v>68</v>
      </c>
      <c r="AE393" s="35" t="s">
        <v>3799</v>
      </c>
      <c r="AF393" s="34" t="s">
        <v>63</v>
      </c>
      <c r="AG393" s="34" t="s">
        <v>630</v>
      </c>
    </row>
    <row r="394" spans="1:33" s="5" customFormat="1" ht="50.25" customHeight="1" x14ac:dyDescent="0.3">
      <c r="A394" s="58" t="s">
        <v>3786</v>
      </c>
      <c r="B394" s="35">
        <v>50193000</v>
      </c>
      <c r="C394" s="34" t="s">
        <v>3851</v>
      </c>
      <c r="D394" s="55">
        <v>43049</v>
      </c>
      <c r="E394" s="34" t="s">
        <v>834</v>
      </c>
      <c r="F394" s="34" t="s">
        <v>2464</v>
      </c>
      <c r="G394" s="34" t="s">
        <v>232</v>
      </c>
      <c r="H394" s="74">
        <v>130795179</v>
      </c>
      <c r="I394" s="74">
        <v>130795179</v>
      </c>
      <c r="J394" s="34" t="s">
        <v>49</v>
      </c>
      <c r="K394" s="34" t="s">
        <v>3788</v>
      </c>
      <c r="L394" s="35" t="s">
        <v>3789</v>
      </c>
      <c r="M394" s="35" t="s">
        <v>3790</v>
      </c>
      <c r="N394" s="58">
        <v>3835465</v>
      </c>
      <c r="O394" s="45" t="s">
        <v>3791</v>
      </c>
      <c r="P394" s="34" t="s">
        <v>3792</v>
      </c>
      <c r="Q394" s="34" t="s">
        <v>3793</v>
      </c>
      <c r="R394" s="34" t="s">
        <v>3794</v>
      </c>
      <c r="S394" s="34" t="s">
        <v>3795</v>
      </c>
      <c r="T394" s="34" t="s">
        <v>3793</v>
      </c>
      <c r="U394" s="35" t="s">
        <v>3796</v>
      </c>
      <c r="V394" s="35" t="s">
        <v>3852</v>
      </c>
      <c r="W394" s="34" t="s">
        <v>3852</v>
      </c>
      <c r="X394" s="60">
        <v>43050</v>
      </c>
      <c r="Y394" s="34">
        <v>2017060093032</v>
      </c>
      <c r="Z394" s="34" t="s">
        <v>3852</v>
      </c>
      <c r="AA394" s="68">
        <f t="shared" si="5"/>
        <v>1</v>
      </c>
      <c r="AB394" s="35" t="s">
        <v>3853</v>
      </c>
      <c r="AC394" s="35" t="s">
        <v>61</v>
      </c>
      <c r="AD394" s="35" t="s">
        <v>68</v>
      </c>
      <c r="AE394" s="35" t="s">
        <v>3799</v>
      </c>
      <c r="AF394" s="34" t="s">
        <v>63</v>
      </c>
      <c r="AG394" s="34" t="s">
        <v>630</v>
      </c>
    </row>
    <row r="395" spans="1:33" s="5" customFormat="1" ht="50.25" customHeight="1" x14ac:dyDescent="0.3">
      <c r="A395" s="58" t="s">
        <v>3786</v>
      </c>
      <c r="B395" s="35">
        <v>50193000</v>
      </c>
      <c r="C395" s="34" t="s">
        <v>3854</v>
      </c>
      <c r="D395" s="55">
        <v>43049</v>
      </c>
      <c r="E395" s="34" t="s">
        <v>222</v>
      </c>
      <c r="F395" s="34" t="s">
        <v>2464</v>
      </c>
      <c r="G395" s="34" t="s">
        <v>232</v>
      </c>
      <c r="H395" s="74">
        <v>450488010</v>
      </c>
      <c r="I395" s="74">
        <v>450488010</v>
      </c>
      <c r="J395" s="34" t="s">
        <v>49</v>
      </c>
      <c r="K395" s="34" t="s">
        <v>3788</v>
      </c>
      <c r="L395" s="35" t="s">
        <v>3789</v>
      </c>
      <c r="M395" s="35" t="s">
        <v>3790</v>
      </c>
      <c r="N395" s="58">
        <v>3835465</v>
      </c>
      <c r="O395" s="45" t="s">
        <v>3791</v>
      </c>
      <c r="P395" s="34" t="s">
        <v>3792</v>
      </c>
      <c r="Q395" s="34" t="s">
        <v>3793</v>
      </c>
      <c r="R395" s="34" t="s">
        <v>3794</v>
      </c>
      <c r="S395" s="34" t="s">
        <v>3795</v>
      </c>
      <c r="T395" s="34" t="s">
        <v>3793</v>
      </c>
      <c r="U395" s="35" t="s">
        <v>3796</v>
      </c>
      <c r="V395" s="35" t="s">
        <v>3855</v>
      </c>
      <c r="W395" s="34" t="s">
        <v>3855</v>
      </c>
      <c r="X395" s="60">
        <v>43050</v>
      </c>
      <c r="Y395" s="34">
        <v>2017060093032</v>
      </c>
      <c r="Z395" s="34" t="s">
        <v>3855</v>
      </c>
      <c r="AA395" s="68">
        <f t="shared" si="5"/>
        <v>1</v>
      </c>
      <c r="AB395" s="35" t="s">
        <v>3856</v>
      </c>
      <c r="AC395" s="35" t="s">
        <v>61</v>
      </c>
      <c r="AD395" s="35" t="s">
        <v>68</v>
      </c>
      <c r="AE395" s="35" t="s">
        <v>3799</v>
      </c>
      <c r="AF395" s="34" t="s">
        <v>63</v>
      </c>
      <c r="AG395" s="34" t="s">
        <v>630</v>
      </c>
    </row>
    <row r="396" spans="1:33" s="5" customFormat="1" ht="50.25" customHeight="1" x14ac:dyDescent="0.3">
      <c r="A396" s="58" t="s">
        <v>3786</v>
      </c>
      <c r="B396" s="35">
        <v>50193000</v>
      </c>
      <c r="C396" s="34" t="s">
        <v>3857</v>
      </c>
      <c r="D396" s="55">
        <v>43049</v>
      </c>
      <c r="E396" s="34" t="s">
        <v>222</v>
      </c>
      <c r="F396" s="34" t="s">
        <v>2464</v>
      </c>
      <c r="G396" s="34" t="s">
        <v>232</v>
      </c>
      <c r="H396" s="74">
        <v>138542510</v>
      </c>
      <c r="I396" s="74">
        <v>138542510</v>
      </c>
      <c r="J396" s="34" t="s">
        <v>49</v>
      </c>
      <c r="K396" s="34" t="s">
        <v>3788</v>
      </c>
      <c r="L396" s="35" t="s">
        <v>3789</v>
      </c>
      <c r="M396" s="35" t="s">
        <v>3790</v>
      </c>
      <c r="N396" s="58">
        <v>3835465</v>
      </c>
      <c r="O396" s="45" t="s">
        <v>3791</v>
      </c>
      <c r="P396" s="34" t="s">
        <v>3792</v>
      </c>
      <c r="Q396" s="34" t="s">
        <v>3793</v>
      </c>
      <c r="R396" s="34" t="s">
        <v>3794</v>
      </c>
      <c r="S396" s="34" t="s">
        <v>3795</v>
      </c>
      <c r="T396" s="34" t="s">
        <v>3793</v>
      </c>
      <c r="U396" s="35" t="s">
        <v>3796</v>
      </c>
      <c r="V396" s="35" t="s">
        <v>3858</v>
      </c>
      <c r="W396" s="34" t="s">
        <v>3858</v>
      </c>
      <c r="X396" s="60">
        <v>43050</v>
      </c>
      <c r="Y396" s="34">
        <v>2017060093032</v>
      </c>
      <c r="Z396" s="34" t="s">
        <v>3858</v>
      </c>
      <c r="AA396" s="68">
        <f t="shared" si="5"/>
        <v>1</v>
      </c>
      <c r="AB396" s="35" t="s">
        <v>3859</v>
      </c>
      <c r="AC396" s="35" t="s">
        <v>61</v>
      </c>
      <c r="AD396" s="35" t="s">
        <v>68</v>
      </c>
      <c r="AE396" s="35" t="s">
        <v>3799</v>
      </c>
      <c r="AF396" s="34" t="s">
        <v>63</v>
      </c>
      <c r="AG396" s="34" t="s">
        <v>630</v>
      </c>
    </row>
    <row r="397" spans="1:33" s="5" customFormat="1" ht="50.25" customHeight="1" x14ac:dyDescent="0.3">
      <c r="A397" s="58" t="s">
        <v>3786</v>
      </c>
      <c r="B397" s="35">
        <v>50193000</v>
      </c>
      <c r="C397" s="34" t="s">
        <v>3860</v>
      </c>
      <c r="D397" s="55">
        <v>43049</v>
      </c>
      <c r="E397" s="34" t="s">
        <v>834</v>
      </c>
      <c r="F397" s="34" t="s">
        <v>2464</v>
      </c>
      <c r="G397" s="34" t="s">
        <v>232</v>
      </c>
      <c r="H397" s="74">
        <v>446634731</v>
      </c>
      <c r="I397" s="74">
        <v>446634731</v>
      </c>
      <c r="J397" s="34" t="s">
        <v>49</v>
      </c>
      <c r="K397" s="34" t="s">
        <v>3788</v>
      </c>
      <c r="L397" s="35" t="s">
        <v>3789</v>
      </c>
      <c r="M397" s="35" t="s">
        <v>3790</v>
      </c>
      <c r="N397" s="58">
        <v>3835465</v>
      </c>
      <c r="O397" s="45" t="s">
        <v>3791</v>
      </c>
      <c r="P397" s="34" t="s">
        <v>3792</v>
      </c>
      <c r="Q397" s="34" t="s">
        <v>3793</v>
      </c>
      <c r="R397" s="34" t="s">
        <v>3794</v>
      </c>
      <c r="S397" s="34" t="s">
        <v>3795</v>
      </c>
      <c r="T397" s="34" t="s">
        <v>3793</v>
      </c>
      <c r="U397" s="35" t="s">
        <v>3796</v>
      </c>
      <c r="V397" s="35" t="s">
        <v>3861</v>
      </c>
      <c r="W397" s="34" t="s">
        <v>3861</v>
      </c>
      <c r="X397" s="60">
        <v>43050</v>
      </c>
      <c r="Y397" s="34">
        <v>2017060093032</v>
      </c>
      <c r="Z397" s="34" t="s">
        <v>3861</v>
      </c>
      <c r="AA397" s="68">
        <f t="shared" ref="AA397:AA460" si="6">+IF(AND(W397="",X397="",Y397="",Z397=""),"",IF(AND(W397&lt;&gt;"",X397="",Y397="",Z397=""),0%,IF(AND(W397&lt;&gt;"",X397&lt;&gt;"",Y397="",Z397=""),33%,IF(AND(W397&lt;&gt;"",X397&lt;&gt;"",Y397&lt;&gt;"",Z397=""),66%,IF(AND(W397&lt;&gt;"",X397&lt;&gt;"",Y397&lt;&gt;"",Z397&lt;&gt;""),100%,"Información incompleta")))))</f>
        <v>1</v>
      </c>
      <c r="AB397" s="35" t="s">
        <v>3862</v>
      </c>
      <c r="AC397" s="35" t="s">
        <v>61</v>
      </c>
      <c r="AD397" s="35" t="s">
        <v>68</v>
      </c>
      <c r="AE397" s="35" t="s">
        <v>3799</v>
      </c>
      <c r="AF397" s="34" t="s">
        <v>63</v>
      </c>
      <c r="AG397" s="34" t="s">
        <v>630</v>
      </c>
    </row>
    <row r="398" spans="1:33" s="5" customFormat="1" ht="50.25" customHeight="1" x14ac:dyDescent="0.3">
      <c r="A398" s="58" t="s">
        <v>3786</v>
      </c>
      <c r="B398" s="35">
        <v>50193000</v>
      </c>
      <c r="C398" s="34" t="s">
        <v>3863</v>
      </c>
      <c r="D398" s="55">
        <v>43049</v>
      </c>
      <c r="E398" s="34" t="s">
        <v>834</v>
      </c>
      <c r="F398" s="34" t="s">
        <v>2464</v>
      </c>
      <c r="G398" s="34" t="s">
        <v>232</v>
      </c>
      <c r="H398" s="74">
        <v>276997903</v>
      </c>
      <c r="I398" s="74">
        <v>276997903</v>
      </c>
      <c r="J398" s="34" t="s">
        <v>49</v>
      </c>
      <c r="K398" s="34" t="s">
        <v>3788</v>
      </c>
      <c r="L398" s="35" t="s">
        <v>3789</v>
      </c>
      <c r="M398" s="35" t="s">
        <v>3790</v>
      </c>
      <c r="N398" s="58">
        <v>3835465</v>
      </c>
      <c r="O398" s="45" t="s">
        <v>3791</v>
      </c>
      <c r="P398" s="34" t="s">
        <v>3792</v>
      </c>
      <c r="Q398" s="34" t="s">
        <v>3793</v>
      </c>
      <c r="R398" s="34" t="s">
        <v>3794</v>
      </c>
      <c r="S398" s="34" t="s">
        <v>3795</v>
      </c>
      <c r="T398" s="34" t="s">
        <v>3793</v>
      </c>
      <c r="U398" s="35" t="s">
        <v>3796</v>
      </c>
      <c r="V398" s="35" t="s">
        <v>3864</v>
      </c>
      <c r="W398" s="34" t="s">
        <v>3864</v>
      </c>
      <c r="X398" s="60">
        <v>43050</v>
      </c>
      <c r="Y398" s="34">
        <v>2017060093032</v>
      </c>
      <c r="Z398" s="34" t="s">
        <v>3864</v>
      </c>
      <c r="AA398" s="68">
        <f t="shared" si="6"/>
        <v>1</v>
      </c>
      <c r="AB398" s="35" t="s">
        <v>3865</v>
      </c>
      <c r="AC398" s="35" t="s">
        <v>61</v>
      </c>
      <c r="AD398" s="35" t="s">
        <v>68</v>
      </c>
      <c r="AE398" s="35" t="s">
        <v>3799</v>
      </c>
      <c r="AF398" s="34" t="s">
        <v>63</v>
      </c>
      <c r="AG398" s="34" t="s">
        <v>630</v>
      </c>
    </row>
    <row r="399" spans="1:33" s="5" customFormat="1" ht="50.25" customHeight="1" x14ac:dyDescent="0.3">
      <c r="A399" s="58" t="s">
        <v>3786</v>
      </c>
      <c r="B399" s="35">
        <v>50193000</v>
      </c>
      <c r="C399" s="34" t="s">
        <v>3866</v>
      </c>
      <c r="D399" s="55">
        <v>43049</v>
      </c>
      <c r="E399" s="34" t="s">
        <v>222</v>
      </c>
      <c r="F399" s="34" t="s">
        <v>2464</v>
      </c>
      <c r="G399" s="34" t="s">
        <v>232</v>
      </c>
      <c r="H399" s="74">
        <v>182420642</v>
      </c>
      <c r="I399" s="74">
        <v>182420642</v>
      </c>
      <c r="J399" s="34" t="s">
        <v>49</v>
      </c>
      <c r="K399" s="34" t="s">
        <v>3788</v>
      </c>
      <c r="L399" s="35" t="s">
        <v>3789</v>
      </c>
      <c r="M399" s="35" t="s">
        <v>3790</v>
      </c>
      <c r="N399" s="58">
        <v>3835465</v>
      </c>
      <c r="O399" s="45" t="s">
        <v>3791</v>
      </c>
      <c r="P399" s="34" t="s">
        <v>3792</v>
      </c>
      <c r="Q399" s="34" t="s">
        <v>3793</v>
      </c>
      <c r="R399" s="34" t="s">
        <v>3794</v>
      </c>
      <c r="S399" s="34" t="s">
        <v>3795</v>
      </c>
      <c r="T399" s="34" t="s">
        <v>3793</v>
      </c>
      <c r="U399" s="35" t="s">
        <v>3796</v>
      </c>
      <c r="V399" s="35" t="s">
        <v>3867</v>
      </c>
      <c r="W399" s="34" t="s">
        <v>3867</v>
      </c>
      <c r="X399" s="60">
        <v>43050</v>
      </c>
      <c r="Y399" s="34">
        <v>2017060093032</v>
      </c>
      <c r="Z399" s="34" t="s">
        <v>3867</v>
      </c>
      <c r="AA399" s="68">
        <f t="shared" si="6"/>
        <v>1</v>
      </c>
      <c r="AB399" s="35" t="s">
        <v>3868</v>
      </c>
      <c r="AC399" s="35" t="s">
        <v>61</v>
      </c>
      <c r="AD399" s="35" t="s">
        <v>68</v>
      </c>
      <c r="AE399" s="35" t="s">
        <v>3799</v>
      </c>
      <c r="AF399" s="34" t="s">
        <v>63</v>
      </c>
      <c r="AG399" s="34" t="s">
        <v>630</v>
      </c>
    </row>
    <row r="400" spans="1:33" s="5" customFormat="1" ht="50.25" customHeight="1" x14ac:dyDescent="0.3">
      <c r="A400" s="58" t="s">
        <v>3786</v>
      </c>
      <c r="B400" s="35">
        <v>50193000</v>
      </c>
      <c r="C400" s="34" t="s">
        <v>3869</v>
      </c>
      <c r="D400" s="55">
        <v>43049</v>
      </c>
      <c r="E400" s="34" t="s">
        <v>834</v>
      </c>
      <c r="F400" s="34" t="s">
        <v>2464</v>
      </c>
      <c r="G400" s="34" t="s">
        <v>232</v>
      </c>
      <c r="H400" s="74">
        <v>61931060</v>
      </c>
      <c r="I400" s="74">
        <v>61931060</v>
      </c>
      <c r="J400" s="34" t="s">
        <v>49</v>
      </c>
      <c r="K400" s="34" t="s">
        <v>3788</v>
      </c>
      <c r="L400" s="35" t="s">
        <v>3789</v>
      </c>
      <c r="M400" s="35" t="s">
        <v>3790</v>
      </c>
      <c r="N400" s="58">
        <v>3835465</v>
      </c>
      <c r="O400" s="45" t="s">
        <v>3791</v>
      </c>
      <c r="P400" s="34" t="s">
        <v>3792</v>
      </c>
      <c r="Q400" s="34" t="s">
        <v>3793</v>
      </c>
      <c r="R400" s="34" t="s">
        <v>3794</v>
      </c>
      <c r="S400" s="34" t="s">
        <v>3795</v>
      </c>
      <c r="T400" s="34" t="s">
        <v>3793</v>
      </c>
      <c r="U400" s="35" t="s">
        <v>3796</v>
      </c>
      <c r="V400" s="35" t="s">
        <v>3870</v>
      </c>
      <c r="W400" s="34" t="s">
        <v>3870</v>
      </c>
      <c r="X400" s="60">
        <v>43050</v>
      </c>
      <c r="Y400" s="34">
        <v>2017060093032</v>
      </c>
      <c r="Z400" s="34" t="s">
        <v>3870</v>
      </c>
      <c r="AA400" s="68">
        <f t="shared" si="6"/>
        <v>1</v>
      </c>
      <c r="AB400" s="35" t="s">
        <v>3871</v>
      </c>
      <c r="AC400" s="35" t="s">
        <v>61</v>
      </c>
      <c r="AD400" s="35" t="s">
        <v>68</v>
      </c>
      <c r="AE400" s="35" t="s">
        <v>3799</v>
      </c>
      <c r="AF400" s="34" t="s">
        <v>63</v>
      </c>
      <c r="AG400" s="34" t="s">
        <v>630</v>
      </c>
    </row>
    <row r="401" spans="1:33" s="5" customFormat="1" ht="50.25" customHeight="1" x14ac:dyDescent="0.3">
      <c r="A401" s="58" t="s">
        <v>3786</v>
      </c>
      <c r="B401" s="35">
        <v>50193000</v>
      </c>
      <c r="C401" s="34" t="s">
        <v>3872</v>
      </c>
      <c r="D401" s="55">
        <v>43049</v>
      </c>
      <c r="E401" s="34" t="s">
        <v>222</v>
      </c>
      <c r="F401" s="34" t="s">
        <v>2464</v>
      </c>
      <c r="G401" s="34" t="s">
        <v>232</v>
      </c>
      <c r="H401" s="74">
        <v>44168140</v>
      </c>
      <c r="I401" s="74">
        <v>44168140</v>
      </c>
      <c r="J401" s="34" t="s">
        <v>49</v>
      </c>
      <c r="K401" s="34" t="s">
        <v>3788</v>
      </c>
      <c r="L401" s="35" t="s">
        <v>3789</v>
      </c>
      <c r="M401" s="35" t="s">
        <v>3790</v>
      </c>
      <c r="N401" s="58">
        <v>3835465</v>
      </c>
      <c r="O401" s="45" t="s">
        <v>3791</v>
      </c>
      <c r="P401" s="34" t="s">
        <v>3792</v>
      </c>
      <c r="Q401" s="34" t="s">
        <v>3793</v>
      </c>
      <c r="R401" s="34" t="s">
        <v>3794</v>
      </c>
      <c r="S401" s="34" t="s">
        <v>3795</v>
      </c>
      <c r="T401" s="34" t="s">
        <v>3793</v>
      </c>
      <c r="U401" s="35" t="s">
        <v>3796</v>
      </c>
      <c r="V401" s="35" t="s">
        <v>3873</v>
      </c>
      <c r="W401" s="34" t="s">
        <v>3873</v>
      </c>
      <c r="X401" s="60">
        <v>43050</v>
      </c>
      <c r="Y401" s="34">
        <v>2017060093032</v>
      </c>
      <c r="Z401" s="34" t="s">
        <v>3873</v>
      </c>
      <c r="AA401" s="68">
        <f t="shared" si="6"/>
        <v>1</v>
      </c>
      <c r="AB401" s="35" t="s">
        <v>3874</v>
      </c>
      <c r="AC401" s="35" t="s">
        <v>61</v>
      </c>
      <c r="AD401" s="35" t="s">
        <v>68</v>
      </c>
      <c r="AE401" s="35" t="s">
        <v>3799</v>
      </c>
      <c r="AF401" s="34" t="s">
        <v>63</v>
      </c>
      <c r="AG401" s="34" t="s">
        <v>630</v>
      </c>
    </row>
    <row r="402" spans="1:33" s="5" customFormat="1" ht="50.25" customHeight="1" x14ac:dyDescent="0.3">
      <c r="A402" s="58" t="s">
        <v>3786</v>
      </c>
      <c r="B402" s="35">
        <v>50193000</v>
      </c>
      <c r="C402" s="34" t="s">
        <v>3875</v>
      </c>
      <c r="D402" s="55">
        <v>43049</v>
      </c>
      <c r="E402" s="34" t="s">
        <v>834</v>
      </c>
      <c r="F402" s="34" t="s">
        <v>2464</v>
      </c>
      <c r="G402" s="34" t="s">
        <v>232</v>
      </c>
      <c r="H402" s="74">
        <v>1406044851</v>
      </c>
      <c r="I402" s="74">
        <v>1406044851</v>
      </c>
      <c r="J402" s="34" t="s">
        <v>49</v>
      </c>
      <c r="K402" s="34" t="s">
        <v>3788</v>
      </c>
      <c r="L402" s="35" t="s">
        <v>3789</v>
      </c>
      <c r="M402" s="35" t="s">
        <v>3790</v>
      </c>
      <c r="N402" s="58">
        <v>3835465</v>
      </c>
      <c r="O402" s="45" t="s">
        <v>3791</v>
      </c>
      <c r="P402" s="34" t="s">
        <v>3792</v>
      </c>
      <c r="Q402" s="34" t="s">
        <v>3793</v>
      </c>
      <c r="R402" s="34" t="s">
        <v>3794</v>
      </c>
      <c r="S402" s="34" t="s">
        <v>3795</v>
      </c>
      <c r="T402" s="34" t="s">
        <v>3793</v>
      </c>
      <c r="U402" s="35" t="s">
        <v>3796</v>
      </c>
      <c r="V402" s="35" t="s">
        <v>3876</v>
      </c>
      <c r="W402" s="34" t="s">
        <v>3876</v>
      </c>
      <c r="X402" s="60">
        <v>43050</v>
      </c>
      <c r="Y402" s="34">
        <v>2017060093032</v>
      </c>
      <c r="Z402" s="34" t="s">
        <v>3876</v>
      </c>
      <c r="AA402" s="68">
        <f t="shared" si="6"/>
        <v>1</v>
      </c>
      <c r="AB402" s="35" t="s">
        <v>3877</v>
      </c>
      <c r="AC402" s="35" t="s">
        <v>61</v>
      </c>
      <c r="AD402" s="35" t="s">
        <v>68</v>
      </c>
      <c r="AE402" s="35" t="s">
        <v>3799</v>
      </c>
      <c r="AF402" s="34" t="s">
        <v>63</v>
      </c>
      <c r="AG402" s="34" t="s">
        <v>630</v>
      </c>
    </row>
    <row r="403" spans="1:33" s="5" customFormat="1" ht="50.25" customHeight="1" x14ac:dyDescent="0.3">
      <c r="A403" s="58" t="s">
        <v>3786</v>
      </c>
      <c r="B403" s="35">
        <v>50193000</v>
      </c>
      <c r="C403" s="34" t="s">
        <v>3878</v>
      </c>
      <c r="D403" s="55">
        <v>43049</v>
      </c>
      <c r="E403" s="34" t="s">
        <v>834</v>
      </c>
      <c r="F403" s="34" t="s">
        <v>2464</v>
      </c>
      <c r="G403" s="34" t="s">
        <v>232</v>
      </c>
      <c r="H403" s="74">
        <v>757479836</v>
      </c>
      <c r="I403" s="74">
        <v>757479836</v>
      </c>
      <c r="J403" s="34" t="s">
        <v>49</v>
      </c>
      <c r="K403" s="34" t="s">
        <v>3788</v>
      </c>
      <c r="L403" s="35" t="s">
        <v>3789</v>
      </c>
      <c r="M403" s="35" t="s">
        <v>3790</v>
      </c>
      <c r="N403" s="58">
        <v>3835465</v>
      </c>
      <c r="O403" s="45" t="s">
        <v>3791</v>
      </c>
      <c r="P403" s="34" t="s">
        <v>3792</v>
      </c>
      <c r="Q403" s="34" t="s">
        <v>3793</v>
      </c>
      <c r="R403" s="34" t="s">
        <v>3794</v>
      </c>
      <c r="S403" s="34" t="s">
        <v>3795</v>
      </c>
      <c r="T403" s="34" t="s">
        <v>3793</v>
      </c>
      <c r="U403" s="35" t="s">
        <v>3796</v>
      </c>
      <c r="V403" s="35" t="s">
        <v>3879</v>
      </c>
      <c r="W403" s="34" t="s">
        <v>3879</v>
      </c>
      <c r="X403" s="60">
        <v>43050</v>
      </c>
      <c r="Y403" s="34">
        <v>2017060093032</v>
      </c>
      <c r="Z403" s="34" t="s">
        <v>3879</v>
      </c>
      <c r="AA403" s="68">
        <f t="shared" si="6"/>
        <v>1</v>
      </c>
      <c r="AB403" s="35" t="s">
        <v>3880</v>
      </c>
      <c r="AC403" s="35" t="s">
        <v>61</v>
      </c>
      <c r="AD403" s="35" t="s">
        <v>68</v>
      </c>
      <c r="AE403" s="35" t="s">
        <v>3799</v>
      </c>
      <c r="AF403" s="34" t="s">
        <v>63</v>
      </c>
      <c r="AG403" s="34" t="s">
        <v>630</v>
      </c>
    </row>
    <row r="404" spans="1:33" s="5" customFormat="1" ht="50.25" customHeight="1" x14ac:dyDescent="0.3">
      <c r="A404" s="58" t="s">
        <v>3786</v>
      </c>
      <c r="B404" s="35">
        <v>50193000</v>
      </c>
      <c r="C404" s="34" t="s">
        <v>3881</v>
      </c>
      <c r="D404" s="55">
        <v>43049</v>
      </c>
      <c r="E404" s="34" t="s">
        <v>834</v>
      </c>
      <c r="F404" s="34" t="s">
        <v>2464</v>
      </c>
      <c r="G404" s="34" t="s">
        <v>232</v>
      </c>
      <c r="H404" s="74">
        <v>42889687</v>
      </c>
      <c r="I404" s="74">
        <v>42889687</v>
      </c>
      <c r="J404" s="34" t="s">
        <v>49</v>
      </c>
      <c r="K404" s="34" t="s">
        <v>3788</v>
      </c>
      <c r="L404" s="35" t="s">
        <v>3789</v>
      </c>
      <c r="M404" s="35" t="s">
        <v>3790</v>
      </c>
      <c r="N404" s="58">
        <v>3835465</v>
      </c>
      <c r="O404" s="45" t="s">
        <v>3791</v>
      </c>
      <c r="P404" s="34" t="s">
        <v>3792</v>
      </c>
      <c r="Q404" s="34" t="s">
        <v>3793</v>
      </c>
      <c r="R404" s="34" t="s">
        <v>3794</v>
      </c>
      <c r="S404" s="34" t="s">
        <v>3795</v>
      </c>
      <c r="T404" s="34" t="s">
        <v>3793</v>
      </c>
      <c r="U404" s="35" t="s">
        <v>3796</v>
      </c>
      <c r="V404" s="35" t="s">
        <v>3882</v>
      </c>
      <c r="W404" s="34" t="s">
        <v>3882</v>
      </c>
      <c r="X404" s="60">
        <v>43050</v>
      </c>
      <c r="Y404" s="34">
        <v>2017060093032</v>
      </c>
      <c r="Z404" s="34" t="s">
        <v>3882</v>
      </c>
      <c r="AA404" s="68">
        <f t="shared" si="6"/>
        <v>1</v>
      </c>
      <c r="AB404" s="35" t="s">
        <v>3883</v>
      </c>
      <c r="AC404" s="35" t="s">
        <v>61</v>
      </c>
      <c r="AD404" s="35" t="s">
        <v>68</v>
      </c>
      <c r="AE404" s="35" t="s">
        <v>3799</v>
      </c>
      <c r="AF404" s="34" t="s">
        <v>63</v>
      </c>
      <c r="AG404" s="34" t="s">
        <v>630</v>
      </c>
    </row>
    <row r="405" spans="1:33" s="5" customFormat="1" ht="50.25" customHeight="1" x14ac:dyDescent="0.3">
      <c r="A405" s="58" t="s">
        <v>3786</v>
      </c>
      <c r="B405" s="35">
        <v>50193000</v>
      </c>
      <c r="C405" s="34" t="s">
        <v>3884</v>
      </c>
      <c r="D405" s="55">
        <v>43049</v>
      </c>
      <c r="E405" s="34" t="s">
        <v>834</v>
      </c>
      <c r="F405" s="34" t="s">
        <v>2464</v>
      </c>
      <c r="G405" s="34" t="s">
        <v>232</v>
      </c>
      <c r="H405" s="74">
        <v>1233360000</v>
      </c>
      <c r="I405" s="74">
        <v>1233360000</v>
      </c>
      <c r="J405" s="34" t="s">
        <v>49</v>
      </c>
      <c r="K405" s="34" t="s">
        <v>3788</v>
      </c>
      <c r="L405" s="35" t="s">
        <v>3789</v>
      </c>
      <c r="M405" s="35" t="s">
        <v>3790</v>
      </c>
      <c r="N405" s="58">
        <v>3835465</v>
      </c>
      <c r="O405" s="45" t="s">
        <v>3791</v>
      </c>
      <c r="P405" s="34" t="s">
        <v>3792</v>
      </c>
      <c r="Q405" s="34" t="s">
        <v>3793</v>
      </c>
      <c r="R405" s="34" t="s">
        <v>3794</v>
      </c>
      <c r="S405" s="34" t="s">
        <v>3795</v>
      </c>
      <c r="T405" s="34" t="s">
        <v>3793</v>
      </c>
      <c r="U405" s="35" t="s">
        <v>3796</v>
      </c>
      <c r="V405" s="35" t="s">
        <v>3885</v>
      </c>
      <c r="W405" s="34" t="s">
        <v>3885</v>
      </c>
      <c r="X405" s="60">
        <v>43050</v>
      </c>
      <c r="Y405" s="34">
        <v>2017060093032</v>
      </c>
      <c r="Z405" s="34" t="s">
        <v>3885</v>
      </c>
      <c r="AA405" s="68">
        <f t="shared" si="6"/>
        <v>1</v>
      </c>
      <c r="AB405" s="35" t="s">
        <v>3886</v>
      </c>
      <c r="AC405" s="35" t="s">
        <v>61</v>
      </c>
      <c r="AD405" s="35" t="s">
        <v>68</v>
      </c>
      <c r="AE405" s="35" t="s">
        <v>3799</v>
      </c>
      <c r="AF405" s="34" t="s">
        <v>63</v>
      </c>
      <c r="AG405" s="34" t="s">
        <v>630</v>
      </c>
    </row>
    <row r="406" spans="1:33" s="5" customFormat="1" ht="50.25" customHeight="1" x14ac:dyDescent="0.3">
      <c r="A406" s="58" t="s">
        <v>3786</v>
      </c>
      <c r="B406" s="35">
        <v>50193000</v>
      </c>
      <c r="C406" s="34" t="s">
        <v>3887</v>
      </c>
      <c r="D406" s="55">
        <v>43049</v>
      </c>
      <c r="E406" s="34" t="s">
        <v>834</v>
      </c>
      <c r="F406" s="34" t="s">
        <v>2464</v>
      </c>
      <c r="G406" s="34" t="s">
        <v>232</v>
      </c>
      <c r="H406" s="74">
        <v>1160939487</v>
      </c>
      <c r="I406" s="74">
        <v>1160939487</v>
      </c>
      <c r="J406" s="34" t="s">
        <v>49</v>
      </c>
      <c r="K406" s="34" t="s">
        <v>3788</v>
      </c>
      <c r="L406" s="35" t="s">
        <v>3789</v>
      </c>
      <c r="M406" s="35" t="s">
        <v>3790</v>
      </c>
      <c r="N406" s="58">
        <v>3835465</v>
      </c>
      <c r="O406" s="45" t="s">
        <v>3791</v>
      </c>
      <c r="P406" s="34" t="s">
        <v>3792</v>
      </c>
      <c r="Q406" s="34" t="s">
        <v>3793</v>
      </c>
      <c r="R406" s="34" t="s">
        <v>3794</v>
      </c>
      <c r="S406" s="34" t="s">
        <v>3795</v>
      </c>
      <c r="T406" s="34" t="s">
        <v>3793</v>
      </c>
      <c r="U406" s="35" t="s">
        <v>3796</v>
      </c>
      <c r="V406" s="35" t="s">
        <v>3888</v>
      </c>
      <c r="W406" s="34" t="s">
        <v>3888</v>
      </c>
      <c r="X406" s="60">
        <v>43050</v>
      </c>
      <c r="Y406" s="34">
        <v>2017060093032</v>
      </c>
      <c r="Z406" s="34" t="s">
        <v>3888</v>
      </c>
      <c r="AA406" s="68">
        <f t="shared" si="6"/>
        <v>1</v>
      </c>
      <c r="AB406" s="35" t="s">
        <v>3889</v>
      </c>
      <c r="AC406" s="35" t="s">
        <v>61</v>
      </c>
      <c r="AD406" s="35" t="s">
        <v>68</v>
      </c>
      <c r="AE406" s="35" t="s">
        <v>3799</v>
      </c>
      <c r="AF406" s="34" t="s">
        <v>63</v>
      </c>
      <c r="AG406" s="34" t="s">
        <v>630</v>
      </c>
    </row>
    <row r="407" spans="1:33" s="5" customFormat="1" ht="50.25" customHeight="1" x14ac:dyDescent="0.3">
      <c r="A407" s="58" t="s">
        <v>3786</v>
      </c>
      <c r="B407" s="35">
        <v>50193000</v>
      </c>
      <c r="C407" s="34" t="s">
        <v>3890</v>
      </c>
      <c r="D407" s="55">
        <v>43049</v>
      </c>
      <c r="E407" s="34" t="s">
        <v>834</v>
      </c>
      <c r="F407" s="34" t="s">
        <v>2464</v>
      </c>
      <c r="G407" s="34" t="s">
        <v>232</v>
      </c>
      <c r="H407" s="74">
        <v>74731836</v>
      </c>
      <c r="I407" s="74">
        <v>74731836</v>
      </c>
      <c r="J407" s="34" t="s">
        <v>49</v>
      </c>
      <c r="K407" s="34" t="s">
        <v>3788</v>
      </c>
      <c r="L407" s="35" t="s">
        <v>3789</v>
      </c>
      <c r="M407" s="35" t="s">
        <v>3790</v>
      </c>
      <c r="N407" s="58">
        <v>3835465</v>
      </c>
      <c r="O407" s="45" t="s">
        <v>3791</v>
      </c>
      <c r="P407" s="34" t="s">
        <v>3792</v>
      </c>
      <c r="Q407" s="34" t="s">
        <v>3793</v>
      </c>
      <c r="R407" s="34" t="s">
        <v>3794</v>
      </c>
      <c r="S407" s="34" t="s">
        <v>3795</v>
      </c>
      <c r="T407" s="34" t="s">
        <v>3793</v>
      </c>
      <c r="U407" s="35" t="s">
        <v>3796</v>
      </c>
      <c r="V407" s="35" t="s">
        <v>3891</v>
      </c>
      <c r="W407" s="34" t="s">
        <v>3891</v>
      </c>
      <c r="X407" s="60">
        <v>43050</v>
      </c>
      <c r="Y407" s="34">
        <v>2017060093032</v>
      </c>
      <c r="Z407" s="34" t="s">
        <v>3891</v>
      </c>
      <c r="AA407" s="68">
        <f t="shared" si="6"/>
        <v>1</v>
      </c>
      <c r="AB407" s="35" t="s">
        <v>3892</v>
      </c>
      <c r="AC407" s="35" t="s">
        <v>61</v>
      </c>
      <c r="AD407" s="35" t="s">
        <v>68</v>
      </c>
      <c r="AE407" s="35" t="s">
        <v>3799</v>
      </c>
      <c r="AF407" s="34" t="s">
        <v>63</v>
      </c>
      <c r="AG407" s="34" t="s">
        <v>630</v>
      </c>
    </row>
    <row r="408" spans="1:33" s="5" customFormat="1" ht="50.25" customHeight="1" x14ac:dyDescent="0.3">
      <c r="A408" s="58" t="s">
        <v>3786</v>
      </c>
      <c r="B408" s="35">
        <v>50193000</v>
      </c>
      <c r="C408" s="34" t="s">
        <v>3893</v>
      </c>
      <c r="D408" s="55">
        <v>43049</v>
      </c>
      <c r="E408" s="34" t="s">
        <v>834</v>
      </c>
      <c r="F408" s="34" t="s">
        <v>2464</v>
      </c>
      <c r="G408" s="34" t="s">
        <v>232</v>
      </c>
      <c r="H408" s="74">
        <v>217197373</v>
      </c>
      <c r="I408" s="74">
        <v>217197373</v>
      </c>
      <c r="J408" s="34" t="s">
        <v>49</v>
      </c>
      <c r="K408" s="34" t="s">
        <v>3788</v>
      </c>
      <c r="L408" s="35" t="s">
        <v>3789</v>
      </c>
      <c r="M408" s="35" t="s">
        <v>3790</v>
      </c>
      <c r="N408" s="58">
        <v>3835465</v>
      </c>
      <c r="O408" s="45" t="s">
        <v>3791</v>
      </c>
      <c r="P408" s="34" t="s">
        <v>3792</v>
      </c>
      <c r="Q408" s="34" t="s">
        <v>3793</v>
      </c>
      <c r="R408" s="34" t="s">
        <v>3794</v>
      </c>
      <c r="S408" s="34" t="s">
        <v>3795</v>
      </c>
      <c r="T408" s="34" t="s">
        <v>3793</v>
      </c>
      <c r="U408" s="35" t="s">
        <v>3796</v>
      </c>
      <c r="V408" s="35" t="s">
        <v>3894</v>
      </c>
      <c r="W408" s="34" t="s">
        <v>3894</v>
      </c>
      <c r="X408" s="60">
        <v>43050</v>
      </c>
      <c r="Y408" s="34">
        <v>2017060093032</v>
      </c>
      <c r="Z408" s="34" t="s">
        <v>3894</v>
      </c>
      <c r="AA408" s="68">
        <f t="shared" si="6"/>
        <v>1</v>
      </c>
      <c r="AB408" s="35" t="s">
        <v>3895</v>
      </c>
      <c r="AC408" s="35" t="s">
        <v>61</v>
      </c>
      <c r="AD408" s="35" t="s">
        <v>68</v>
      </c>
      <c r="AE408" s="35" t="s">
        <v>3799</v>
      </c>
      <c r="AF408" s="34" t="s">
        <v>63</v>
      </c>
      <c r="AG408" s="34" t="s">
        <v>630</v>
      </c>
    </row>
    <row r="409" spans="1:33" s="5" customFormat="1" ht="50.25" customHeight="1" x14ac:dyDescent="0.3">
      <c r="A409" s="58" t="s">
        <v>3786</v>
      </c>
      <c r="B409" s="35">
        <v>50193000</v>
      </c>
      <c r="C409" s="34" t="s">
        <v>3896</v>
      </c>
      <c r="D409" s="55">
        <v>43049</v>
      </c>
      <c r="E409" s="34" t="s">
        <v>834</v>
      </c>
      <c r="F409" s="34" t="s">
        <v>2464</v>
      </c>
      <c r="G409" s="34" t="s">
        <v>232</v>
      </c>
      <c r="H409" s="74">
        <v>379260000</v>
      </c>
      <c r="I409" s="74">
        <v>379260000</v>
      </c>
      <c r="J409" s="34" t="s">
        <v>49</v>
      </c>
      <c r="K409" s="34" t="s">
        <v>3788</v>
      </c>
      <c r="L409" s="35" t="s">
        <v>3789</v>
      </c>
      <c r="M409" s="35" t="s">
        <v>3790</v>
      </c>
      <c r="N409" s="58">
        <v>3835465</v>
      </c>
      <c r="O409" s="45" t="s">
        <v>3791</v>
      </c>
      <c r="P409" s="34" t="s">
        <v>3792</v>
      </c>
      <c r="Q409" s="34" t="s">
        <v>3793</v>
      </c>
      <c r="R409" s="34" t="s">
        <v>3794</v>
      </c>
      <c r="S409" s="34" t="s">
        <v>3795</v>
      </c>
      <c r="T409" s="34" t="s">
        <v>3793</v>
      </c>
      <c r="U409" s="35" t="s">
        <v>3796</v>
      </c>
      <c r="V409" s="35" t="s">
        <v>3897</v>
      </c>
      <c r="W409" s="34" t="s">
        <v>3897</v>
      </c>
      <c r="X409" s="60">
        <v>43050</v>
      </c>
      <c r="Y409" s="34">
        <v>2017060093032</v>
      </c>
      <c r="Z409" s="34" t="s">
        <v>3897</v>
      </c>
      <c r="AA409" s="68">
        <f t="shared" si="6"/>
        <v>1</v>
      </c>
      <c r="AB409" s="35" t="s">
        <v>3898</v>
      </c>
      <c r="AC409" s="35" t="s">
        <v>61</v>
      </c>
      <c r="AD409" s="35" t="s">
        <v>68</v>
      </c>
      <c r="AE409" s="35" t="s">
        <v>3799</v>
      </c>
      <c r="AF409" s="34" t="s">
        <v>63</v>
      </c>
      <c r="AG409" s="34" t="s">
        <v>630</v>
      </c>
    </row>
    <row r="410" spans="1:33" s="5" customFormat="1" ht="50.25" customHeight="1" x14ac:dyDescent="0.3">
      <c r="A410" s="58" t="s">
        <v>3786</v>
      </c>
      <c r="B410" s="35">
        <v>50193000</v>
      </c>
      <c r="C410" s="34" t="s">
        <v>3899</v>
      </c>
      <c r="D410" s="55">
        <v>43049</v>
      </c>
      <c r="E410" s="34" t="s">
        <v>834</v>
      </c>
      <c r="F410" s="34" t="s">
        <v>2464</v>
      </c>
      <c r="G410" s="34" t="s">
        <v>232</v>
      </c>
      <c r="H410" s="74">
        <v>107540000</v>
      </c>
      <c r="I410" s="74">
        <v>107540000</v>
      </c>
      <c r="J410" s="34" t="s">
        <v>49</v>
      </c>
      <c r="K410" s="34" t="s">
        <v>3788</v>
      </c>
      <c r="L410" s="35" t="s">
        <v>3789</v>
      </c>
      <c r="M410" s="35" t="s">
        <v>3790</v>
      </c>
      <c r="N410" s="58">
        <v>3835465</v>
      </c>
      <c r="O410" s="45" t="s">
        <v>3791</v>
      </c>
      <c r="P410" s="34" t="s">
        <v>3792</v>
      </c>
      <c r="Q410" s="34" t="s">
        <v>3793</v>
      </c>
      <c r="R410" s="34" t="s">
        <v>3794</v>
      </c>
      <c r="S410" s="34" t="s">
        <v>3795</v>
      </c>
      <c r="T410" s="34" t="s">
        <v>3793</v>
      </c>
      <c r="U410" s="35" t="s">
        <v>3796</v>
      </c>
      <c r="V410" s="35" t="s">
        <v>3900</v>
      </c>
      <c r="W410" s="34" t="s">
        <v>3900</v>
      </c>
      <c r="X410" s="60">
        <v>43050</v>
      </c>
      <c r="Y410" s="34">
        <v>2017060093032</v>
      </c>
      <c r="Z410" s="34" t="s">
        <v>3900</v>
      </c>
      <c r="AA410" s="68">
        <f t="shared" si="6"/>
        <v>1</v>
      </c>
      <c r="AB410" s="35" t="s">
        <v>3901</v>
      </c>
      <c r="AC410" s="35" t="s">
        <v>61</v>
      </c>
      <c r="AD410" s="35" t="s">
        <v>68</v>
      </c>
      <c r="AE410" s="35" t="s">
        <v>3799</v>
      </c>
      <c r="AF410" s="34" t="s">
        <v>63</v>
      </c>
      <c r="AG410" s="34" t="s">
        <v>630</v>
      </c>
    </row>
    <row r="411" spans="1:33" s="5" customFormat="1" ht="50.25" customHeight="1" x14ac:dyDescent="0.3">
      <c r="A411" s="58" t="s">
        <v>3786</v>
      </c>
      <c r="B411" s="35">
        <v>50193000</v>
      </c>
      <c r="C411" s="34" t="s">
        <v>3902</v>
      </c>
      <c r="D411" s="55">
        <v>43049</v>
      </c>
      <c r="E411" s="34" t="s">
        <v>222</v>
      </c>
      <c r="F411" s="34" t="s">
        <v>2464</v>
      </c>
      <c r="G411" s="34" t="s">
        <v>232</v>
      </c>
      <c r="H411" s="74">
        <v>180249760</v>
      </c>
      <c r="I411" s="74">
        <v>180249760</v>
      </c>
      <c r="J411" s="34" t="s">
        <v>49</v>
      </c>
      <c r="K411" s="34" t="s">
        <v>3788</v>
      </c>
      <c r="L411" s="35" t="s">
        <v>3789</v>
      </c>
      <c r="M411" s="35" t="s">
        <v>3790</v>
      </c>
      <c r="N411" s="58">
        <v>3835465</v>
      </c>
      <c r="O411" s="45" t="s">
        <v>3791</v>
      </c>
      <c r="P411" s="34" t="s">
        <v>3792</v>
      </c>
      <c r="Q411" s="34" t="s">
        <v>3793</v>
      </c>
      <c r="R411" s="34" t="s">
        <v>3794</v>
      </c>
      <c r="S411" s="34" t="s">
        <v>3795</v>
      </c>
      <c r="T411" s="34" t="s">
        <v>3793</v>
      </c>
      <c r="U411" s="35" t="s">
        <v>3796</v>
      </c>
      <c r="V411" s="35" t="s">
        <v>3903</v>
      </c>
      <c r="W411" s="34" t="s">
        <v>3903</v>
      </c>
      <c r="X411" s="60">
        <v>43050</v>
      </c>
      <c r="Y411" s="34">
        <v>2017060093032</v>
      </c>
      <c r="Z411" s="34" t="s">
        <v>3903</v>
      </c>
      <c r="AA411" s="68">
        <f t="shared" si="6"/>
        <v>1</v>
      </c>
      <c r="AB411" s="35" t="s">
        <v>3904</v>
      </c>
      <c r="AC411" s="35" t="s">
        <v>61</v>
      </c>
      <c r="AD411" s="35" t="s">
        <v>68</v>
      </c>
      <c r="AE411" s="35" t="s">
        <v>3799</v>
      </c>
      <c r="AF411" s="34" t="s">
        <v>63</v>
      </c>
      <c r="AG411" s="34" t="s">
        <v>630</v>
      </c>
    </row>
    <row r="412" spans="1:33" s="5" customFormat="1" ht="50.25" customHeight="1" x14ac:dyDescent="0.3">
      <c r="A412" s="58" t="s">
        <v>3786</v>
      </c>
      <c r="B412" s="35">
        <v>50193000</v>
      </c>
      <c r="C412" s="34" t="s">
        <v>3905</v>
      </c>
      <c r="D412" s="55">
        <v>43049</v>
      </c>
      <c r="E412" s="34" t="s">
        <v>222</v>
      </c>
      <c r="F412" s="34" t="s">
        <v>2464</v>
      </c>
      <c r="G412" s="34" t="s">
        <v>232</v>
      </c>
      <c r="H412" s="74">
        <v>188828208</v>
      </c>
      <c r="I412" s="74">
        <v>188828208</v>
      </c>
      <c r="J412" s="34" t="s">
        <v>49</v>
      </c>
      <c r="K412" s="34" t="s">
        <v>3788</v>
      </c>
      <c r="L412" s="35" t="s">
        <v>3789</v>
      </c>
      <c r="M412" s="35" t="s">
        <v>3790</v>
      </c>
      <c r="N412" s="58">
        <v>3835465</v>
      </c>
      <c r="O412" s="45" t="s">
        <v>3791</v>
      </c>
      <c r="P412" s="34" t="s">
        <v>3792</v>
      </c>
      <c r="Q412" s="34" t="s">
        <v>3793</v>
      </c>
      <c r="R412" s="34" t="s">
        <v>3794</v>
      </c>
      <c r="S412" s="34" t="s">
        <v>3795</v>
      </c>
      <c r="T412" s="34" t="s">
        <v>3793</v>
      </c>
      <c r="U412" s="35" t="s">
        <v>3796</v>
      </c>
      <c r="V412" s="35" t="s">
        <v>3906</v>
      </c>
      <c r="W412" s="34" t="s">
        <v>3906</v>
      </c>
      <c r="X412" s="60">
        <v>43050</v>
      </c>
      <c r="Y412" s="34">
        <v>2017060093032</v>
      </c>
      <c r="Z412" s="34" t="s">
        <v>3906</v>
      </c>
      <c r="AA412" s="68">
        <f t="shared" si="6"/>
        <v>1</v>
      </c>
      <c r="AB412" s="35" t="s">
        <v>3907</v>
      </c>
      <c r="AC412" s="35" t="s">
        <v>61</v>
      </c>
      <c r="AD412" s="35" t="s">
        <v>68</v>
      </c>
      <c r="AE412" s="35" t="s">
        <v>3799</v>
      </c>
      <c r="AF412" s="34" t="s">
        <v>63</v>
      </c>
      <c r="AG412" s="34" t="s">
        <v>630</v>
      </c>
    </row>
    <row r="413" spans="1:33" s="5" customFormat="1" ht="50.25" customHeight="1" x14ac:dyDescent="0.3">
      <c r="A413" s="58" t="s">
        <v>3786</v>
      </c>
      <c r="B413" s="35">
        <v>50193000</v>
      </c>
      <c r="C413" s="34" t="s">
        <v>3908</v>
      </c>
      <c r="D413" s="55">
        <v>43049</v>
      </c>
      <c r="E413" s="34" t="s">
        <v>222</v>
      </c>
      <c r="F413" s="34" t="s">
        <v>2464</v>
      </c>
      <c r="G413" s="34" t="s">
        <v>232</v>
      </c>
      <c r="H413" s="74">
        <v>442026858</v>
      </c>
      <c r="I413" s="74">
        <v>442026858</v>
      </c>
      <c r="J413" s="34" t="s">
        <v>49</v>
      </c>
      <c r="K413" s="34" t="s">
        <v>3788</v>
      </c>
      <c r="L413" s="35" t="s">
        <v>3789</v>
      </c>
      <c r="M413" s="35" t="s">
        <v>3790</v>
      </c>
      <c r="N413" s="58">
        <v>3835465</v>
      </c>
      <c r="O413" s="45" t="s">
        <v>3791</v>
      </c>
      <c r="P413" s="34" t="s">
        <v>3792</v>
      </c>
      <c r="Q413" s="34" t="s">
        <v>3793</v>
      </c>
      <c r="R413" s="34" t="s">
        <v>3794</v>
      </c>
      <c r="S413" s="34" t="s">
        <v>3795</v>
      </c>
      <c r="T413" s="34" t="s">
        <v>3793</v>
      </c>
      <c r="U413" s="35" t="s">
        <v>3796</v>
      </c>
      <c r="V413" s="35" t="s">
        <v>3909</v>
      </c>
      <c r="W413" s="34" t="s">
        <v>3909</v>
      </c>
      <c r="X413" s="60">
        <v>43050</v>
      </c>
      <c r="Y413" s="34">
        <v>2017060093032</v>
      </c>
      <c r="Z413" s="34" t="s">
        <v>3909</v>
      </c>
      <c r="AA413" s="68">
        <f t="shared" si="6"/>
        <v>1</v>
      </c>
      <c r="AB413" s="35" t="s">
        <v>3910</v>
      </c>
      <c r="AC413" s="35" t="s">
        <v>61</v>
      </c>
      <c r="AD413" s="35" t="s">
        <v>68</v>
      </c>
      <c r="AE413" s="35" t="s">
        <v>3799</v>
      </c>
      <c r="AF413" s="34" t="s">
        <v>63</v>
      </c>
      <c r="AG413" s="34" t="s">
        <v>630</v>
      </c>
    </row>
    <row r="414" spans="1:33" s="5" customFormat="1" ht="50.25" customHeight="1" x14ac:dyDescent="0.3">
      <c r="A414" s="58" t="s">
        <v>3786</v>
      </c>
      <c r="B414" s="35">
        <v>50193000</v>
      </c>
      <c r="C414" s="34" t="s">
        <v>3911</v>
      </c>
      <c r="D414" s="55">
        <v>43049</v>
      </c>
      <c r="E414" s="34" t="s">
        <v>834</v>
      </c>
      <c r="F414" s="34" t="s">
        <v>2464</v>
      </c>
      <c r="G414" s="34" t="s">
        <v>232</v>
      </c>
      <c r="H414" s="74">
        <v>182093164</v>
      </c>
      <c r="I414" s="74">
        <v>182093164</v>
      </c>
      <c r="J414" s="34" t="s">
        <v>49</v>
      </c>
      <c r="K414" s="34" t="s">
        <v>3788</v>
      </c>
      <c r="L414" s="35" t="s">
        <v>3789</v>
      </c>
      <c r="M414" s="35" t="s">
        <v>3790</v>
      </c>
      <c r="N414" s="58">
        <v>3835465</v>
      </c>
      <c r="O414" s="45" t="s">
        <v>3791</v>
      </c>
      <c r="P414" s="34" t="s">
        <v>3792</v>
      </c>
      <c r="Q414" s="34" t="s">
        <v>3793</v>
      </c>
      <c r="R414" s="34" t="s">
        <v>3794</v>
      </c>
      <c r="S414" s="34" t="s">
        <v>3795</v>
      </c>
      <c r="T414" s="34" t="s">
        <v>3793</v>
      </c>
      <c r="U414" s="35" t="s">
        <v>3796</v>
      </c>
      <c r="V414" s="35" t="s">
        <v>3912</v>
      </c>
      <c r="W414" s="34" t="s">
        <v>3912</v>
      </c>
      <c r="X414" s="60">
        <v>43050</v>
      </c>
      <c r="Y414" s="34">
        <v>2017060093032</v>
      </c>
      <c r="Z414" s="34" t="s">
        <v>3912</v>
      </c>
      <c r="AA414" s="68">
        <f t="shared" si="6"/>
        <v>1</v>
      </c>
      <c r="AB414" s="35" t="s">
        <v>3913</v>
      </c>
      <c r="AC414" s="35" t="s">
        <v>61</v>
      </c>
      <c r="AD414" s="35" t="s">
        <v>68</v>
      </c>
      <c r="AE414" s="35" t="s">
        <v>3799</v>
      </c>
      <c r="AF414" s="34" t="s">
        <v>63</v>
      </c>
      <c r="AG414" s="34" t="s">
        <v>630</v>
      </c>
    </row>
    <row r="415" spans="1:33" s="5" customFormat="1" ht="50.25" customHeight="1" x14ac:dyDescent="0.3">
      <c r="A415" s="58" t="s">
        <v>3786</v>
      </c>
      <c r="B415" s="35">
        <v>50193000</v>
      </c>
      <c r="C415" s="34" t="s">
        <v>3914</v>
      </c>
      <c r="D415" s="55">
        <v>43049</v>
      </c>
      <c r="E415" s="34" t="s">
        <v>222</v>
      </c>
      <c r="F415" s="34" t="s">
        <v>2464</v>
      </c>
      <c r="G415" s="34" t="s">
        <v>232</v>
      </c>
      <c r="H415" s="74">
        <v>109410032</v>
      </c>
      <c r="I415" s="74">
        <v>109410032</v>
      </c>
      <c r="J415" s="34" t="s">
        <v>49</v>
      </c>
      <c r="K415" s="34" t="s">
        <v>3788</v>
      </c>
      <c r="L415" s="35" t="s">
        <v>3789</v>
      </c>
      <c r="M415" s="35" t="s">
        <v>3790</v>
      </c>
      <c r="N415" s="58">
        <v>3835465</v>
      </c>
      <c r="O415" s="45" t="s">
        <v>3791</v>
      </c>
      <c r="P415" s="34" t="s">
        <v>3792</v>
      </c>
      <c r="Q415" s="34" t="s">
        <v>3793</v>
      </c>
      <c r="R415" s="34" t="s">
        <v>3794</v>
      </c>
      <c r="S415" s="34" t="s">
        <v>3795</v>
      </c>
      <c r="T415" s="34" t="s">
        <v>3793</v>
      </c>
      <c r="U415" s="35" t="s">
        <v>3796</v>
      </c>
      <c r="V415" s="35" t="s">
        <v>3915</v>
      </c>
      <c r="W415" s="34" t="s">
        <v>3915</v>
      </c>
      <c r="X415" s="60">
        <v>43050</v>
      </c>
      <c r="Y415" s="34">
        <v>2017060093032</v>
      </c>
      <c r="Z415" s="34" t="s">
        <v>3915</v>
      </c>
      <c r="AA415" s="68">
        <f t="shared" si="6"/>
        <v>1</v>
      </c>
      <c r="AB415" s="35" t="s">
        <v>3916</v>
      </c>
      <c r="AC415" s="35" t="s">
        <v>61</v>
      </c>
      <c r="AD415" s="35" t="s">
        <v>68</v>
      </c>
      <c r="AE415" s="35" t="s">
        <v>3799</v>
      </c>
      <c r="AF415" s="34" t="s">
        <v>63</v>
      </c>
      <c r="AG415" s="34" t="s">
        <v>630</v>
      </c>
    </row>
    <row r="416" spans="1:33" s="5" customFormat="1" ht="50.25" customHeight="1" x14ac:dyDescent="0.3">
      <c r="A416" s="58" t="s">
        <v>3786</v>
      </c>
      <c r="B416" s="35">
        <v>50193000</v>
      </c>
      <c r="C416" s="34" t="s">
        <v>3917</v>
      </c>
      <c r="D416" s="55">
        <v>43049</v>
      </c>
      <c r="E416" s="34" t="s">
        <v>834</v>
      </c>
      <c r="F416" s="34" t="s">
        <v>2464</v>
      </c>
      <c r="G416" s="34" t="s">
        <v>232</v>
      </c>
      <c r="H416" s="74">
        <v>1104870000</v>
      </c>
      <c r="I416" s="74">
        <v>1104870000</v>
      </c>
      <c r="J416" s="34" t="s">
        <v>49</v>
      </c>
      <c r="K416" s="34" t="s">
        <v>3788</v>
      </c>
      <c r="L416" s="35" t="s">
        <v>3789</v>
      </c>
      <c r="M416" s="35" t="s">
        <v>3790</v>
      </c>
      <c r="N416" s="58">
        <v>3835465</v>
      </c>
      <c r="O416" s="45" t="s">
        <v>3791</v>
      </c>
      <c r="P416" s="34" t="s">
        <v>3792</v>
      </c>
      <c r="Q416" s="34" t="s">
        <v>3793</v>
      </c>
      <c r="R416" s="34" t="s">
        <v>3794</v>
      </c>
      <c r="S416" s="34" t="s">
        <v>3795</v>
      </c>
      <c r="T416" s="34" t="s">
        <v>3793</v>
      </c>
      <c r="U416" s="35" t="s">
        <v>3796</v>
      </c>
      <c r="V416" s="35" t="s">
        <v>3918</v>
      </c>
      <c r="W416" s="34" t="s">
        <v>3918</v>
      </c>
      <c r="X416" s="60">
        <v>43050</v>
      </c>
      <c r="Y416" s="34">
        <v>2017060093032</v>
      </c>
      <c r="Z416" s="34" t="s">
        <v>3918</v>
      </c>
      <c r="AA416" s="68">
        <f t="shared" si="6"/>
        <v>1</v>
      </c>
      <c r="AB416" s="35" t="s">
        <v>3919</v>
      </c>
      <c r="AC416" s="35" t="s">
        <v>61</v>
      </c>
      <c r="AD416" s="35" t="s">
        <v>68</v>
      </c>
      <c r="AE416" s="35" t="s">
        <v>3799</v>
      </c>
      <c r="AF416" s="34" t="s">
        <v>63</v>
      </c>
      <c r="AG416" s="34" t="s">
        <v>630</v>
      </c>
    </row>
    <row r="417" spans="1:33" s="5" customFormat="1" ht="50.25" customHeight="1" x14ac:dyDescent="0.3">
      <c r="A417" s="58" t="s">
        <v>3786</v>
      </c>
      <c r="B417" s="35">
        <v>50193000</v>
      </c>
      <c r="C417" s="34" t="s">
        <v>3920</v>
      </c>
      <c r="D417" s="55">
        <v>43049</v>
      </c>
      <c r="E417" s="34" t="s">
        <v>834</v>
      </c>
      <c r="F417" s="34" t="s">
        <v>2464</v>
      </c>
      <c r="G417" s="34" t="s">
        <v>232</v>
      </c>
      <c r="H417" s="74">
        <v>253701110</v>
      </c>
      <c r="I417" s="74">
        <v>253701110</v>
      </c>
      <c r="J417" s="34" t="s">
        <v>49</v>
      </c>
      <c r="K417" s="34" t="s">
        <v>3788</v>
      </c>
      <c r="L417" s="35" t="s">
        <v>3789</v>
      </c>
      <c r="M417" s="35" t="s">
        <v>3790</v>
      </c>
      <c r="N417" s="58">
        <v>3835465</v>
      </c>
      <c r="O417" s="45" t="s">
        <v>3791</v>
      </c>
      <c r="P417" s="34" t="s">
        <v>3792</v>
      </c>
      <c r="Q417" s="34" t="s">
        <v>3793</v>
      </c>
      <c r="R417" s="34" t="s">
        <v>3794</v>
      </c>
      <c r="S417" s="34" t="s">
        <v>3795</v>
      </c>
      <c r="T417" s="34" t="s">
        <v>3793</v>
      </c>
      <c r="U417" s="35" t="s">
        <v>3796</v>
      </c>
      <c r="V417" s="35" t="s">
        <v>3921</v>
      </c>
      <c r="W417" s="34" t="s">
        <v>3921</v>
      </c>
      <c r="X417" s="60">
        <v>43050</v>
      </c>
      <c r="Y417" s="34">
        <v>2017060093032</v>
      </c>
      <c r="Z417" s="34" t="s">
        <v>3921</v>
      </c>
      <c r="AA417" s="68">
        <f t="shared" si="6"/>
        <v>1</v>
      </c>
      <c r="AB417" s="35" t="s">
        <v>3922</v>
      </c>
      <c r="AC417" s="35" t="s">
        <v>61</v>
      </c>
      <c r="AD417" s="35" t="s">
        <v>68</v>
      </c>
      <c r="AE417" s="35" t="s">
        <v>3799</v>
      </c>
      <c r="AF417" s="34" t="s">
        <v>63</v>
      </c>
      <c r="AG417" s="34" t="s">
        <v>630</v>
      </c>
    </row>
    <row r="418" spans="1:33" s="5" customFormat="1" ht="50.25" customHeight="1" x14ac:dyDescent="0.3">
      <c r="A418" s="58" t="s">
        <v>3786</v>
      </c>
      <c r="B418" s="35">
        <v>50193000</v>
      </c>
      <c r="C418" s="34" t="s">
        <v>3923</v>
      </c>
      <c r="D418" s="55">
        <v>43049</v>
      </c>
      <c r="E418" s="34" t="s">
        <v>834</v>
      </c>
      <c r="F418" s="34" t="s">
        <v>2464</v>
      </c>
      <c r="G418" s="34" t="s">
        <v>232</v>
      </c>
      <c r="H418" s="74">
        <v>588230242</v>
      </c>
      <c r="I418" s="74">
        <v>588230242</v>
      </c>
      <c r="J418" s="34" t="s">
        <v>49</v>
      </c>
      <c r="K418" s="34" t="s">
        <v>3788</v>
      </c>
      <c r="L418" s="35" t="s">
        <v>3789</v>
      </c>
      <c r="M418" s="35" t="s">
        <v>3790</v>
      </c>
      <c r="N418" s="58">
        <v>3835465</v>
      </c>
      <c r="O418" s="45" t="s">
        <v>3791</v>
      </c>
      <c r="P418" s="34" t="s">
        <v>3792</v>
      </c>
      <c r="Q418" s="34" t="s">
        <v>3793</v>
      </c>
      <c r="R418" s="34" t="s">
        <v>3794</v>
      </c>
      <c r="S418" s="34" t="s">
        <v>3795</v>
      </c>
      <c r="T418" s="34" t="s">
        <v>3793</v>
      </c>
      <c r="U418" s="35" t="s">
        <v>3796</v>
      </c>
      <c r="V418" s="35" t="s">
        <v>3924</v>
      </c>
      <c r="W418" s="34" t="s">
        <v>3924</v>
      </c>
      <c r="X418" s="60">
        <v>43050</v>
      </c>
      <c r="Y418" s="34">
        <v>2017060093032</v>
      </c>
      <c r="Z418" s="34" t="s">
        <v>3924</v>
      </c>
      <c r="AA418" s="68">
        <f t="shared" si="6"/>
        <v>1</v>
      </c>
      <c r="AB418" s="35" t="s">
        <v>3925</v>
      </c>
      <c r="AC418" s="35" t="s">
        <v>61</v>
      </c>
      <c r="AD418" s="35" t="s">
        <v>68</v>
      </c>
      <c r="AE418" s="35" t="s">
        <v>3799</v>
      </c>
      <c r="AF418" s="34" t="s">
        <v>63</v>
      </c>
      <c r="AG418" s="34" t="s">
        <v>630</v>
      </c>
    </row>
    <row r="419" spans="1:33" s="5" customFormat="1" ht="50.25" customHeight="1" x14ac:dyDescent="0.3">
      <c r="A419" s="58" t="s">
        <v>3786</v>
      </c>
      <c r="B419" s="35">
        <v>50193000</v>
      </c>
      <c r="C419" s="34" t="s">
        <v>3926</v>
      </c>
      <c r="D419" s="55">
        <v>43049</v>
      </c>
      <c r="E419" s="34" t="s">
        <v>222</v>
      </c>
      <c r="F419" s="34" t="s">
        <v>2464</v>
      </c>
      <c r="G419" s="34" t="s">
        <v>232</v>
      </c>
      <c r="H419" s="74">
        <v>210473130</v>
      </c>
      <c r="I419" s="74">
        <v>210473130</v>
      </c>
      <c r="J419" s="34" t="s">
        <v>49</v>
      </c>
      <c r="K419" s="34" t="s">
        <v>3788</v>
      </c>
      <c r="L419" s="35" t="s">
        <v>3789</v>
      </c>
      <c r="M419" s="35" t="s">
        <v>3790</v>
      </c>
      <c r="N419" s="58">
        <v>3835465</v>
      </c>
      <c r="O419" s="45" t="s">
        <v>3791</v>
      </c>
      <c r="P419" s="34" t="s">
        <v>3792</v>
      </c>
      <c r="Q419" s="34" t="s">
        <v>3793</v>
      </c>
      <c r="R419" s="34" t="s">
        <v>3794</v>
      </c>
      <c r="S419" s="34" t="s">
        <v>3795</v>
      </c>
      <c r="T419" s="34" t="s">
        <v>3793</v>
      </c>
      <c r="U419" s="35" t="s">
        <v>3796</v>
      </c>
      <c r="V419" s="35" t="s">
        <v>3927</v>
      </c>
      <c r="W419" s="34" t="s">
        <v>3927</v>
      </c>
      <c r="X419" s="60">
        <v>43050</v>
      </c>
      <c r="Y419" s="34">
        <v>2017060093032</v>
      </c>
      <c r="Z419" s="34" t="s">
        <v>3927</v>
      </c>
      <c r="AA419" s="68">
        <f t="shared" si="6"/>
        <v>1</v>
      </c>
      <c r="AB419" s="35" t="s">
        <v>3928</v>
      </c>
      <c r="AC419" s="35" t="s">
        <v>61</v>
      </c>
      <c r="AD419" s="35" t="s">
        <v>68</v>
      </c>
      <c r="AE419" s="35" t="s">
        <v>3799</v>
      </c>
      <c r="AF419" s="34" t="s">
        <v>63</v>
      </c>
      <c r="AG419" s="34" t="s">
        <v>630</v>
      </c>
    </row>
    <row r="420" spans="1:33" s="5" customFormat="1" ht="50.25" customHeight="1" x14ac:dyDescent="0.3">
      <c r="A420" s="58" t="s">
        <v>3786</v>
      </c>
      <c r="B420" s="35">
        <v>50193000</v>
      </c>
      <c r="C420" s="34" t="s">
        <v>3929</v>
      </c>
      <c r="D420" s="55">
        <v>43049</v>
      </c>
      <c r="E420" s="34" t="s">
        <v>834</v>
      </c>
      <c r="F420" s="34" t="s">
        <v>2464</v>
      </c>
      <c r="G420" s="34" t="s">
        <v>232</v>
      </c>
      <c r="H420" s="74">
        <v>161112000</v>
      </c>
      <c r="I420" s="74">
        <v>161112000</v>
      </c>
      <c r="J420" s="34" t="s">
        <v>49</v>
      </c>
      <c r="K420" s="34" t="s">
        <v>3788</v>
      </c>
      <c r="L420" s="35" t="s">
        <v>3789</v>
      </c>
      <c r="M420" s="35" t="s">
        <v>3790</v>
      </c>
      <c r="N420" s="58">
        <v>3835465</v>
      </c>
      <c r="O420" s="45" t="s">
        <v>3791</v>
      </c>
      <c r="P420" s="34" t="s">
        <v>3792</v>
      </c>
      <c r="Q420" s="34" t="s">
        <v>3793</v>
      </c>
      <c r="R420" s="34" t="s">
        <v>3794</v>
      </c>
      <c r="S420" s="34" t="s">
        <v>3795</v>
      </c>
      <c r="T420" s="34" t="s">
        <v>3793</v>
      </c>
      <c r="U420" s="35" t="s">
        <v>3796</v>
      </c>
      <c r="V420" s="35" t="s">
        <v>3930</v>
      </c>
      <c r="W420" s="34" t="s">
        <v>3930</v>
      </c>
      <c r="X420" s="60">
        <v>43050</v>
      </c>
      <c r="Y420" s="34">
        <v>2017060093032</v>
      </c>
      <c r="Z420" s="34" t="s">
        <v>3930</v>
      </c>
      <c r="AA420" s="68">
        <f t="shared" si="6"/>
        <v>1</v>
      </c>
      <c r="AB420" s="35" t="s">
        <v>3931</v>
      </c>
      <c r="AC420" s="35" t="s">
        <v>61</v>
      </c>
      <c r="AD420" s="35" t="s">
        <v>68</v>
      </c>
      <c r="AE420" s="35" t="s">
        <v>3799</v>
      </c>
      <c r="AF420" s="34" t="s">
        <v>63</v>
      </c>
      <c r="AG420" s="34" t="s">
        <v>630</v>
      </c>
    </row>
    <row r="421" spans="1:33" s="5" customFormat="1" ht="50.25" customHeight="1" x14ac:dyDescent="0.3">
      <c r="A421" s="58" t="s">
        <v>3786</v>
      </c>
      <c r="B421" s="35">
        <v>50193000</v>
      </c>
      <c r="C421" s="34" t="s">
        <v>3932</v>
      </c>
      <c r="D421" s="55">
        <v>43049</v>
      </c>
      <c r="E421" s="34" t="s">
        <v>222</v>
      </c>
      <c r="F421" s="34" t="s">
        <v>2464</v>
      </c>
      <c r="G421" s="34" t="s">
        <v>232</v>
      </c>
      <c r="H421" s="74">
        <v>139816350</v>
      </c>
      <c r="I421" s="74">
        <v>139816350</v>
      </c>
      <c r="J421" s="34" t="s">
        <v>49</v>
      </c>
      <c r="K421" s="34" t="s">
        <v>3788</v>
      </c>
      <c r="L421" s="35" t="s">
        <v>3789</v>
      </c>
      <c r="M421" s="35" t="s">
        <v>3790</v>
      </c>
      <c r="N421" s="58">
        <v>3835465</v>
      </c>
      <c r="O421" s="45" t="s">
        <v>3791</v>
      </c>
      <c r="P421" s="34" t="s">
        <v>3792</v>
      </c>
      <c r="Q421" s="34" t="s">
        <v>3793</v>
      </c>
      <c r="R421" s="34" t="s">
        <v>3794</v>
      </c>
      <c r="S421" s="34" t="s">
        <v>3795</v>
      </c>
      <c r="T421" s="34" t="s">
        <v>3793</v>
      </c>
      <c r="U421" s="35" t="s">
        <v>3796</v>
      </c>
      <c r="V421" s="35" t="s">
        <v>3933</v>
      </c>
      <c r="W421" s="34" t="s">
        <v>3933</v>
      </c>
      <c r="X421" s="60">
        <v>43050</v>
      </c>
      <c r="Y421" s="34">
        <v>2017060093032</v>
      </c>
      <c r="Z421" s="34" t="s">
        <v>3933</v>
      </c>
      <c r="AA421" s="68">
        <f t="shared" si="6"/>
        <v>1</v>
      </c>
      <c r="AB421" s="35" t="s">
        <v>3934</v>
      </c>
      <c r="AC421" s="35" t="s">
        <v>61</v>
      </c>
      <c r="AD421" s="35" t="s">
        <v>68</v>
      </c>
      <c r="AE421" s="35" t="s">
        <v>3799</v>
      </c>
      <c r="AF421" s="34" t="s">
        <v>63</v>
      </c>
      <c r="AG421" s="34" t="s">
        <v>630</v>
      </c>
    </row>
    <row r="422" spans="1:33" s="5" customFormat="1" ht="50.25" customHeight="1" x14ac:dyDescent="0.3">
      <c r="A422" s="58" t="s">
        <v>3786</v>
      </c>
      <c r="B422" s="35">
        <v>50193000</v>
      </c>
      <c r="C422" s="34" t="s">
        <v>3935</v>
      </c>
      <c r="D422" s="55">
        <v>43049</v>
      </c>
      <c r="E422" s="34" t="s">
        <v>222</v>
      </c>
      <c r="F422" s="34" t="s">
        <v>2464</v>
      </c>
      <c r="G422" s="34" t="s">
        <v>232</v>
      </c>
      <c r="H422" s="74">
        <v>344715008</v>
      </c>
      <c r="I422" s="74">
        <v>344715008</v>
      </c>
      <c r="J422" s="34" t="s">
        <v>49</v>
      </c>
      <c r="K422" s="34" t="s">
        <v>3788</v>
      </c>
      <c r="L422" s="35" t="s">
        <v>3789</v>
      </c>
      <c r="M422" s="35" t="s">
        <v>3790</v>
      </c>
      <c r="N422" s="58">
        <v>3835465</v>
      </c>
      <c r="O422" s="45" t="s">
        <v>3791</v>
      </c>
      <c r="P422" s="34" t="s">
        <v>3792</v>
      </c>
      <c r="Q422" s="34" t="s">
        <v>3793</v>
      </c>
      <c r="R422" s="34" t="s">
        <v>3794</v>
      </c>
      <c r="S422" s="34" t="s">
        <v>3795</v>
      </c>
      <c r="T422" s="34" t="s">
        <v>3793</v>
      </c>
      <c r="U422" s="35" t="s">
        <v>3796</v>
      </c>
      <c r="V422" s="35" t="s">
        <v>3936</v>
      </c>
      <c r="W422" s="34" t="s">
        <v>3936</v>
      </c>
      <c r="X422" s="60">
        <v>43050</v>
      </c>
      <c r="Y422" s="34">
        <v>2017060093032</v>
      </c>
      <c r="Z422" s="34" t="s">
        <v>3936</v>
      </c>
      <c r="AA422" s="68">
        <f t="shared" si="6"/>
        <v>1</v>
      </c>
      <c r="AB422" s="35" t="s">
        <v>3937</v>
      </c>
      <c r="AC422" s="35" t="s">
        <v>61</v>
      </c>
      <c r="AD422" s="35" t="s">
        <v>68</v>
      </c>
      <c r="AE422" s="35" t="s">
        <v>3799</v>
      </c>
      <c r="AF422" s="34" t="s">
        <v>63</v>
      </c>
      <c r="AG422" s="34" t="s">
        <v>630</v>
      </c>
    </row>
    <row r="423" spans="1:33" s="5" customFormat="1" ht="50.25" customHeight="1" x14ac:dyDescent="0.3">
      <c r="A423" s="58" t="s">
        <v>3786</v>
      </c>
      <c r="B423" s="35">
        <v>50193000</v>
      </c>
      <c r="C423" s="34" t="s">
        <v>3938</v>
      </c>
      <c r="D423" s="55">
        <v>43049</v>
      </c>
      <c r="E423" s="34" t="s">
        <v>222</v>
      </c>
      <c r="F423" s="34" t="s">
        <v>2464</v>
      </c>
      <c r="G423" s="34" t="s">
        <v>232</v>
      </c>
      <c r="H423" s="74">
        <v>51805740</v>
      </c>
      <c r="I423" s="74">
        <v>51805740</v>
      </c>
      <c r="J423" s="34" t="s">
        <v>49</v>
      </c>
      <c r="K423" s="34" t="s">
        <v>3788</v>
      </c>
      <c r="L423" s="35" t="s">
        <v>3789</v>
      </c>
      <c r="M423" s="35" t="s">
        <v>3790</v>
      </c>
      <c r="N423" s="58">
        <v>3835465</v>
      </c>
      <c r="O423" s="45" t="s">
        <v>3791</v>
      </c>
      <c r="P423" s="34" t="s">
        <v>3792</v>
      </c>
      <c r="Q423" s="34" t="s">
        <v>3793</v>
      </c>
      <c r="R423" s="34" t="s">
        <v>3794</v>
      </c>
      <c r="S423" s="34" t="s">
        <v>3795</v>
      </c>
      <c r="T423" s="34" t="s">
        <v>3793</v>
      </c>
      <c r="U423" s="35" t="s">
        <v>3796</v>
      </c>
      <c r="V423" s="35" t="s">
        <v>3939</v>
      </c>
      <c r="W423" s="34" t="s">
        <v>3939</v>
      </c>
      <c r="X423" s="60">
        <v>43050</v>
      </c>
      <c r="Y423" s="34">
        <v>2017060093032</v>
      </c>
      <c r="Z423" s="34" t="s">
        <v>3939</v>
      </c>
      <c r="AA423" s="68">
        <f t="shared" si="6"/>
        <v>1</v>
      </c>
      <c r="AB423" s="35" t="s">
        <v>3940</v>
      </c>
      <c r="AC423" s="35" t="s">
        <v>61</v>
      </c>
      <c r="AD423" s="35" t="s">
        <v>68</v>
      </c>
      <c r="AE423" s="35" t="s">
        <v>3799</v>
      </c>
      <c r="AF423" s="34" t="s">
        <v>63</v>
      </c>
      <c r="AG423" s="34" t="s">
        <v>630</v>
      </c>
    </row>
    <row r="424" spans="1:33" s="5" customFormat="1" ht="50.25" customHeight="1" x14ac:dyDescent="0.3">
      <c r="A424" s="58" t="s">
        <v>3786</v>
      </c>
      <c r="B424" s="35">
        <v>50193000</v>
      </c>
      <c r="C424" s="34" t="s">
        <v>3941</v>
      </c>
      <c r="D424" s="55">
        <v>43049</v>
      </c>
      <c r="E424" s="34" t="s">
        <v>222</v>
      </c>
      <c r="F424" s="34" t="s">
        <v>2464</v>
      </c>
      <c r="G424" s="34" t="s">
        <v>232</v>
      </c>
      <c r="H424" s="74">
        <v>408689280</v>
      </c>
      <c r="I424" s="74">
        <v>408689280</v>
      </c>
      <c r="J424" s="34" t="s">
        <v>49</v>
      </c>
      <c r="K424" s="34" t="s">
        <v>3788</v>
      </c>
      <c r="L424" s="35" t="s">
        <v>3789</v>
      </c>
      <c r="M424" s="35" t="s">
        <v>3790</v>
      </c>
      <c r="N424" s="58">
        <v>3835465</v>
      </c>
      <c r="O424" s="45" t="s">
        <v>3791</v>
      </c>
      <c r="P424" s="34" t="s">
        <v>3792</v>
      </c>
      <c r="Q424" s="34" t="s">
        <v>3793</v>
      </c>
      <c r="R424" s="34" t="s">
        <v>3794</v>
      </c>
      <c r="S424" s="34" t="s">
        <v>3795</v>
      </c>
      <c r="T424" s="34" t="s">
        <v>3793</v>
      </c>
      <c r="U424" s="35" t="s">
        <v>3796</v>
      </c>
      <c r="V424" s="35" t="s">
        <v>3942</v>
      </c>
      <c r="W424" s="34" t="s">
        <v>3942</v>
      </c>
      <c r="X424" s="60">
        <v>43050</v>
      </c>
      <c r="Y424" s="34">
        <v>2017060093032</v>
      </c>
      <c r="Z424" s="34" t="s">
        <v>3942</v>
      </c>
      <c r="AA424" s="68">
        <f t="shared" si="6"/>
        <v>1</v>
      </c>
      <c r="AB424" s="35" t="s">
        <v>3943</v>
      </c>
      <c r="AC424" s="35" t="s">
        <v>61</v>
      </c>
      <c r="AD424" s="35" t="s">
        <v>68</v>
      </c>
      <c r="AE424" s="35" t="s">
        <v>3799</v>
      </c>
      <c r="AF424" s="34" t="s">
        <v>63</v>
      </c>
      <c r="AG424" s="34" t="s">
        <v>630</v>
      </c>
    </row>
    <row r="425" spans="1:33" s="5" customFormat="1" ht="50.25" customHeight="1" x14ac:dyDescent="0.3">
      <c r="A425" s="58" t="s">
        <v>3786</v>
      </c>
      <c r="B425" s="35">
        <v>50193000</v>
      </c>
      <c r="C425" s="34" t="s">
        <v>3944</v>
      </c>
      <c r="D425" s="55">
        <v>43049</v>
      </c>
      <c r="E425" s="34" t="s">
        <v>834</v>
      </c>
      <c r="F425" s="34" t="s">
        <v>2464</v>
      </c>
      <c r="G425" s="34" t="s">
        <v>232</v>
      </c>
      <c r="H425" s="74">
        <v>260142800</v>
      </c>
      <c r="I425" s="74">
        <v>260142800</v>
      </c>
      <c r="J425" s="34" t="s">
        <v>49</v>
      </c>
      <c r="K425" s="34" t="s">
        <v>3788</v>
      </c>
      <c r="L425" s="35" t="s">
        <v>3789</v>
      </c>
      <c r="M425" s="35" t="s">
        <v>3790</v>
      </c>
      <c r="N425" s="58">
        <v>3835465</v>
      </c>
      <c r="O425" s="45" t="s">
        <v>3791</v>
      </c>
      <c r="P425" s="34" t="s">
        <v>3792</v>
      </c>
      <c r="Q425" s="34" t="s">
        <v>3793</v>
      </c>
      <c r="R425" s="34" t="s">
        <v>3794</v>
      </c>
      <c r="S425" s="34" t="s">
        <v>3795</v>
      </c>
      <c r="T425" s="34" t="s">
        <v>3793</v>
      </c>
      <c r="U425" s="35" t="s">
        <v>3796</v>
      </c>
      <c r="V425" s="35" t="s">
        <v>3945</v>
      </c>
      <c r="W425" s="34" t="s">
        <v>3945</v>
      </c>
      <c r="X425" s="60">
        <v>43050</v>
      </c>
      <c r="Y425" s="34">
        <v>2017060093032</v>
      </c>
      <c r="Z425" s="34" t="s">
        <v>3945</v>
      </c>
      <c r="AA425" s="68">
        <f t="shared" si="6"/>
        <v>1</v>
      </c>
      <c r="AB425" s="35" t="s">
        <v>3946</v>
      </c>
      <c r="AC425" s="35" t="s">
        <v>61</v>
      </c>
      <c r="AD425" s="35" t="s">
        <v>68</v>
      </c>
      <c r="AE425" s="35" t="s">
        <v>3799</v>
      </c>
      <c r="AF425" s="34" t="s">
        <v>63</v>
      </c>
      <c r="AG425" s="34" t="s">
        <v>630</v>
      </c>
    </row>
    <row r="426" spans="1:33" s="5" customFormat="1" ht="50.25" customHeight="1" x14ac:dyDescent="0.3">
      <c r="A426" s="58" t="s">
        <v>3786</v>
      </c>
      <c r="B426" s="35">
        <v>50193000</v>
      </c>
      <c r="C426" s="34" t="s">
        <v>3947</v>
      </c>
      <c r="D426" s="55">
        <v>43049</v>
      </c>
      <c r="E426" s="34" t="s">
        <v>834</v>
      </c>
      <c r="F426" s="34" t="s">
        <v>2464</v>
      </c>
      <c r="G426" s="34" t="s">
        <v>232</v>
      </c>
      <c r="H426" s="74">
        <v>275359624</v>
      </c>
      <c r="I426" s="74">
        <v>275359624</v>
      </c>
      <c r="J426" s="34" t="s">
        <v>49</v>
      </c>
      <c r="K426" s="34" t="s">
        <v>3788</v>
      </c>
      <c r="L426" s="35" t="s">
        <v>3789</v>
      </c>
      <c r="M426" s="35" t="s">
        <v>3790</v>
      </c>
      <c r="N426" s="58">
        <v>3835465</v>
      </c>
      <c r="O426" s="45" t="s">
        <v>3791</v>
      </c>
      <c r="P426" s="34" t="s">
        <v>3792</v>
      </c>
      <c r="Q426" s="34" t="s">
        <v>3793</v>
      </c>
      <c r="R426" s="34" t="s">
        <v>3794</v>
      </c>
      <c r="S426" s="34" t="s">
        <v>3795</v>
      </c>
      <c r="T426" s="34" t="s">
        <v>3793</v>
      </c>
      <c r="U426" s="35" t="s">
        <v>3796</v>
      </c>
      <c r="V426" s="35" t="s">
        <v>3948</v>
      </c>
      <c r="W426" s="34" t="s">
        <v>3948</v>
      </c>
      <c r="X426" s="60">
        <v>43050</v>
      </c>
      <c r="Y426" s="34">
        <v>2017060093032</v>
      </c>
      <c r="Z426" s="34" t="s">
        <v>3948</v>
      </c>
      <c r="AA426" s="68">
        <f t="shared" si="6"/>
        <v>1</v>
      </c>
      <c r="AB426" s="35" t="s">
        <v>3949</v>
      </c>
      <c r="AC426" s="35" t="s">
        <v>61</v>
      </c>
      <c r="AD426" s="35" t="s">
        <v>68</v>
      </c>
      <c r="AE426" s="35" t="s">
        <v>3799</v>
      </c>
      <c r="AF426" s="34" t="s">
        <v>63</v>
      </c>
      <c r="AG426" s="34" t="s">
        <v>630</v>
      </c>
    </row>
    <row r="427" spans="1:33" s="5" customFormat="1" ht="50.25" customHeight="1" x14ac:dyDescent="0.3">
      <c r="A427" s="58" t="s">
        <v>3786</v>
      </c>
      <c r="B427" s="35">
        <v>50193000</v>
      </c>
      <c r="C427" s="34" t="s">
        <v>3950</v>
      </c>
      <c r="D427" s="55">
        <v>43049</v>
      </c>
      <c r="E427" s="34" t="s">
        <v>834</v>
      </c>
      <c r="F427" s="34" t="s">
        <v>2464</v>
      </c>
      <c r="G427" s="34" t="s">
        <v>232</v>
      </c>
      <c r="H427" s="74">
        <v>87576672</v>
      </c>
      <c r="I427" s="74">
        <v>87576672</v>
      </c>
      <c r="J427" s="34" t="s">
        <v>49</v>
      </c>
      <c r="K427" s="34" t="s">
        <v>3788</v>
      </c>
      <c r="L427" s="35" t="s">
        <v>3789</v>
      </c>
      <c r="M427" s="35" t="s">
        <v>3790</v>
      </c>
      <c r="N427" s="58">
        <v>3835465</v>
      </c>
      <c r="O427" s="45" t="s">
        <v>3791</v>
      </c>
      <c r="P427" s="34" t="s">
        <v>3792</v>
      </c>
      <c r="Q427" s="34" t="s">
        <v>3793</v>
      </c>
      <c r="R427" s="34" t="s">
        <v>3794</v>
      </c>
      <c r="S427" s="34" t="s">
        <v>3795</v>
      </c>
      <c r="T427" s="34" t="s">
        <v>3793</v>
      </c>
      <c r="U427" s="35" t="s">
        <v>3796</v>
      </c>
      <c r="V427" s="35" t="s">
        <v>3951</v>
      </c>
      <c r="W427" s="34" t="s">
        <v>3951</v>
      </c>
      <c r="X427" s="60">
        <v>43050</v>
      </c>
      <c r="Y427" s="34">
        <v>2017060093032</v>
      </c>
      <c r="Z427" s="34" t="s">
        <v>3951</v>
      </c>
      <c r="AA427" s="68">
        <f t="shared" si="6"/>
        <v>1</v>
      </c>
      <c r="AB427" s="35" t="s">
        <v>3952</v>
      </c>
      <c r="AC427" s="35" t="s">
        <v>61</v>
      </c>
      <c r="AD427" s="35" t="s">
        <v>68</v>
      </c>
      <c r="AE427" s="35" t="s">
        <v>3799</v>
      </c>
      <c r="AF427" s="34" t="s">
        <v>63</v>
      </c>
      <c r="AG427" s="34" t="s">
        <v>630</v>
      </c>
    </row>
    <row r="428" spans="1:33" s="5" customFormat="1" ht="50.25" customHeight="1" x14ac:dyDescent="0.3">
      <c r="A428" s="58" t="s">
        <v>3786</v>
      </c>
      <c r="B428" s="35">
        <v>50193000</v>
      </c>
      <c r="C428" s="34" t="s">
        <v>3953</v>
      </c>
      <c r="D428" s="55">
        <v>43049</v>
      </c>
      <c r="E428" s="34" t="s">
        <v>222</v>
      </c>
      <c r="F428" s="34" t="s">
        <v>2464</v>
      </c>
      <c r="G428" s="34" t="s">
        <v>232</v>
      </c>
      <c r="H428" s="74">
        <v>218010880</v>
      </c>
      <c r="I428" s="74">
        <v>218010880</v>
      </c>
      <c r="J428" s="34" t="s">
        <v>49</v>
      </c>
      <c r="K428" s="34" t="s">
        <v>3788</v>
      </c>
      <c r="L428" s="35" t="s">
        <v>3789</v>
      </c>
      <c r="M428" s="35" t="s">
        <v>3790</v>
      </c>
      <c r="N428" s="58">
        <v>3835465</v>
      </c>
      <c r="O428" s="45" t="s">
        <v>3791</v>
      </c>
      <c r="P428" s="34" t="s">
        <v>3792</v>
      </c>
      <c r="Q428" s="34" t="s">
        <v>3793</v>
      </c>
      <c r="R428" s="34" t="s">
        <v>3794</v>
      </c>
      <c r="S428" s="34" t="s">
        <v>3795</v>
      </c>
      <c r="T428" s="34" t="s">
        <v>3793</v>
      </c>
      <c r="U428" s="35" t="s">
        <v>3796</v>
      </c>
      <c r="V428" s="35" t="s">
        <v>3954</v>
      </c>
      <c r="W428" s="34" t="s">
        <v>3954</v>
      </c>
      <c r="X428" s="60">
        <v>43050</v>
      </c>
      <c r="Y428" s="34">
        <v>2017060093032</v>
      </c>
      <c r="Z428" s="34" t="s">
        <v>3954</v>
      </c>
      <c r="AA428" s="68">
        <f t="shared" si="6"/>
        <v>1</v>
      </c>
      <c r="AB428" s="35" t="s">
        <v>3955</v>
      </c>
      <c r="AC428" s="35" t="s">
        <v>61</v>
      </c>
      <c r="AD428" s="35" t="s">
        <v>68</v>
      </c>
      <c r="AE428" s="35" t="s">
        <v>3799</v>
      </c>
      <c r="AF428" s="34" t="s">
        <v>63</v>
      </c>
      <c r="AG428" s="34" t="s">
        <v>630</v>
      </c>
    </row>
    <row r="429" spans="1:33" s="5" customFormat="1" ht="50.25" customHeight="1" x14ac:dyDescent="0.3">
      <c r="A429" s="58" t="s">
        <v>3786</v>
      </c>
      <c r="B429" s="35">
        <v>50193000</v>
      </c>
      <c r="C429" s="34" t="s">
        <v>3956</v>
      </c>
      <c r="D429" s="55">
        <v>43049</v>
      </c>
      <c r="E429" s="34" t="s">
        <v>834</v>
      </c>
      <c r="F429" s="34" t="s">
        <v>2464</v>
      </c>
      <c r="G429" s="34" t="s">
        <v>232</v>
      </c>
      <c r="H429" s="74">
        <v>86901000</v>
      </c>
      <c r="I429" s="74">
        <v>86901000</v>
      </c>
      <c r="J429" s="34" t="s">
        <v>49</v>
      </c>
      <c r="K429" s="34" t="s">
        <v>3788</v>
      </c>
      <c r="L429" s="35" t="s">
        <v>3789</v>
      </c>
      <c r="M429" s="35" t="s">
        <v>3790</v>
      </c>
      <c r="N429" s="58">
        <v>3835465</v>
      </c>
      <c r="O429" s="45" t="s">
        <v>3791</v>
      </c>
      <c r="P429" s="34" t="s">
        <v>3792</v>
      </c>
      <c r="Q429" s="34" t="s">
        <v>3793</v>
      </c>
      <c r="R429" s="34" t="s">
        <v>3794</v>
      </c>
      <c r="S429" s="34" t="s">
        <v>3795</v>
      </c>
      <c r="T429" s="34" t="s">
        <v>3793</v>
      </c>
      <c r="U429" s="35" t="s">
        <v>3796</v>
      </c>
      <c r="V429" s="35" t="s">
        <v>3957</v>
      </c>
      <c r="W429" s="34" t="s">
        <v>3957</v>
      </c>
      <c r="X429" s="60">
        <v>43050</v>
      </c>
      <c r="Y429" s="34">
        <v>2017060093032</v>
      </c>
      <c r="Z429" s="34" t="s">
        <v>3957</v>
      </c>
      <c r="AA429" s="68">
        <f t="shared" si="6"/>
        <v>1</v>
      </c>
      <c r="AB429" s="35" t="s">
        <v>3958</v>
      </c>
      <c r="AC429" s="35" t="s">
        <v>61</v>
      </c>
      <c r="AD429" s="35" t="s">
        <v>68</v>
      </c>
      <c r="AE429" s="35" t="s">
        <v>3799</v>
      </c>
      <c r="AF429" s="34" t="s">
        <v>63</v>
      </c>
      <c r="AG429" s="34" t="s">
        <v>630</v>
      </c>
    </row>
    <row r="430" spans="1:33" s="5" customFormat="1" ht="50.25" customHeight="1" x14ac:dyDescent="0.3">
      <c r="A430" s="58" t="s">
        <v>3786</v>
      </c>
      <c r="B430" s="35">
        <v>50193000</v>
      </c>
      <c r="C430" s="34" t="s">
        <v>3959</v>
      </c>
      <c r="D430" s="55">
        <v>43049</v>
      </c>
      <c r="E430" s="34" t="s">
        <v>834</v>
      </c>
      <c r="F430" s="34" t="s">
        <v>2464</v>
      </c>
      <c r="G430" s="34" t="s">
        <v>232</v>
      </c>
      <c r="H430" s="74">
        <v>62012416</v>
      </c>
      <c r="I430" s="74">
        <v>62012416</v>
      </c>
      <c r="J430" s="34" t="s">
        <v>49</v>
      </c>
      <c r="K430" s="34" t="s">
        <v>3788</v>
      </c>
      <c r="L430" s="35" t="s">
        <v>3789</v>
      </c>
      <c r="M430" s="35" t="s">
        <v>3790</v>
      </c>
      <c r="N430" s="58">
        <v>3835465</v>
      </c>
      <c r="O430" s="45" t="s">
        <v>3791</v>
      </c>
      <c r="P430" s="34" t="s">
        <v>3792</v>
      </c>
      <c r="Q430" s="34" t="s">
        <v>3793</v>
      </c>
      <c r="R430" s="34" t="s">
        <v>3794</v>
      </c>
      <c r="S430" s="34" t="s">
        <v>3795</v>
      </c>
      <c r="T430" s="34" t="s">
        <v>3793</v>
      </c>
      <c r="U430" s="35" t="s">
        <v>3796</v>
      </c>
      <c r="V430" s="35" t="s">
        <v>3960</v>
      </c>
      <c r="W430" s="34" t="s">
        <v>3960</v>
      </c>
      <c r="X430" s="60">
        <v>43050</v>
      </c>
      <c r="Y430" s="34">
        <v>2017060093032</v>
      </c>
      <c r="Z430" s="34" t="s">
        <v>3960</v>
      </c>
      <c r="AA430" s="68">
        <f t="shared" si="6"/>
        <v>1</v>
      </c>
      <c r="AB430" s="35" t="s">
        <v>3961</v>
      </c>
      <c r="AC430" s="35" t="s">
        <v>61</v>
      </c>
      <c r="AD430" s="35" t="s">
        <v>68</v>
      </c>
      <c r="AE430" s="35" t="s">
        <v>3799</v>
      </c>
      <c r="AF430" s="34" t="s">
        <v>63</v>
      </c>
      <c r="AG430" s="34" t="s">
        <v>630</v>
      </c>
    </row>
    <row r="431" spans="1:33" s="5" customFormat="1" ht="50.25" customHeight="1" x14ac:dyDescent="0.3">
      <c r="A431" s="58" t="s">
        <v>3786</v>
      </c>
      <c r="B431" s="35">
        <v>50193000</v>
      </c>
      <c r="C431" s="34" t="s">
        <v>3962</v>
      </c>
      <c r="D431" s="55">
        <v>43049</v>
      </c>
      <c r="E431" s="34" t="s">
        <v>222</v>
      </c>
      <c r="F431" s="34" t="s">
        <v>2464</v>
      </c>
      <c r="G431" s="34" t="s">
        <v>232</v>
      </c>
      <c r="H431" s="74">
        <v>32452793</v>
      </c>
      <c r="I431" s="74">
        <v>32452793</v>
      </c>
      <c r="J431" s="34" t="s">
        <v>49</v>
      </c>
      <c r="K431" s="34" t="s">
        <v>3788</v>
      </c>
      <c r="L431" s="35" t="s">
        <v>3789</v>
      </c>
      <c r="M431" s="35" t="s">
        <v>3790</v>
      </c>
      <c r="N431" s="58">
        <v>3835465</v>
      </c>
      <c r="O431" s="45" t="s">
        <v>3791</v>
      </c>
      <c r="P431" s="34" t="s">
        <v>3792</v>
      </c>
      <c r="Q431" s="34" t="s">
        <v>3793</v>
      </c>
      <c r="R431" s="34" t="s">
        <v>3794</v>
      </c>
      <c r="S431" s="34" t="s">
        <v>3795</v>
      </c>
      <c r="T431" s="34" t="s">
        <v>3793</v>
      </c>
      <c r="U431" s="35" t="s">
        <v>3796</v>
      </c>
      <c r="V431" s="35" t="s">
        <v>3963</v>
      </c>
      <c r="W431" s="34" t="s">
        <v>3963</v>
      </c>
      <c r="X431" s="60">
        <v>43050</v>
      </c>
      <c r="Y431" s="34">
        <v>2017060093032</v>
      </c>
      <c r="Z431" s="34" t="s">
        <v>3963</v>
      </c>
      <c r="AA431" s="68">
        <f t="shared" si="6"/>
        <v>1</v>
      </c>
      <c r="AB431" s="35" t="s">
        <v>3964</v>
      </c>
      <c r="AC431" s="35" t="s">
        <v>61</v>
      </c>
      <c r="AD431" s="35" t="s">
        <v>68</v>
      </c>
      <c r="AE431" s="35" t="s">
        <v>3799</v>
      </c>
      <c r="AF431" s="34" t="s">
        <v>63</v>
      </c>
      <c r="AG431" s="34" t="s">
        <v>630</v>
      </c>
    </row>
    <row r="432" spans="1:33" s="5" customFormat="1" ht="50.25" customHeight="1" x14ac:dyDescent="0.3">
      <c r="A432" s="58" t="s">
        <v>3786</v>
      </c>
      <c r="B432" s="35">
        <v>50193000</v>
      </c>
      <c r="C432" s="34" t="s">
        <v>3965</v>
      </c>
      <c r="D432" s="55">
        <v>43049</v>
      </c>
      <c r="E432" s="34" t="s">
        <v>222</v>
      </c>
      <c r="F432" s="34" t="s">
        <v>2464</v>
      </c>
      <c r="G432" s="34" t="s">
        <v>232</v>
      </c>
      <c r="H432" s="74">
        <v>459252940</v>
      </c>
      <c r="I432" s="74">
        <v>459252940</v>
      </c>
      <c r="J432" s="34" t="s">
        <v>49</v>
      </c>
      <c r="K432" s="34" t="s">
        <v>3788</v>
      </c>
      <c r="L432" s="35" t="s">
        <v>3789</v>
      </c>
      <c r="M432" s="35" t="s">
        <v>3790</v>
      </c>
      <c r="N432" s="58">
        <v>3835465</v>
      </c>
      <c r="O432" s="45" t="s">
        <v>3791</v>
      </c>
      <c r="P432" s="34" t="s">
        <v>3792</v>
      </c>
      <c r="Q432" s="34" t="s">
        <v>3793</v>
      </c>
      <c r="R432" s="34" t="s">
        <v>3794</v>
      </c>
      <c r="S432" s="34" t="s">
        <v>3795</v>
      </c>
      <c r="T432" s="34" t="s">
        <v>3793</v>
      </c>
      <c r="U432" s="35" t="s">
        <v>3796</v>
      </c>
      <c r="V432" s="35" t="s">
        <v>3966</v>
      </c>
      <c r="W432" s="34" t="s">
        <v>3966</v>
      </c>
      <c r="X432" s="60">
        <v>43050</v>
      </c>
      <c r="Y432" s="34">
        <v>2017060093032</v>
      </c>
      <c r="Z432" s="34" t="s">
        <v>3966</v>
      </c>
      <c r="AA432" s="68">
        <f t="shared" si="6"/>
        <v>1</v>
      </c>
      <c r="AB432" s="35" t="s">
        <v>3967</v>
      </c>
      <c r="AC432" s="35" t="s">
        <v>61</v>
      </c>
      <c r="AD432" s="35" t="s">
        <v>68</v>
      </c>
      <c r="AE432" s="35" t="s">
        <v>3799</v>
      </c>
      <c r="AF432" s="34" t="s">
        <v>63</v>
      </c>
      <c r="AG432" s="34" t="s">
        <v>630</v>
      </c>
    </row>
    <row r="433" spans="1:33" s="5" customFormat="1" ht="50.25" customHeight="1" x14ac:dyDescent="0.3">
      <c r="A433" s="58" t="s">
        <v>3786</v>
      </c>
      <c r="B433" s="35">
        <v>50193000</v>
      </c>
      <c r="C433" s="34" t="s">
        <v>3968</v>
      </c>
      <c r="D433" s="55">
        <v>43049</v>
      </c>
      <c r="E433" s="34" t="s">
        <v>834</v>
      </c>
      <c r="F433" s="34" t="s">
        <v>2464</v>
      </c>
      <c r="G433" s="34" t="s">
        <v>232</v>
      </c>
      <c r="H433" s="74">
        <v>161447806</v>
      </c>
      <c r="I433" s="74">
        <v>161447806</v>
      </c>
      <c r="J433" s="34" t="s">
        <v>49</v>
      </c>
      <c r="K433" s="34" t="s">
        <v>3788</v>
      </c>
      <c r="L433" s="35" t="s">
        <v>3789</v>
      </c>
      <c r="M433" s="35" t="s">
        <v>3790</v>
      </c>
      <c r="N433" s="58">
        <v>3835465</v>
      </c>
      <c r="O433" s="45" t="s">
        <v>3791</v>
      </c>
      <c r="P433" s="34" t="s">
        <v>3792</v>
      </c>
      <c r="Q433" s="34" t="s">
        <v>3793</v>
      </c>
      <c r="R433" s="34" t="s">
        <v>3794</v>
      </c>
      <c r="S433" s="34" t="s">
        <v>3795</v>
      </c>
      <c r="T433" s="34" t="s">
        <v>3793</v>
      </c>
      <c r="U433" s="35" t="s">
        <v>3796</v>
      </c>
      <c r="V433" s="35" t="s">
        <v>3969</v>
      </c>
      <c r="W433" s="34" t="s">
        <v>3969</v>
      </c>
      <c r="X433" s="60">
        <v>43050</v>
      </c>
      <c r="Y433" s="34">
        <v>2017060093032</v>
      </c>
      <c r="Z433" s="34" t="s">
        <v>3969</v>
      </c>
      <c r="AA433" s="68">
        <f t="shared" si="6"/>
        <v>1</v>
      </c>
      <c r="AB433" s="35" t="s">
        <v>3970</v>
      </c>
      <c r="AC433" s="35" t="s">
        <v>61</v>
      </c>
      <c r="AD433" s="35" t="s">
        <v>68</v>
      </c>
      <c r="AE433" s="35" t="s">
        <v>3799</v>
      </c>
      <c r="AF433" s="34" t="s">
        <v>63</v>
      </c>
      <c r="AG433" s="34" t="s">
        <v>630</v>
      </c>
    </row>
    <row r="434" spans="1:33" s="5" customFormat="1" ht="50.25" customHeight="1" x14ac:dyDescent="0.3">
      <c r="A434" s="58" t="s">
        <v>3786</v>
      </c>
      <c r="B434" s="35">
        <v>50193000</v>
      </c>
      <c r="C434" s="34" t="s">
        <v>3971</v>
      </c>
      <c r="D434" s="55">
        <v>43049</v>
      </c>
      <c r="E434" s="34" t="s">
        <v>222</v>
      </c>
      <c r="F434" s="34" t="s">
        <v>2464</v>
      </c>
      <c r="G434" s="34" t="s">
        <v>232</v>
      </c>
      <c r="H434" s="74">
        <v>77934768</v>
      </c>
      <c r="I434" s="74">
        <v>77934768</v>
      </c>
      <c r="J434" s="34" t="s">
        <v>49</v>
      </c>
      <c r="K434" s="34" t="s">
        <v>3788</v>
      </c>
      <c r="L434" s="35" t="s">
        <v>3789</v>
      </c>
      <c r="M434" s="35" t="s">
        <v>3790</v>
      </c>
      <c r="N434" s="58">
        <v>3835465</v>
      </c>
      <c r="O434" s="45" t="s">
        <v>3791</v>
      </c>
      <c r="P434" s="34" t="s">
        <v>3792</v>
      </c>
      <c r="Q434" s="34" t="s">
        <v>3793</v>
      </c>
      <c r="R434" s="34" t="s">
        <v>3794</v>
      </c>
      <c r="S434" s="34" t="s">
        <v>3795</v>
      </c>
      <c r="T434" s="34" t="s">
        <v>3793</v>
      </c>
      <c r="U434" s="35" t="s">
        <v>3796</v>
      </c>
      <c r="V434" s="35" t="s">
        <v>3972</v>
      </c>
      <c r="W434" s="34" t="s">
        <v>3972</v>
      </c>
      <c r="X434" s="60">
        <v>43050</v>
      </c>
      <c r="Y434" s="34">
        <v>2017060093032</v>
      </c>
      <c r="Z434" s="34" t="s">
        <v>3972</v>
      </c>
      <c r="AA434" s="68">
        <f t="shared" si="6"/>
        <v>1</v>
      </c>
      <c r="AB434" s="35" t="s">
        <v>3973</v>
      </c>
      <c r="AC434" s="35" t="s">
        <v>61</v>
      </c>
      <c r="AD434" s="35" t="s">
        <v>68</v>
      </c>
      <c r="AE434" s="35" t="s">
        <v>3799</v>
      </c>
      <c r="AF434" s="34" t="s">
        <v>63</v>
      </c>
      <c r="AG434" s="34" t="s">
        <v>630</v>
      </c>
    </row>
    <row r="435" spans="1:33" s="5" customFormat="1" ht="50.25" customHeight="1" x14ac:dyDescent="0.3">
      <c r="A435" s="58" t="s">
        <v>3786</v>
      </c>
      <c r="B435" s="35">
        <v>50193000</v>
      </c>
      <c r="C435" s="34" t="s">
        <v>3974</v>
      </c>
      <c r="D435" s="55">
        <v>43049</v>
      </c>
      <c r="E435" s="34" t="s">
        <v>834</v>
      </c>
      <c r="F435" s="34" t="s">
        <v>2464</v>
      </c>
      <c r="G435" s="34" t="s">
        <v>232</v>
      </c>
      <c r="H435" s="74">
        <v>410671866</v>
      </c>
      <c r="I435" s="74">
        <v>410671866</v>
      </c>
      <c r="J435" s="34" t="s">
        <v>49</v>
      </c>
      <c r="K435" s="34" t="s">
        <v>3788</v>
      </c>
      <c r="L435" s="35" t="s">
        <v>3789</v>
      </c>
      <c r="M435" s="35" t="s">
        <v>3790</v>
      </c>
      <c r="N435" s="58">
        <v>3835465</v>
      </c>
      <c r="O435" s="45" t="s">
        <v>3791</v>
      </c>
      <c r="P435" s="34" t="s">
        <v>3792</v>
      </c>
      <c r="Q435" s="34" t="s">
        <v>3793</v>
      </c>
      <c r="R435" s="34" t="s">
        <v>3794</v>
      </c>
      <c r="S435" s="34" t="s">
        <v>3795</v>
      </c>
      <c r="T435" s="34" t="s">
        <v>3793</v>
      </c>
      <c r="U435" s="35" t="s">
        <v>3796</v>
      </c>
      <c r="V435" s="35" t="s">
        <v>3975</v>
      </c>
      <c r="W435" s="34" t="s">
        <v>3975</v>
      </c>
      <c r="X435" s="60">
        <v>43050</v>
      </c>
      <c r="Y435" s="34">
        <v>2017060093032</v>
      </c>
      <c r="Z435" s="34" t="s">
        <v>3975</v>
      </c>
      <c r="AA435" s="68">
        <f t="shared" si="6"/>
        <v>1</v>
      </c>
      <c r="AB435" s="35" t="s">
        <v>3976</v>
      </c>
      <c r="AC435" s="35" t="s">
        <v>61</v>
      </c>
      <c r="AD435" s="35" t="s">
        <v>68</v>
      </c>
      <c r="AE435" s="35" t="s">
        <v>3799</v>
      </c>
      <c r="AF435" s="34" t="s">
        <v>63</v>
      </c>
      <c r="AG435" s="34" t="s">
        <v>630</v>
      </c>
    </row>
    <row r="436" spans="1:33" s="5" customFormat="1" ht="50.25" customHeight="1" x14ac:dyDescent="0.3">
      <c r="A436" s="58" t="s">
        <v>3786</v>
      </c>
      <c r="B436" s="35">
        <v>50193000</v>
      </c>
      <c r="C436" s="34" t="s">
        <v>3977</v>
      </c>
      <c r="D436" s="55">
        <v>43049</v>
      </c>
      <c r="E436" s="34" t="s">
        <v>834</v>
      </c>
      <c r="F436" s="34" t="s">
        <v>2464</v>
      </c>
      <c r="G436" s="34" t="s">
        <v>232</v>
      </c>
      <c r="H436" s="74">
        <v>911688000</v>
      </c>
      <c r="I436" s="74">
        <v>911688000</v>
      </c>
      <c r="J436" s="34" t="s">
        <v>49</v>
      </c>
      <c r="K436" s="34" t="s">
        <v>3788</v>
      </c>
      <c r="L436" s="35" t="s">
        <v>3789</v>
      </c>
      <c r="M436" s="35" t="s">
        <v>3790</v>
      </c>
      <c r="N436" s="58">
        <v>3835465</v>
      </c>
      <c r="O436" s="45" t="s">
        <v>3791</v>
      </c>
      <c r="P436" s="34" t="s">
        <v>3792</v>
      </c>
      <c r="Q436" s="34" t="s">
        <v>3793</v>
      </c>
      <c r="R436" s="34" t="s">
        <v>3794</v>
      </c>
      <c r="S436" s="34" t="s">
        <v>3795</v>
      </c>
      <c r="T436" s="34" t="s">
        <v>3793</v>
      </c>
      <c r="U436" s="35" t="s">
        <v>3796</v>
      </c>
      <c r="V436" s="35" t="s">
        <v>3978</v>
      </c>
      <c r="W436" s="34" t="s">
        <v>3978</v>
      </c>
      <c r="X436" s="60">
        <v>43050</v>
      </c>
      <c r="Y436" s="34">
        <v>2017060093032</v>
      </c>
      <c r="Z436" s="34" t="s">
        <v>3978</v>
      </c>
      <c r="AA436" s="68">
        <f t="shared" si="6"/>
        <v>1</v>
      </c>
      <c r="AB436" s="35" t="s">
        <v>3979</v>
      </c>
      <c r="AC436" s="35" t="s">
        <v>61</v>
      </c>
      <c r="AD436" s="35" t="s">
        <v>68</v>
      </c>
      <c r="AE436" s="35" t="s">
        <v>3799</v>
      </c>
      <c r="AF436" s="34" t="s">
        <v>63</v>
      </c>
      <c r="AG436" s="34" t="s">
        <v>630</v>
      </c>
    </row>
    <row r="437" spans="1:33" s="5" customFormat="1" ht="50.25" customHeight="1" x14ac:dyDescent="0.3">
      <c r="A437" s="58" t="s">
        <v>3786</v>
      </c>
      <c r="B437" s="35">
        <v>50193000</v>
      </c>
      <c r="C437" s="34" t="s">
        <v>3980</v>
      </c>
      <c r="D437" s="55">
        <v>43049</v>
      </c>
      <c r="E437" s="34" t="s">
        <v>834</v>
      </c>
      <c r="F437" s="34" t="s">
        <v>2464</v>
      </c>
      <c r="G437" s="34" t="s">
        <v>232</v>
      </c>
      <c r="H437" s="74">
        <v>64408030</v>
      </c>
      <c r="I437" s="74">
        <v>64408030</v>
      </c>
      <c r="J437" s="34" t="s">
        <v>49</v>
      </c>
      <c r="K437" s="34" t="s">
        <v>3788</v>
      </c>
      <c r="L437" s="35" t="s">
        <v>3789</v>
      </c>
      <c r="M437" s="35" t="s">
        <v>3790</v>
      </c>
      <c r="N437" s="58">
        <v>3835465</v>
      </c>
      <c r="O437" s="45" t="s">
        <v>3791</v>
      </c>
      <c r="P437" s="34" t="s">
        <v>3792</v>
      </c>
      <c r="Q437" s="34" t="s">
        <v>3793</v>
      </c>
      <c r="R437" s="34" t="s">
        <v>3794</v>
      </c>
      <c r="S437" s="34" t="s">
        <v>3795</v>
      </c>
      <c r="T437" s="34" t="s">
        <v>3793</v>
      </c>
      <c r="U437" s="35" t="s">
        <v>3796</v>
      </c>
      <c r="V437" s="35" t="s">
        <v>3981</v>
      </c>
      <c r="W437" s="34" t="s">
        <v>3981</v>
      </c>
      <c r="X437" s="60">
        <v>43050</v>
      </c>
      <c r="Y437" s="34">
        <v>2017060093032</v>
      </c>
      <c r="Z437" s="34" t="s">
        <v>3981</v>
      </c>
      <c r="AA437" s="68">
        <f t="shared" si="6"/>
        <v>1</v>
      </c>
      <c r="AB437" s="35" t="s">
        <v>3982</v>
      </c>
      <c r="AC437" s="35" t="s">
        <v>61</v>
      </c>
      <c r="AD437" s="35" t="s">
        <v>68</v>
      </c>
      <c r="AE437" s="35" t="s">
        <v>3799</v>
      </c>
      <c r="AF437" s="34" t="s">
        <v>63</v>
      </c>
      <c r="AG437" s="34" t="s">
        <v>630</v>
      </c>
    </row>
    <row r="438" spans="1:33" s="5" customFormat="1" ht="50.25" customHeight="1" x14ac:dyDescent="0.3">
      <c r="A438" s="58" t="s">
        <v>3786</v>
      </c>
      <c r="B438" s="35">
        <v>50193000</v>
      </c>
      <c r="C438" s="34" t="s">
        <v>3983</v>
      </c>
      <c r="D438" s="55">
        <v>43049</v>
      </c>
      <c r="E438" s="34" t="s">
        <v>222</v>
      </c>
      <c r="F438" s="34" t="s">
        <v>2464</v>
      </c>
      <c r="G438" s="34" t="s">
        <v>232</v>
      </c>
      <c r="H438" s="74">
        <v>271471104</v>
      </c>
      <c r="I438" s="74">
        <v>271471104</v>
      </c>
      <c r="J438" s="34" t="s">
        <v>49</v>
      </c>
      <c r="K438" s="34" t="s">
        <v>3788</v>
      </c>
      <c r="L438" s="35" t="s">
        <v>3789</v>
      </c>
      <c r="M438" s="35" t="s">
        <v>3790</v>
      </c>
      <c r="N438" s="58">
        <v>3835465</v>
      </c>
      <c r="O438" s="45" t="s">
        <v>3791</v>
      </c>
      <c r="P438" s="34" t="s">
        <v>3792</v>
      </c>
      <c r="Q438" s="34" t="s">
        <v>3793</v>
      </c>
      <c r="R438" s="34" t="s">
        <v>3794</v>
      </c>
      <c r="S438" s="34" t="s">
        <v>3795</v>
      </c>
      <c r="T438" s="34" t="s">
        <v>3793</v>
      </c>
      <c r="U438" s="35" t="s">
        <v>3796</v>
      </c>
      <c r="V438" s="35" t="s">
        <v>3984</v>
      </c>
      <c r="W438" s="34" t="s">
        <v>3984</v>
      </c>
      <c r="X438" s="60">
        <v>43050</v>
      </c>
      <c r="Y438" s="34">
        <v>2017060093032</v>
      </c>
      <c r="Z438" s="34" t="s">
        <v>3984</v>
      </c>
      <c r="AA438" s="68">
        <f t="shared" si="6"/>
        <v>1</v>
      </c>
      <c r="AB438" s="35" t="s">
        <v>3985</v>
      </c>
      <c r="AC438" s="35" t="s">
        <v>61</v>
      </c>
      <c r="AD438" s="35" t="s">
        <v>68</v>
      </c>
      <c r="AE438" s="35" t="s">
        <v>3799</v>
      </c>
      <c r="AF438" s="34" t="s">
        <v>63</v>
      </c>
      <c r="AG438" s="34" t="s">
        <v>630</v>
      </c>
    </row>
    <row r="439" spans="1:33" s="5" customFormat="1" ht="50.25" customHeight="1" x14ac:dyDescent="0.3">
      <c r="A439" s="58" t="s">
        <v>3786</v>
      </c>
      <c r="B439" s="35">
        <v>50193000</v>
      </c>
      <c r="C439" s="34" t="s">
        <v>3986</v>
      </c>
      <c r="D439" s="55">
        <v>43049</v>
      </c>
      <c r="E439" s="34" t="s">
        <v>222</v>
      </c>
      <c r="F439" s="34" t="s">
        <v>2464</v>
      </c>
      <c r="G439" s="34" t="s">
        <v>232</v>
      </c>
      <c r="H439" s="74">
        <v>94269152</v>
      </c>
      <c r="I439" s="74">
        <v>94269152</v>
      </c>
      <c r="J439" s="34" t="s">
        <v>49</v>
      </c>
      <c r="K439" s="34" t="s">
        <v>3788</v>
      </c>
      <c r="L439" s="35" t="s">
        <v>3789</v>
      </c>
      <c r="M439" s="35" t="s">
        <v>3790</v>
      </c>
      <c r="N439" s="58">
        <v>3835465</v>
      </c>
      <c r="O439" s="45" t="s">
        <v>3791</v>
      </c>
      <c r="P439" s="34" t="s">
        <v>3792</v>
      </c>
      <c r="Q439" s="34" t="s">
        <v>3793</v>
      </c>
      <c r="R439" s="34" t="s">
        <v>3794</v>
      </c>
      <c r="S439" s="34" t="s">
        <v>3795</v>
      </c>
      <c r="T439" s="34" t="s">
        <v>3793</v>
      </c>
      <c r="U439" s="35" t="s">
        <v>3796</v>
      </c>
      <c r="V439" s="35" t="s">
        <v>3987</v>
      </c>
      <c r="W439" s="34" t="s">
        <v>3987</v>
      </c>
      <c r="X439" s="60">
        <v>43050</v>
      </c>
      <c r="Y439" s="34">
        <v>2017060093032</v>
      </c>
      <c r="Z439" s="34" t="s">
        <v>3987</v>
      </c>
      <c r="AA439" s="68">
        <f t="shared" si="6"/>
        <v>1</v>
      </c>
      <c r="AB439" s="35" t="s">
        <v>3988</v>
      </c>
      <c r="AC439" s="35" t="s">
        <v>61</v>
      </c>
      <c r="AD439" s="35" t="s">
        <v>68</v>
      </c>
      <c r="AE439" s="35" t="s">
        <v>3799</v>
      </c>
      <c r="AF439" s="34" t="s">
        <v>63</v>
      </c>
      <c r="AG439" s="34" t="s">
        <v>630</v>
      </c>
    </row>
    <row r="440" spans="1:33" s="5" customFormat="1" ht="50.25" customHeight="1" x14ac:dyDescent="0.3">
      <c r="A440" s="58" t="s">
        <v>3786</v>
      </c>
      <c r="B440" s="35">
        <v>50193000</v>
      </c>
      <c r="C440" s="34" t="s">
        <v>3989</v>
      </c>
      <c r="D440" s="55">
        <v>43049</v>
      </c>
      <c r="E440" s="34" t="s">
        <v>222</v>
      </c>
      <c r="F440" s="34" t="s">
        <v>2464</v>
      </c>
      <c r="G440" s="34" t="s">
        <v>232</v>
      </c>
      <c r="H440" s="74">
        <v>84512168</v>
      </c>
      <c r="I440" s="74">
        <v>84512168</v>
      </c>
      <c r="J440" s="34" t="s">
        <v>49</v>
      </c>
      <c r="K440" s="34" t="s">
        <v>3788</v>
      </c>
      <c r="L440" s="35" t="s">
        <v>3789</v>
      </c>
      <c r="M440" s="35" t="s">
        <v>3790</v>
      </c>
      <c r="N440" s="58">
        <v>3835465</v>
      </c>
      <c r="O440" s="45" t="s">
        <v>3791</v>
      </c>
      <c r="P440" s="34" t="s">
        <v>3792</v>
      </c>
      <c r="Q440" s="34" t="s">
        <v>3793</v>
      </c>
      <c r="R440" s="34" t="s">
        <v>3794</v>
      </c>
      <c r="S440" s="34" t="s">
        <v>3795</v>
      </c>
      <c r="T440" s="34" t="s">
        <v>3793</v>
      </c>
      <c r="U440" s="35" t="s">
        <v>3796</v>
      </c>
      <c r="V440" s="35" t="s">
        <v>3990</v>
      </c>
      <c r="W440" s="34" t="s">
        <v>3990</v>
      </c>
      <c r="X440" s="60">
        <v>43050</v>
      </c>
      <c r="Y440" s="34">
        <v>2017060093032</v>
      </c>
      <c r="Z440" s="34" t="s">
        <v>3990</v>
      </c>
      <c r="AA440" s="68">
        <f t="shared" si="6"/>
        <v>1</v>
      </c>
      <c r="AB440" s="35" t="s">
        <v>3991</v>
      </c>
      <c r="AC440" s="35" t="s">
        <v>61</v>
      </c>
      <c r="AD440" s="35" t="s">
        <v>68</v>
      </c>
      <c r="AE440" s="35" t="s">
        <v>3799</v>
      </c>
      <c r="AF440" s="34" t="s">
        <v>63</v>
      </c>
      <c r="AG440" s="34" t="s">
        <v>630</v>
      </c>
    </row>
    <row r="441" spans="1:33" s="5" customFormat="1" ht="50.25" customHeight="1" x14ac:dyDescent="0.3">
      <c r="A441" s="58" t="s">
        <v>3786</v>
      </c>
      <c r="B441" s="35">
        <v>50193000</v>
      </c>
      <c r="C441" s="34" t="s">
        <v>3992</v>
      </c>
      <c r="D441" s="55">
        <v>43049</v>
      </c>
      <c r="E441" s="34" t="s">
        <v>222</v>
      </c>
      <c r="F441" s="34" t="s">
        <v>2464</v>
      </c>
      <c r="G441" s="34" t="s">
        <v>232</v>
      </c>
      <c r="H441" s="74">
        <v>379849792</v>
      </c>
      <c r="I441" s="74">
        <v>379849792</v>
      </c>
      <c r="J441" s="34" t="s">
        <v>49</v>
      </c>
      <c r="K441" s="34" t="s">
        <v>3788</v>
      </c>
      <c r="L441" s="35" t="s">
        <v>3789</v>
      </c>
      <c r="M441" s="35" t="s">
        <v>3790</v>
      </c>
      <c r="N441" s="58">
        <v>3835465</v>
      </c>
      <c r="O441" s="45" t="s">
        <v>3791</v>
      </c>
      <c r="P441" s="34" t="s">
        <v>3792</v>
      </c>
      <c r="Q441" s="34" t="s">
        <v>3793</v>
      </c>
      <c r="R441" s="34" t="s">
        <v>3794</v>
      </c>
      <c r="S441" s="34" t="s">
        <v>3795</v>
      </c>
      <c r="T441" s="34" t="s">
        <v>3793</v>
      </c>
      <c r="U441" s="35" t="s">
        <v>3796</v>
      </c>
      <c r="V441" s="35" t="s">
        <v>3993</v>
      </c>
      <c r="W441" s="34" t="s">
        <v>3993</v>
      </c>
      <c r="X441" s="60">
        <v>43050</v>
      </c>
      <c r="Y441" s="34">
        <v>2017060093032</v>
      </c>
      <c r="Z441" s="34" t="s">
        <v>3993</v>
      </c>
      <c r="AA441" s="68">
        <f t="shared" si="6"/>
        <v>1</v>
      </c>
      <c r="AB441" s="35" t="s">
        <v>3994</v>
      </c>
      <c r="AC441" s="35" t="s">
        <v>61</v>
      </c>
      <c r="AD441" s="35" t="s">
        <v>68</v>
      </c>
      <c r="AE441" s="35" t="s">
        <v>3799</v>
      </c>
      <c r="AF441" s="34" t="s">
        <v>63</v>
      </c>
      <c r="AG441" s="34" t="s">
        <v>630</v>
      </c>
    </row>
    <row r="442" spans="1:33" s="5" customFormat="1" ht="50.25" customHeight="1" x14ac:dyDescent="0.3">
      <c r="A442" s="58" t="s">
        <v>3786</v>
      </c>
      <c r="B442" s="35">
        <v>50193000</v>
      </c>
      <c r="C442" s="34" t="s">
        <v>3995</v>
      </c>
      <c r="D442" s="55">
        <v>43049</v>
      </c>
      <c r="E442" s="34" t="s">
        <v>834</v>
      </c>
      <c r="F442" s="34" t="s">
        <v>2464</v>
      </c>
      <c r="G442" s="34" t="s">
        <v>232</v>
      </c>
      <c r="H442" s="74">
        <v>103724736</v>
      </c>
      <c r="I442" s="74">
        <v>103724736</v>
      </c>
      <c r="J442" s="34" t="s">
        <v>49</v>
      </c>
      <c r="K442" s="34" t="s">
        <v>3788</v>
      </c>
      <c r="L442" s="35" t="s">
        <v>3789</v>
      </c>
      <c r="M442" s="35" t="s">
        <v>3790</v>
      </c>
      <c r="N442" s="58">
        <v>3835465</v>
      </c>
      <c r="O442" s="45" t="s">
        <v>3791</v>
      </c>
      <c r="P442" s="34" t="s">
        <v>3792</v>
      </c>
      <c r="Q442" s="34" t="s">
        <v>3793</v>
      </c>
      <c r="R442" s="34" t="s">
        <v>3794</v>
      </c>
      <c r="S442" s="34" t="s">
        <v>3795</v>
      </c>
      <c r="T442" s="34" t="s">
        <v>3793</v>
      </c>
      <c r="U442" s="35" t="s">
        <v>3796</v>
      </c>
      <c r="V442" s="35" t="s">
        <v>3996</v>
      </c>
      <c r="W442" s="34" t="s">
        <v>3996</v>
      </c>
      <c r="X442" s="60">
        <v>43050</v>
      </c>
      <c r="Y442" s="34">
        <v>2017060093032</v>
      </c>
      <c r="Z442" s="34" t="s">
        <v>3996</v>
      </c>
      <c r="AA442" s="68">
        <f t="shared" si="6"/>
        <v>1</v>
      </c>
      <c r="AB442" s="35" t="s">
        <v>3997</v>
      </c>
      <c r="AC442" s="35" t="s">
        <v>61</v>
      </c>
      <c r="AD442" s="35" t="s">
        <v>68</v>
      </c>
      <c r="AE442" s="35" t="s">
        <v>3799</v>
      </c>
      <c r="AF442" s="34" t="s">
        <v>63</v>
      </c>
      <c r="AG442" s="34" t="s">
        <v>630</v>
      </c>
    </row>
    <row r="443" spans="1:33" s="5" customFormat="1" ht="50.25" customHeight="1" x14ac:dyDescent="0.3">
      <c r="A443" s="58" t="s">
        <v>3786</v>
      </c>
      <c r="B443" s="35">
        <v>50193000</v>
      </c>
      <c r="C443" s="34" t="s">
        <v>3998</v>
      </c>
      <c r="D443" s="55">
        <v>43049</v>
      </c>
      <c r="E443" s="34" t="s">
        <v>834</v>
      </c>
      <c r="F443" s="34" t="s">
        <v>2464</v>
      </c>
      <c r="G443" s="34" t="s">
        <v>232</v>
      </c>
      <c r="H443" s="74">
        <v>180445343</v>
      </c>
      <c r="I443" s="74">
        <v>180445343</v>
      </c>
      <c r="J443" s="34" t="s">
        <v>49</v>
      </c>
      <c r="K443" s="34" t="s">
        <v>3788</v>
      </c>
      <c r="L443" s="35" t="s">
        <v>3789</v>
      </c>
      <c r="M443" s="35" t="s">
        <v>3790</v>
      </c>
      <c r="N443" s="58">
        <v>3835465</v>
      </c>
      <c r="O443" s="45" t="s">
        <v>3791</v>
      </c>
      <c r="P443" s="34" t="s">
        <v>3792</v>
      </c>
      <c r="Q443" s="34" t="s">
        <v>3793</v>
      </c>
      <c r="R443" s="34" t="s">
        <v>3794</v>
      </c>
      <c r="S443" s="34" t="s">
        <v>3795</v>
      </c>
      <c r="T443" s="34" t="s">
        <v>3793</v>
      </c>
      <c r="U443" s="35" t="s">
        <v>3796</v>
      </c>
      <c r="V443" s="35" t="s">
        <v>3999</v>
      </c>
      <c r="W443" s="34" t="s">
        <v>3999</v>
      </c>
      <c r="X443" s="60">
        <v>43050</v>
      </c>
      <c r="Y443" s="34">
        <v>2017060093032</v>
      </c>
      <c r="Z443" s="34" t="s">
        <v>3999</v>
      </c>
      <c r="AA443" s="68">
        <f t="shared" si="6"/>
        <v>1</v>
      </c>
      <c r="AB443" s="35" t="s">
        <v>4000</v>
      </c>
      <c r="AC443" s="35" t="s">
        <v>61</v>
      </c>
      <c r="AD443" s="35" t="s">
        <v>68</v>
      </c>
      <c r="AE443" s="35" t="s">
        <v>3799</v>
      </c>
      <c r="AF443" s="34" t="s">
        <v>63</v>
      </c>
      <c r="AG443" s="34" t="s">
        <v>630</v>
      </c>
    </row>
    <row r="444" spans="1:33" s="5" customFormat="1" ht="50.25" customHeight="1" x14ac:dyDescent="0.3">
      <c r="A444" s="58" t="s">
        <v>3786</v>
      </c>
      <c r="B444" s="35">
        <v>50193000</v>
      </c>
      <c r="C444" s="34" t="s">
        <v>4001</v>
      </c>
      <c r="D444" s="55">
        <v>43049</v>
      </c>
      <c r="E444" s="34" t="s">
        <v>834</v>
      </c>
      <c r="F444" s="34" t="s">
        <v>2464</v>
      </c>
      <c r="G444" s="34" t="s">
        <v>232</v>
      </c>
      <c r="H444" s="74">
        <v>548448888</v>
      </c>
      <c r="I444" s="74">
        <v>548448888</v>
      </c>
      <c r="J444" s="34" t="s">
        <v>49</v>
      </c>
      <c r="K444" s="34" t="s">
        <v>3788</v>
      </c>
      <c r="L444" s="35" t="s">
        <v>3789</v>
      </c>
      <c r="M444" s="35" t="s">
        <v>3790</v>
      </c>
      <c r="N444" s="58">
        <v>3835465</v>
      </c>
      <c r="O444" s="45" t="s">
        <v>3791</v>
      </c>
      <c r="P444" s="34" t="s">
        <v>3792</v>
      </c>
      <c r="Q444" s="34" t="s">
        <v>3793</v>
      </c>
      <c r="R444" s="34" t="s">
        <v>3794</v>
      </c>
      <c r="S444" s="34" t="s">
        <v>3795</v>
      </c>
      <c r="T444" s="34" t="s">
        <v>3793</v>
      </c>
      <c r="U444" s="35" t="s">
        <v>3796</v>
      </c>
      <c r="V444" s="35" t="s">
        <v>4002</v>
      </c>
      <c r="W444" s="34" t="s">
        <v>4002</v>
      </c>
      <c r="X444" s="60">
        <v>43050</v>
      </c>
      <c r="Y444" s="34">
        <v>2017060093032</v>
      </c>
      <c r="Z444" s="34" t="s">
        <v>4002</v>
      </c>
      <c r="AA444" s="68">
        <f t="shared" si="6"/>
        <v>1</v>
      </c>
      <c r="AB444" s="35" t="s">
        <v>4003</v>
      </c>
      <c r="AC444" s="35" t="s">
        <v>61</v>
      </c>
      <c r="AD444" s="35" t="s">
        <v>68</v>
      </c>
      <c r="AE444" s="35" t="s">
        <v>3799</v>
      </c>
      <c r="AF444" s="34" t="s">
        <v>63</v>
      </c>
      <c r="AG444" s="34" t="s">
        <v>630</v>
      </c>
    </row>
    <row r="445" spans="1:33" s="5" customFormat="1" ht="50.25" customHeight="1" x14ac:dyDescent="0.3">
      <c r="A445" s="58" t="s">
        <v>3786</v>
      </c>
      <c r="B445" s="35">
        <v>50193000</v>
      </c>
      <c r="C445" s="34" t="s">
        <v>4004</v>
      </c>
      <c r="D445" s="55">
        <v>43049</v>
      </c>
      <c r="E445" s="34" t="s">
        <v>834</v>
      </c>
      <c r="F445" s="34" t="s">
        <v>2464</v>
      </c>
      <c r="G445" s="34" t="s">
        <v>232</v>
      </c>
      <c r="H445" s="74">
        <v>265287321</v>
      </c>
      <c r="I445" s="74">
        <v>265287321</v>
      </c>
      <c r="J445" s="34" t="s">
        <v>49</v>
      </c>
      <c r="K445" s="34" t="s">
        <v>3788</v>
      </c>
      <c r="L445" s="35" t="s">
        <v>3789</v>
      </c>
      <c r="M445" s="35" t="s">
        <v>3790</v>
      </c>
      <c r="N445" s="58">
        <v>3835465</v>
      </c>
      <c r="O445" s="45" t="s">
        <v>3791</v>
      </c>
      <c r="P445" s="34" t="s">
        <v>3792</v>
      </c>
      <c r="Q445" s="34" t="s">
        <v>3793</v>
      </c>
      <c r="R445" s="34" t="s">
        <v>3794</v>
      </c>
      <c r="S445" s="34" t="s">
        <v>3795</v>
      </c>
      <c r="T445" s="34" t="s">
        <v>3793</v>
      </c>
      <c r="U445" s="35" t="s">
        <v>3796</v>
      </c>
      <c r="V445" s="35" t="s">
        <v>4005</v>
      </c>
      <c r="W445" s="34" t="s">
        <v>4005</v>
      </c>
      <c r="X445" s="60">
        <v>43050</v>
      </c>
      <c r="Y445" s="34">
        <v>2017060093032</v>
      </c>
      <c r="Z445" s="34" t="s">
        <v>4005</v>
      </c>
      <c r="AA445" s="68">
        <f t="shared" si="6"/>
        <v>1</v>
      </c>
      <c r="AB445" s="35" t="s">
        <v>4006</v>
      </c>
      <c r="AC445" s="35" t="s">
        <v>61</v>
      </c>
      <c r="AD445" s="35" t="s">
        <v>68</v>
      </c>
      <c r="AE445" s="35" t="s">
        <v>3799</v>
      </c>
      <c r="AF445" s="34" t="s">
        <v>63</v>
      </c>
      <c r="AG445" s="34" t="s">
        <v>630</v>
      </c>
    </row>
    <row r="446" spans="1:33" s="5" customFormat="1" ht="50.25" customHeight="1" x14ac:dyDescent="0.3">
      <c r="A446" s="58" t="s">
        <v>3786</v>
      </c>
      <c r="B446" s="35">
        <v>50193000</v>
      </c>
      <c r="C446" s="34" t="s">
        <v>4007</v>
      </c>
      <c r="D446" s="55">
        <v>43049</v>
      </c>
      <c r="E446" s="34" t="s">
        <v>834</v>
      </c>
      <c r="F446" s="34" t="s">
        <v>2464</v>
      </c>
      <c r="G446" s="34" t="s">
        <v>232</v>
      </c>
      <c r="H446" s="74">
        <v>549172084</v>
      </c>
      <c r="I446" s="74">
        <v>549172084</v>
      </c>
      <c r="J446" s="34" t="s">
        <v>49</v>
      </c>
      <c r="K446" s="34" t="s">
        <v>3788</v>
      </c>
      <c r="L446" s="35" t="s">
        <v>3789</v>
      </c>
      <c r="M446" s="35" t="s">
        <v>3790</v>
      </c>
      <c r="N446" s="58">
        <v>3835465</v>
      </c>
      <c r="O446" s="45" t="s">
        <v>3791</v>
      </c>
      <c r="P446" s="34" t="s">
        <v>3792</v>
      </c>
      <c r="Q446" s="34" t="s">
        <v>3793</v>
      </c>
      <c r="R446" s="34" t="s">
        <v>3794</v>
      </c>
      <c r="S446" s="34" t="s">
        <v>3795</v>
      </c>
      <c r="T446" s="34" t="s">
        <v>3793</v>
      </c>
      <c r="U446" s="35" t="s">
        <v>3796</v>
      </c>
      <c r="V446" s="35" t="s">
        <v>4008</v>
      </c>
      <c r="W446" s="34" t="s">
        <v>4008</v>
      </c>
      <c r="X446" s="60">
        <v>43050</v>
      </c>
      <c r="Y446" s="34">
        <v>2017060093032</v>
      </c>
      <c r="Z446" s="34" t="s">
        <v>4008</v>
      </c>
      <c r="AA446" s="68">
        <f t="shared" si="6"/>
        <v>1</v>
      </c>
      <c r="AB446" s="35" t="s">
        <v>4009</v>
      </c>
      <c r="AC446" s="35" t="s">
        <v>61</v>
      </c>
      <c r="AD446" s="35" t="s">
        <v>68</v>
      </c>
      <c r="AE446" s="35" t="s">
        <v>3799</v>
      </c>
      <c r="AF446" s="34" t="s">
        <v>63</v>
      </c>
      <c r="AG446" s="34" t="s">
        <v>630</v>
      </c>
    </row>
    <row r="447" spans="1:33" s="5" customFormat="1" ht="50.25" customHeight="1" x14ac:dyDescent="0.3">
      <c r="A447" s="58" t="s">
        <v>3786</v>
      </c>
      <c r="B447" s="35">
        <v>50193000</v>
      </c>
      <c r="C447" s="34" t="s">
        <v>4010</v>
      </c>
      <c r="D447" s="55">
        <v>43049</v>
      </c>
      <c r="E447" s="34" t="s">
        <v>834</v>
      </c>
      <c r="F447" s="34" t="s">
        <v>2464</v>
      </c>
      <c r="G447" s="34" t="s">
        <v>232</v>
      </c>
      <c r="H447" s="74">
        <v>1843673194</v>
      </c>
      <c r="I447" s="74">
        <v>1843673194</v>
      </c>
      <c r="J447" s="34" t="s">
        <v>49</v>
      </c>
      <c r="K447" s="34" t="s">
        <v>3788</v>
      </c>
      <c r="L447" s="35" t="s">
        <v>3789</v>
      </c>
      <c r="M447" s="35" t="s">
        <v>3790</v>
      </c>
      <c r="N447" s="58">
        <v>3835465</v>
      </c>
      <c r="O447" s="45" t="s">
        <v>3791</v>
      </c>
      <c r="P447" s="34" t="s">
        <v>3792</v>
      </c>
      <c r="Q447" s="34" t="s">
        <v>3793</v>
      </c>
      <c r="R447" s="34" t="s">
        <v>3794</v>
      </c>
      <c r="S447" s="34" t="s">
        <v>3795</v>
      </c>
      <c r="T447" s="34" t="s">
        <v>3793</v>
      </c>
      <c r="U447" s="35" t="s">
        <v>3796</v>
      </c>
      <c r="V447" s="35" t="s">
        <v>4011</v>
      </c>
      <c r="W447" s="34" t="s">
        <v>4011</v>
      </c>
      <c r="X447" s="60">
        <v>43050</v>
      </c>
      <c r="Y447" s="34">
        <v>2017060093032</v>
      </c>
      <c r="Z447" s="34" t="s">
        <v>4011</v>
      </c>
      <c r="AA447" s="68">
        <f t="shared" si="6"/>
        <v>1</v>
      </c>
      <c r="AB447" s="35" t="s">
        <v>4012</v>
      </c>
      <c r="AC447" s="35" t="s">
        <v>61</v>
      </c>
      <c r="AD447" s="35" t="s">
        <v>68</v>
      </c>
      <c r="AE447" s="35" t="s">
        <v>3799</v>
      </c>
      <c r="AF447" s="34" t="s">
        <v>63</v>
      </c>
      <c r="AG447" s="34" t="s">
        <v>630</v>
      </c>
    </row>
    <row r="448" spans="1:33" s="5" customFormat="1" ht="50.25" customHeight="1" x14ac:dyDescent="0.3">
      <c r="A448" s="58" t="s">
        <v>3786</v>
      </c>
      <c r="B448" s="35">
        <v>50193000</v>
      </c>
      <c r="C448" s="34" t="s">
        <v>4013</v>
      </c>
      <c r="D448" s="55">
        <v>43049</v>
      </c>
      <c r="E448" s="34" t="s">
        <v>222</v>
      </c>
      <c r="F448" s="34" t="s">
        <v>2464</v>
      </c>
      <c r="G448" s="34" t="s">
        <v>232</v>
      </c>
      <c r="H448" s="74">
        <v>42789280</v>
      </c>
      <c r="I448" s="74">
        <v>42789280</v>
      </c>
      <c r="J448" s="34" t="s">
        <v>49</v>
      </c>
      <c r="K448" s="34" t="s">
        <v>3788</v>
      </c>
      <c r="L448" s="35" t="s">
        <v>3789</v>
      </c>
      <c r="M448" s="35" t="s">
        <v>3790</v>
      </c>
      <c r="N448" s="58">
        <v>3835465</v>
      </c>
      <c r="O448" s="45" t="s">
        <v>3791</v>
      </c>
      <c r="P448" s="34" t="s">
        <v>3792</v>
      </c>
      <c r="Q448" s="34" t="s">
        <v>3793</v>
      </c>
      <c r="R448" s="34" t="s">
        <v>3794</v>
      </c>
      <c r="S448" s="34" t="s">
        <v>3795</v>
      </c>
      <c r="T448" s="34" t="s">
        <v>3793</v>
      </c>
      <c r="U448" s="35" t="s">
        <v>3796</v>
      </c>
      <c r="V448" s="35" t="s">
        <v>4014</v>
      </c>
      <c r="W448" s="34" t="s">
        <v>4014</v>
      </c>
      <c r="X448" s="60">
        <v>43050</v>
      </c>
      <c r="Y448" s="34">
        <v>2017060093032</v>
      </c>
      <c r="Z448" s="34" t="s">
        <v>4014</v>
      </c>
      <c r="AA448" s="68">
        <f t="shared" si="6"/>
        <v>1</v>
      </c>
      <c r="AB448" s="35" t="s">
        <v>4015</v>
      </c>
      <c r="AC448" s="35" t="s">
        <v>61</v>
      </c>
      <c r="AD448" s="35" t="s">
        <v>68</v>
      </c>
      <c r="AE448" s="35" t="s">
        <v>3799</v>
      </c>
      <c r="AF448" s="34" t="s">
        <v>63</v>
      </c>
      <c r="AG448" s="34" t="s">
        <v>630</v>
      </c>
    </row>
    <row r="449" spans="1:33" s="5" customFormat="1" ht="50.25" customHeight="1" x14ac:dyDescent="0.3">
      <c r="A449" s="58" t="s">
        <v>3786</v>
      </c>
      <c r="B449" s="35">
        <v>50193000</v>
      </c>
      <c r="C449" s="34" t="s">
        <v>4016</v>
      </c>
      <c r="D449" s="55">
        <v>43049</v>
      </c>
      <c r="E449" s="34" t="s">
        <v>834</v>
      </c>
      <c r="F449" s="34" t="s">
        <v>2464</v>
      </c>
      <c r="G449" s="34" t="s">
        <v>232</v>
      </c>
      <c r="H449" s="74">
        <v>268110000</v>
      </c>
      <c r="I449" s="74">
        <v>268110000</v>
      </c>
      <c r="J449" s="34" t="s">
        <v>49</v>
      </c>
      <c r="K449" s="34" t="s">
        <v>3788</v>
      </c>
      <c r="L449" s="35" t="s">
        <v>3789</v>
      </c>
      <c r="M449" s="35" t="s">
        <v>3790</v>
      </c>
      <c r="N449" s="58">
        <v>3835465</v>
      </c>
      <c r="O449" s="45" t="s">
        <v>3791</v>
      </c>
      <c r="P449" s="34" t="s">
        <v>3792</v>
      </c>
      <c r="Q449" s="34" t="s">
        <v>3793</v>
      </c>
      <c r="R449" s="34" t="s">
        <v>3794</v>
      </c>
      <c r="S449" s="34" t="s">
        <v>3795</v>
      </c>
      <c r="T449" s="34" t="s">
        <v>3793</v>
      </c>
      <c r="U449" s="35" t="s">
        <v>3796</v>
      </c>
      <c r="V449" s="35" t="s">
        <v>4017</v>
      </c>
      <c r="W449" s="34" t="s">
        <v>4017</v>
      </c>
      <c r="X449" s="60">
        <v>43050</v>
      </c>
      <c r="Y449" s="34">
        <v>2017060093032</v>
      </c>
      <c r="Z449" s="34" t="s">
        <v>4017</v>
      </c>
      <c r="AA449" s="68">
        <f t="shared" si="6"/>
        <v>1</v>
      </c>
      <c r="AB449" s="35" t="s">
        <v>4018</v>
      </c>
      <c r="AC449" s="35" t="s">
        <v>61</v>
      </c>
      <c r="AD449" s="35" t="s">
        <v>68</v>
      </c>
      <c r="AE449" s="35" t="s">
        <v>3799</v>
      </c>
      <c r="AF449" s="34" t="s">
        <v>63</v>
      </c>
      <c r="AG449" s="34" t="s">
        <v>630</v>
      </c>
    </row>
    <row r="450" spans="1:33" s="5" customFormat="1" ht="50.25" customHeight="1" x14ac:dyDescent="0.3">
      <c r="A450" s="58" t="s">
        <v>3786</v>
      </c>
      <c r="B450" s="35">
        <v>50193000</v>
      </c>
      <c r="C450" s="34" t="s">
        <v>4019</v>
      </c>
      <c r="D450" s="55">
        <v>43049</v>
      </c>
      <c r="E450" s="34" t="s">
        <v>834</v>
      </c>
      <c r="F450" s="34" t="s">
        <v>2464</v>
      </c>
      <c r="G450" s="34" t="s">
        <v>232</v>
      </c>
      <c r="H450" s="74">
        <v>90913612</v>
      </c>
      <c r="I450" s="74">
        <v>90913612</v>
      </c>
      <c r="J450" s="34" t="s">
        <v>49</v>
      </c>
      <c r="K450" s="34" t="s">
        <v>3788</v>
      </c>
      <c r="L450" s="35" t="s">
        <v>3789</v>
      </c>
      <c r="M450" s="35" t="s">
        <v>3790</v>
      </c>
      <c r="N450" s="58">
        <v>3835465</v>
      </c>
      <c r="O450" s="45" t="s">
        <v>3791</v>
      </c>
      <c r="P450" s="34" t="s">
        <v>3792</v>
      </c>
      <c r="Q450" s="34" t="s">
        <v>3793</v>
      </c>
      <c r="R450" s="34" t="s">
        <v>3794</v>
      </c>
      <c r="S450" s="34" t="s">
        <v>3795</v>
      </c>
      <c r="T450" s="34" t="s">
        <v>3793</v>
      </c>
      <c r="U450" s="35" t="s">
        <v>3796</v>
      </c>
      <c r="V450" s="35" t="s">
        <v>4020</v>
      </c>
      <c r="W450" s="34" t="s">
        <v>4020</v>
      </c>
      <c r="X450" s="60">
        <v>43050</v>
      </c>
      <c r="Y450" s="34">
        <v>2017060093032</v>
      </c>
      <c r="Z450" s="34" t="s">
        <v>4020</v>
      </c>
      <c r="AA450" s="68">
        <f t="shared" si="6"/>
        <v>1</v>
      </c>
      <c r="AB450" s="35" t="s">
        <v>4021</v>
      </c>
      <c r="AC450" s="35" t="s">
        <v>61</v>
      </c>
      <c r="AD450" s="35" t="s">
        <v>68</v>
      </c>
      <c r="AE450" s="35" t="s">
        <v>3799</v>
      </c>
      <c r="AF450" s="34" t="s">
        <v>63</v>
      </c>
      <c r="AG450" s="34" t="s">
        <v>630</v>
      </c>
    </row>
    <row r="451" spans="1:33" s="5" customFormat="1" ht="50.25" customHeight="1" x14ac:dyDescent="0.3">
      <c r="A451" s="58" t="s">
        <v>3786</v>
      </c>
      <c r="B451" s="35">
        <v>50193000</v>
      </c>
      <c r="C451" s="34" t="s">
        <v>4022</v>
      </c>
      <c r="D451" s="55">
        <v>43049</v>
      </c>
      <c r="E451" s="34" t="s">
        <v>222</v>
      </c>
      <c r="F451" s="34" t="s">
        <v>2464</v>
      </c>
      <c r="G451" s="34" t="s">
        <v>232</v>
      </c>
      <c r="H451" s="74">
        <v>203900416</v>
      </c>
      <c r="I451" s="74">
        <v>203900416</v>
      </c>
      <c r="J451" s="34" t="s">
        <v>49</v>
      </c>
      <c r="K451" s="34" t="s">
        <v>3788</v>
      </c>
      <c r="L451" s="35" t="s">
        <v>3789</v>
      </c>
      <c r="M451" s="35" t="s">
        <v>3790</v>
      </c>
      <c r="N451" s="58">
        <v>3835465</v>
      </c>
      <c r="O451" s="45" t="s">
        <v>3791</v>
      </c>
      <c r="P451" s="34" t="s">
        <v>3792</v>
      </c>
      <c r="Q451" s="34" t="s">
        <v>3793</v>
      </c>
      <c r="R451" s="34" t="s">
        <v>3794</v>
      </c>
      <c r="S451" s="34" t="s">
        <v>3795</v>
      </c>
      <c r="T451" s="34" t="s">
        <v>3793</v>
      </c>
      <c r="U451" s="35" t="s">
        <v>3796</v>
      </c>
      <c r="V451" s="35" t="s">
        <v>4023</v>
      </c>
      <c r="W451" s="34" t="s">
        <v>4023</v>
      </c>
      <c r="X451" s="60">
        <v>43050</v>
      </c>
      <c r="Y451" s="34">
        <v>2017060093032</v>
      </c>
      <c r="Z451" s="34" t="s">
        <v>4023</v>
      </c>
      <c r="AA451" s="68">
        <f t="shared" si="6"/>
        <v>1</v>
      </c>
      <c r="AB451" s="35" t="s">
        <v>4024</v>
      </c>
      <c r="AC451" s="35" t="s">
        <v>61</v>
      </c>
      <c r="AD451" s="35" t="s">
        <v>68</v>
      </c>
      <c r="AE451" s="35" t="s">
        <v>3799</v>
      </c>
      <c r="AF451" s="34" t="s">
        <v>63</v>
      </c>
      <c r="AG451" s="34" t="s">
        <v>630</v>
      </c>
    </row>
    <row r="452" spans="1:33" s="5" customFormat="1" ht="50.25" customHeight="1" x14ac:dyDescent="0.3">
      <c r="A452" s="58" t="s">
        <v>3786</v>
      </c>
      <c r="B452" s="35">
        <v>50193000</v>
      </c>
      <c r="C452" s="34" t="s">
        <v>4025</v>
      </c>
      <c r="D452" s="55">
        <v>43049</v>
      </c>
      <c r="E452" s="34" t="s">
        <v>222</v>
      </c>
      <c r="F452" s="34" t="s">
        <v>2464</v>
      </c>
      <c r="G452" s="34" t="s">
        <v>232</v>
      </c>
      <c r="H452" s="74">
        <v>402309472</v>
      </c>
      <c r="I452" s="74">
        <v>402309742</v>
      </c>
      <c r="J452" s="34" t="s">
        <v>49</v>
      </c>
      <c r="K452" s="34" t="s">
        <v>3788</v>
      </c>
      <c r="L452" s="35" t="s">
        <v>3789</v>
      </c>
      <c r="M452" s="35" t="s">
        <v>3790</v>
      </c>
      <c r="N452" s="58">
        <v>3835465</v>
      </c>
      <c r="O452" s="45" t="s">
        <v>3791</v>
      </c>
      <c r="P452" s="34" t="s">
        <v>3792</v>
      </c>
      <c r="Q452" s="34" t="s">
        <v>3793</v>
      </c>
      <c r="R452" s="34" t="s">
        <v>3794</v>
      </c>
      <c r="S452" s="34" t="s">
        <v>3795</v>
      </c>
      <c r="T452" s="34" t="s">
        <v>3793</v>
      </c>
      <c r="U452" s="35" t="s">
        <v>3796</v>
      </c>
      <c r="V452" s="35" t="s">
        <v>4026</v>
      </c>
      <c r="W452" s="34" t="s">
        <v>4026</v>
      </c>
      <c r="X452" s="60">
        <v>43050</v>
      </c>
      <c r="Y452" s="34">
        <v>2017060093032</v>
      </c>
      <c r="Z452" s="34" t="s">
        <v>4026</v>
      </c>
      <c r="AA452" s="68">
        <f t="shared" si="6"/>
        <v>1</v>
      </c>
      <c r="AB452" s="35" t="s">
        <v>4027</v>
      </c>
      <c r="AC452" s="35" t="s">
        <v>61</v>
      </c>
      <c r="AD452" s="35" t="s">
        <v>68</v>
      </c>
      <c r="AE452" s="35" t="s">
        <v>3799</v>
      </c>
      <c r="AF452" s="34" t="s">
        <v>63</v>
      </c>
      <c r="AG452" s="34" t="s">
        <v>630</v>
      </c>
    </row>
    <row r="453" spans="1:33" s="5" customFormat="1" ht="50.25" customHeight="1" x14ac:dyDescent="0.3">
      <c r="A453" s="58" t="s">
        <v>3786</v>
      </c>
      <c r="B453" s="35">
        <v>50193000</v>
      </c>
      <c r="C453" s="34" t="s">
        <v>4028</v>
      </c>
      <c r="D453" s="55">
        <v>43049</v>
      </c>
      <c r="E453" s="34" t="s">
        <v>834</v>
      </c>
      <c r="F453" s="34" t="s">
        <v>2464</v>
      </c>
      <c r="G453" s="34" t="s">
        <v>232</v>
      </c>
      <c r="H453" s="74">
        <v>390799299</v>
      </c>
      <c r="I453" s="74">
        <v>390799299</v>
      </c>
      <c r="J453" s="34" t="s">
        <v>49</v>
      </c>
      <c r="K453" s="34" t="s">
        <v>3788</v>
      </c>
      <c r="L453" s="35" t="s">
        <v>3789</v>
      </c>
      <c r="M453" s="35" t="s">
        <v>3790</v>
      </c>
      <c r="N453" s="58">
        <v>3835465</v>
      </c>
      <c r="O453" s="45" t="s">
        <v>3791</v>
      </c>
      <c r="P453" s="34" t="s">
        <v>3792</v>
      </c>
      <c r="Q453" s="34" t="s">
        <v>3793</v>
      </c>
      <c r="R453" s="34" t="s">
        <v>3794</v>
      </c>
      <c r="S453" s="34" t="s">
        <v>3795</v>
      </c>
      <c r="T453" s="34" t="s">
        <v>3793</v>
      </c>
      <c r="U453" s="35" t="s">
        <v>3796</v>
      </c>
      <c r="V453" s="35" t="s">
        <v>4029</v>
      </c>
      <c r="W453" s="34" t="s">
        <v>4029</v>
      </c>
      <c r="X453" s="60">
        <v>43050</v>
      </c>
      <c r="Y453" s="34">
        <v>2017060093032</v>
      </c>
      <c r="Z453" s="34" t="s">
        <v>4029</v>
      </c>
      <c r="AA453" s="68">
        <f t="shared" si="6"/>
        <v>1</v>
      </c>
      <c r="AB453" s="35" t="s">
        <v>4030</v>
      </c>
      <c r="AC453" s="35" t="s">
        <v>61</v>
      </c>
      <c r="AD453" s="35" t="s">
        <v>68</v>
      </c>
      <c r="AE453" s="35" t="s">
        <v>3799</v>
      </c>
      <c r="AF453" s="34" t="s">
        <v>63</v>
      </c>
      <c r="AG453" s="34" t="s">
        <v>630</v>
      </c>
    </row>
    <row r="454" spans="1:33" s="5" customFormat="1" ht="50.25" customHeight="1" x14ac:dyDescent="0.3">
      <c r="A454" s="58" t="s">
        <v>3786</v>
      </c>
      <c r="B454" s="35">
        <v>50193000</v>
      </c>
      <c r="C454" s="34" t="s">
        <v>4031</v>
      </c>
      <c r="D454" s="55">
        <v>43049</v>
      </c>
      <c r="E454" s="34" t="s">
        <v>222</v>
      </c>
      <c r="F454" s="34" t="s">
        <v>2464</v>
      </c>
      <c r="G454" s="34" t="s">
        <v>232</v>
      </c>
      <c r="H454" s="74">
        <v>454826816</v>
      </c>
      <c r="I454" s="74">
        <v>454826816</v>
      </c>
      <c r="J454" s="34" t="s">
        <v>49</v>
      </c>
      <c r="K454" s="34" t="s">
        <v>3788</v>
      </c>
      <c r="L454" s="35" t="s">
        <v>3789</v>
      </c>
      <c r="M454" s="35" t="s">
        <v>3790</v>
      </c>
      <c r="N454" s="58">
        <v>3835465</v>
      </c>
      <c r="O454" s="45" t="s">
        <v>3791</v>
      </c>
      <c r="P454" s="34" t="s">
        <v>3792</v>
      </c>
      <c r="Q454" s="34" t="s">
        <v>3793</v>
      </c>
      <c r="R454" s="34" t="s">
        <v>3794</v>
      </c>
      <c r="S454" s="34" t="s">
        <v>3795</v>
      </c>
      <c r="T454" s="34" t="s">
        <v>3793</v>
      </c>
      <c r="U454" s="35" t="s">
        <v>3796</v>
      </c>
      <c r="V454" s="35" t="s">
        <v>4032</v>
      </c>
      <c r="W454" s="34" t="s">
        <v>4032</v>
      </c>
      <c r="X454" s="60">
        <v>43050</v>
      </c>
      <c r="Y454" s="34">
        <v>2017060093032</v>
      </c>
      <c r="Z454" s="34" t="s">
        <v>4032</v>
      </c>
      <c r="AA454" s="68">
        <f t="shared" si="6"/>
        <v>1</v>
      </c>
      <c r="AB454" s="35" t="s">
        <v>4033</v>
      </c>
      <c r="AC454" s="35" t="s">
        <v>61</v>
      </c>
      <c r="AD454" s="35" t="s">
        <v>68</v>
      </c>
      <c r="AE454" s="35" t="s">
        <v>3799</v>
      </c>
      <c r="AF454" s="34" t="s">
        <v>63</v>
      </c>
      <c r="AG454" s="34" t="s">
        <v>630</v>
      </c>
    </row>
    <row r="455" spans="1:33" s="5" customFormat="1" ht="50.25" customHeight="1" x14ac:dyDescent="0.3">
      <c r="A455" s="58" t="s">
        <v>3786</v>
      </c>
      <c r="B455" s="35">
        <v>50193000</v>
      </c>
      <c r="C455" s="34" t="s">
        <v>4034</v>
      </c>
      <c r="D455" s="55">
        <v>43049</v>
      </c>
      <c r="E455" s="34" t="s">
        <v>834</v>
      </c>
      <c r="F455" s="34" t="s">
        <v>2464</v>
      </c>
      <c r="G455" s="34" t="s">
        <v>232</v>
      </c>
      <c r="H455" s="74">
        <v>176333888</v>
      </c>
      <c r="I455" s="74">
        <v>176333888</v>
      </c>
      <c r="J455" s="34" t="s">
        <v>49</v>
      </c>
      <c r="K455" s="34" t="s">
        <v>3788</v>
      </c>
      <c r="L455" s="35" t="s">
        <v>3789</v>
      </c>
      <c r="M455" s="35" t="s">
        <v>3790</v>
      </c>
      <c r="N455" s="58">
        <v>3835465</v>
      </c>
      <c r="O455" s="45" t="s">
        <v>3791</v>
      </c>
      <c r="P455" s="34" t="s">
        <v>3792</v>
      </c>
      <c r="Q455" s="34" t="s">
        <v>3793</v>
      </c>
      <c r="R455" s="34" t="s">
        <v>3794</v>
      </c>
      <c r="S455" s="34" t="s">
        <v>3795</v>
      </c>
      <c r="T455" s="34" t="s">
        <v>3793</v>
      </c>
      <c r="U455" s="35" t="s">
        <v>3796</v>
      </c>
      <c r="V455" s="35" t="s">
        <v>4035</v>
      </c>
      <c r="W455" s="34" t="s">
        <v>4035</v>
      </c>
      <c r="X455" s="60">
        <v>43050</v>
      </c>
      <c r="Y455" s="34">
        <v>2017060093032</v>
      </c>
      <c r="Z455" s="34" t="s">
        <v>4035</v>
      </c>
      <c r="AA455" s="68">
        <f t="shared" si="6"/>
        <v>1</v>
      </c>
      <c r="AB455" s="35" t="s">
        <v>4036</v>
      </c>
      <c r="AC455" s="35" t="s">
        <v>61</v>
      </c>
      <c r="AD455" s="35" t="s">
        <v>68</v>
      </c>
      <c r="AE455" s="35" t="s">
        <v>3799</v>
      </c>
      <c r="AF455" s="34" t="s">
        <v>63</v>
      </c>
      <c r="AG455" s="34" t="s">
        <v>630</v>
      </c>
    </row>
    <row r="456" spans="1:33" s="5" customFormat="1" ht="50.25" customHeight="1" x14ac:dyDescent="0.3">
      <c r="A456" s="58" t="s">
        <v>3786</v>
      </c>
      <c r="B456" s="35">
        <v>50193000</v>
      </c>
      <c r="C456" s="34" t="s">
        <v>4037</v>
      </c>
      <c r="D456" s="55">
        <v>43049</v>
      </c>
      <c r="E456" s="34" t="s">
        <v>222</v>
      </c>
      <c r="F456" s="34" t="s">
        <v>2464</v>
      </c>
      <c r="G456" s="34" t="s">
        <v>232</v>
      </c>
      <c r="H456" s="74">
        <v>230145936</v>
      </c>
      <c r="I456" s="74">
        <v>230145936</v>
      </c>
      <c r="J456" s="34" t="s">
        <v>49</v>
      </c>
      <c r="K456" s="34" t="s">
        <v>3788</v>
      </c>
      <c r="L456" s="35" t="s">
        <v>3789</v>
      </c>
      <c r="M456" s="35" t="s">
        <v>3790</v>
      </c>
      <c r="N456" s="58">
        <v>3835465</v>
      </c>
      <c r="O456" s="45" t="s">
        <v>3791</v>
      </c>
      <c r="P456" s="34" t="s">
        <v>3792</v>
      </c>
      <c r="Q456" s="34" t="s">
        <v>3793</v>
      </c>
      <c r="R456" s="34" t="s">
        <v>3794</v>
      </c>
      <c r="S456" s="34" t="s">
        <v>3795</v>
      </c>
      <c r="T456" s="34" t="s">
        <v>3793</v>
      </c>
      <c r="U456" s="35" t="s">
        <v>3796</v>
      </c>
      <c r="V456" s="35" t="s">
        <v>4038</v>
      </c>
      <c r="W456" s="34" t="s">
        <v>4038</v>
      </c>
      <c r="X456" s="60">
        <v>43050</v>
      </c>
      <c r="Y456" s="34">
        <v>2017060093032</v>
      </c>
      <c r="Z456" s="34" t="s">
        <v>4038</v>
      </c>
      <c r="AA456" s="68">
        <f t="shared" si="6"/>
        <v>1</v>
      </c>
      <c r="AB456" s="35" t="s">
        <v>4039</v>
      </c>
      <c r="AC456" s="35" t="s">
        <v>61</v>
      </c>
      <c r="AD456" s="35" t="s">
        <v>68</v>
      </c>
      <c r="AE456" s="35" t="s">
        <v>3799</v>
      </c>
      <c r="AF456" s="34" t="s">
        <v>63</v>
      </c>
      <c r="AG456" s="34" t="s">
        <v>630</v>
      </c>
    </row>
    <row r="457" spans="1:33" s="5" customFormat="1" ht="50.25" customHeight="1" x14ac:dyDescent="0.3">
      <c r="A457" s="58" t="s">
        <v>3786</v>
      </c>
      <c r="B457" s="35">
        <v>50193000</v>
      </c>
      <c r="C457" s="34" t="s">
        <v>4040</v>
      </c>
      <c r="D457" s="55">
        <v>43049</v>
      </c>
      <c r="E457" s="34" t="s">
        <v>834</v>
      </c>
      <c r="F457" s="34" t="s">
        <v>2464</v>
      </c>
      <c r="G457" s="34" t="s">
        <v>232</v>
      </c>
      <c r="H457" s="74">
        <v>133598433</v>
      </c>
      <c r="I457" s="74">
        <v>133598433</v>
      </c>
      <c r="J457" s="34" t="s">
        <v>49</v>
      </c>
      <c r="K457" s="34" t="s">
        <v>3788</v>
      </c>
      <c r="L457" s="35" t="s">
        <v>3789</v>
      </c>
      <c r="M457" s="35" t="s">
        <v>3790</v>
      </c>
      <c r="N457" s="58">
        <v>3835465</v>
      </c>
      <c r="O457" s="45" t="s">
        <v>3791</v>
      </c>
      <c r="P457" s="34" t="s">
        <v>3792</v>
      </c>
      <c r="Q457" s="34" t="s">
        <v>3793</v>
      </c>
      <c r="R457" s="34" t="s">
        <v>3794</v>
      </c>
      <c r="S457" s="34" t="s">
        <v>3795</v>
      </c>
      <c r="T457" s="34" t="s">
        <v>3793</v>
      </c>
      <c r="U457" s="35" t="s">
        <v>3796</v>
      </c>
      <c r="V457" s="35" t="s">
        <v>4041</v>
      </c>
      <c r="W457" s="34" t="s">
        <v>4041</v>
      </c>
      <c r="X457" s="60">
        <v>43050</v>
      </c>
      <c r="Y457" s="34">
        <v>2017060093032</v>
      </c>
      <c r="Z457" s="34" t="s">
        <v>4041</v>
      </c>
      <c r="AA457" s="68">
        <f t="shared" si="6"/>
        <v>1</v>
      </c>
      <c r="AB457" s="35" t="s">
        <v>4042</v>
      </c>
      <c r="AC457" s="35" t="s">
        <v>61</v>
      </c>
      <c r="AD457" s="35" t="s">
        <v>68</v>
      </c>
      <c r="AE457" s="35" t="s">
        <v>3799</v>
      </c>
      <c r="AF457" s="34" t="s">
        <v>63</v>
      </c>
      <c r="AG457" s="34" t="s">
        <v>630</v>
      </c>
    </row>
    <row r="458" spans="1:33" s="5" customFormat="1" ht="50.25" customHeight="1" x14ac:dyDescent="0.3">
      <c r="A458" s="58" t="s">
        <v>3786</v>
      </c>
      <c r="B458" s="35">
        <v>50193000</v>
      </c>
      <c r="C458" s="34" t="s">
        <v>4043</v>
      </c>
      <c r="D458" s="55">
        <v>43049</v>
      </c>
      <c r="E458" s="34" t="s">
        <v>834</v>
      </c>
      <c r="F458" s="34" t="s">
        <v>2464</v>
      </c>
      <c r="G458" s="34" t="s">
        <v>232</v>
      </c>
      <c r="H458" s="74">
        <v>905800000</v>
      </c>
      <c r="I458" s="74">
        <v>905800000</v>
      </c>
      <c r="J458" s="34" t="s">
        <v>49</v>
      </c>
      <c r="K458" s="34" t="s">
        <v>3788</v>
      </c>
      <c r="L458" s="35" t="s">
        <v>3789</v>
      </c>
      <c r="M458" s="35" t="s">
        <v>3790</v>
      </c>
      <c r="N458" s="58">
        <v>3835465</v>
      </c>
      <c r="O458" s="45" t="s">
        <v>3791</v>
      </c>
      <c r="P458" s="34" t="s">
        <v>3792</v>
      </c>
      <c r="Q458" s="34" t="s">
        <v>3793</v>
      </c>
      <c r="R458" s="34" t="s">
        <v>3794</v>
      </c>
      <c r="S458" s="34" t="s">
        <v>3795</v>
      </c>
      <c r="T458" s="34" t="s">
        <v>3793</v>
      </c>
      <c r="U458" s="35" t="s">
        <v>3796</v>
      </c>
      <c r="V458" s="35" t="s">
        <v>4044</v>
      </c>
      <c r="W458" s="34" t="s">
        <v>4044</v>
      </c>
      <c r="X458" s="60">
        <v>43050</v>
      </c>
      <c r="Y458" s="34">
        <v>2017060093032</v>
      </c>
      <c r="Z458" s="34" t="s">
        <v>4044</v>
      </c>
      <c r="AA458" s="68">
        <f t="shared" si="6"/>
        <v>1</v>
      </c>
      <c r="AB458" s="35" t="s">
        <v>4045</v>
      </c>
      <c r="AC458" s="35" t="s">
        <v>61</v>
      </c>
      <c r="AD458" s="35" t="s">
        <v>68</v>
      </c>
      <c r="AE458" s="35" t="s">
        <v>3799</v>
      </c>
      <c r="AF458" s="34" t="s">
        <v>63</v>
      </c>
      <c r="AG458" s="34" t="s">
        <v>630</v>
      </c>
    </row>
    <row r="459" spans="1:33" s="5" customFormat="1" ht="50.25" customHeight="1" x14ac:dyDescent="0.3">
      <c r="A459" s="58" t="s">
        <v>3786</v>
      </c>
      <c r="B459" s="35">
        <v>50193000</v>
      </c>
      <c r="C459" s="34" t="s">
        <v>4046</v>
      </c>
      <c r="D459" s="55">
        <v>43049</v>
      </c>
      <c r="E459" s="34" t="s">
        <v>834</v>
      </c>
      <c r="F459" s="34" t="s">
        <v>2464</v>
      </c>
      <c r="G459" s="34" t="s">
        <v>232</v>
      </c>
      <c r="H459" s="74">
        <v>174833800</v>
      </c>
      <c r="I459" s="74">
        <v>174833800</v>
      </c>
      <c r="J459" s="34" t="s">
        <v>49</v>
      </c>
      <c r="K459" s="34" t="s">
        <v>3788</v>
      </c>
      <c r="L459" s="35" t="s">
        <v>3789</v>
      </c>
      <c r="M459" s="35" t="s">
        <v>3790</v>
      </c>
      <c r="N459" s="58">
        <v>3835465</v>
      </c>
      <c r="O459" s="45" t="s">
        <v>3791</v>
      </c>
      <c r="P459" s="34" t="s">
        <v>3792</v>
      </c>
      <c r="Q459" s="34" t="s">
        <v>3793</v>
      </c>
      <c r="R459" s="34" t="s">
        <v>3794</v>
      </c>
      <c r="S459" s="34" t="s">
        <v>3795</v>
      </c>
      <c r="T459" s="34" t="s">
        <v>3793</v>
      </c>
      <c r="U459" s="35" t="s">
        <v>3796</v>
      </c>
      <c r="V459" s="35" t="s">
        <v>4047</v>
      </c>
      <c r="W459" s="34" t="s">
        <v>4047</v>
      </c>
      <c r="X459" s="60">
        <v>43050</v>
      </c>
      <c r="Y459" s="34">
        <v>2017060093032</v>
      </c>
      <c r="Z459" s="34" t="s">
        <v>4047</v>
      </c>
      <c r="AA459" s="68">
        <f t="shared" si="6"/>
        <v>1</v>
      </c>
      <c r="AB459" s="35" t="s">
        <v>4048</v>
      </c>
      <c r="AC459" s="35" t="s">
        <v>61</v>
      </c>
      <c r="AD459" s="35" t="s">
        <v>68</v>
      </c>
      <c r="AE459" s="35" t="s">
        <v>3799</v>
      </c>
      <c r="AF459" s="34" t="s">
        <v>63</v>
      </c>
      <c r="AG459" s="34" t="s">
        <v>630</v>
      </c>
    </row>
    <row r="460" spans="1:33" s="5" customFormat="1" ht="50.25" customHeight="1" x14ac:dyDescent="0.3">
      <c r="A460" s="58" t="s">
        <v>3786</v>
      </c>
      <c r="B460" s="35">
        <v>50193000</v>
      </c>
      <c r="C460" s="34" t="s">
        <v>4049</v>
      </c>
      <c r="D460" s="55">
        <v>43049</v>
      </c>
      <c r="E460" s="34" t="s">
        <v>834</v>
      </c>
      <c r="F460" s="34" t="s">
        <v>2464</v>
      </c>
      <c r="G460" s="34" t="s">
        <v>232</v>
      </c>
      <c r="H460" s="74">
        <v>164280000</v>
      </c>
      <c r="I460" s="74">
        <v>164280000</v>
      </c>
      <c r="J460" s="34" t="s">
        <v>49</v>
      </c>
      <c r="K460" s="34" t="s">
        <v>3788</v>
      </c>
      <c r="L460" s="35" t="s">
        <v>3789</v>
      </c>
      <c r="M460" s="35" t="s">
        <v>3790</v>
      </c>
      <c r="N460" s="58">
        <v>3835465</v>
      </c>
      <c r="O460" s="45" t="s">
        <v>3791</v>
      </c>
      <c r="P460" s="34" t="s">
        <v>3792</v>
      </c>
      <c r="Q460" s="34" t="s">
        <v>3793</v>
      </c>
      <c r="R460" s="34" t="s">
        <v>3794</v>
      </c>
      <c r="S460" s="34" t="s">
        <v>3795</v>
      </c>
      <c r="T460" s="34" t="s">
        <v>3793</v>
      </c>
      <c r="U460" s="35" t="s">
        <v>3796</v>
      </c>
      <c r="V460" s="35" t="s">
        <v>4050</v>
      </c>
      <c r="W460" s="34" t="s">
        <v>4050</v>
      </c>
      <c r="X460" s="60">
        <v>43050</v>
      </c>
      <c r="Y460" s="34">
        <v>2017060093032</v>
      </c>
      <c r="Z460" s="34" t="s">
        <v>4050</v>
      </c>
      <c r="AA460" s="68">
        <f t="shared" si="6"/>
        <v>1</v>
      </c>
      <c r="AB460" s="35" t="s">
        <v>4051</v>
      </c>
      <c r="AC460" s="35" t="s">
        <v>61</v>
      </c>
      <c r="AD460" s="35" t="s">
        <v>68</v>
      </c>
      <c r="AE460" s="35" t="s">
        <v>3799</v>
      </c>
      <c r="AF460" s="34" t="s">
        <v>63</v>
      </c>
      <c r="AG460" s="34" t="s">
        <v>630</v>
      </c>
    </row>
    <row r="461" spans="1:33" s="5" customFormat="1" ht="50.25" customHeight="1" x14ac:dyDescent="0.3">
      <c r="A461" s="58" t="s">
        <v>3786</v>
      </c>
      <c r="B461" s="35">
        <v>50193000</v>
      </c>
      <c r="C461" s="34" t="s">
        <v>4052</v>
      </c>
      <c r="D461" s="55">
        <v>43049</v>
      </c>
      <c r="E461" s="34" t="s">
        <v>222</v>
      </c>
      <c r="F461" s="34" t="s">
        <v>2464</v>
      </c>
      <c r="G461" s="34" t="s">
        <v>232</v>
      </c>
      <c r="H461" s="74">
        <v>41152360</v>
      </c>
      <c r="I461" s="74">
        <v>41152360</v>
      </c>
      <c r="J461" s="34" t="s">
        <v>49</v>
      </c>
      <c r="K461" s="34" t="s">
        <v>3788</v>
      </c>
      <c r="L461" s="35" t="s">
        <v>3789</v>
      </c>
      <c r="M461" s="35" t="s">
        <v>3790</v>
      </c>
      <c r="N461" s="58">
        <v>3835465</v>
      </c>
      <c r="O461" s="45" t="s">
        <v>3791</v>
      </c>
      <c r="P461" s="34" t="s">
        <v>3792</v>
      </c>
      <c r="Q461" s="34" t="s">
        <v>3793</v>
      </c>
      <c r="R461" s="34" t="s">
        <v>3794</v>
      </c>
      <c r="S461" s="34" t="s">
        <v>3795</v>
      </c>
      <c r="T461" s="34" t="s">
        <v>3793</v>
      </c>
      <c r="U461" s="35" t="s">
        <v>3796</v>
      </c>
      <c r="V461" s="35" t="s">
        <v>4053</v>
      </c>
      <c r="W461" s="34" t="s">
        <v>4053</v>
      </c>
      <c r="X461" s="60">
        <v>43050</v>
      </c>
      <c r="Y461" s="34">
        <v>2017060093032</v>
      </c>
      <c r="Z461" s="34" t="s">
        <v>4053</v>
      </c>
      <c r="AA461" s="68">
        <f t="shared" ref="AA461:AA524" si="7">+IF(AND(W461="",X461="",Y461="",Z461=""),"",IF(AND(W461&lt;&gt;"",X461="",Y461="",Z461=""),0%,IF(AND(W461&lt;&gt;"",X461&lt;&gt;"",Y461="",Z461=""),33%,IF(AND(W461&lt;&gt;"",X461&lt;&gt;"",Y461&lt;&gt;"",Z461=""),66%,IF(AND(W461&lt;&gt;"",X461&lt;&gt;"",Y461&lt;&gt;"",Z461&lt;&gt;""),100%,"Información incompleta")))))</f>
        <v>1</v>
      </c>
      <c r="AB461" s="35" t="s">
        <v>4054</v>
      </c>
      <c r="AC461" s="35" t="s">
        <v>61</v>
      </c>
      <c r="AD461" s="35" t="s">
        <v>68</v>
      </c>
      <c r="AE461" s="35" t="s">
        <v>3799</v>
      </c>
      <c r="AF461" s="34" t="s">
        <v>63</v>
      </c>
      <c r="AG461" s="34" t="s">
        <v>630</v>
      </c>
    </row>
    <row r="462" spans="1:33" s="5" customFormat="1" ht="50.25" customHeight="1" x14ac:dyDescent="0.3">
      <c r="A462" s="58" t="s">
        <v>3786</v>
      </c>
      <c r="B462" s="35">
        <v>50193000</v>
      </c>
      <c r="C462" s="34" t="s">
        <v>4055</v>
      </c>
      <c r="D462" s="55">
        <v>43049</v>
      </c>
      <c r="E462" s="34" t="s">
        <v>222</v>
      </c>
      <c r="F462" s="34" t="s">
        <v>2464</v>
      </c>
      <c r="G462" s="34" t="s">
        <v>232</v>
      </c>
      <c r="H462" s="74">
        <v>802493630</v>
      </c>
      <c r="I462" s="74">
        <v>802493630</v>
      </c>
      <c r="J462" s="34" t="s">
        <v>49</v>
      </c>
      <c r="K462" s="34" t="s">
        <v>3788</v>
      </c>
      <c r="L462" s="35" t="s">
        <v>3789</v>
      </c>
      <c r="M462" s="35" t="s">
        <v>3790</v>
      </c>
      <c r="N462" s="58">
        <v>3835465</v>
      </c>
      <c r="O462" s="45" t="s">
        <v>3791</v>
      </c>
      <c r="P462" s="34" t="s">
        <v>3792</v>
      </c>
      <c r="Q462" s="34" t="s">
        <v>3793</v>
      </c>
      <c r="R462" s="34" t="s">
        <v>3794</v>
      </c>
      <c r="S462" s="34" t="s">
        <v>3795</v>
      </c>
      <c r="T462" s="34" t="s">
        <v>3793</v>
      </c>
      <c r="U462" s="35" t="s">
        <v>3796</v>
      </c>
      <c r="V462" s="35" t="s">
        <v>4056</v>
      </c>
      <c r="W462" s="34" t="s">
        <v>4056</v>
      </c>
      <c r="X462" s="60">
        <v>43050</v>
      </c>
      <c r="Y462" s="34">
        <v>2017060093032</v>
      </c>
      <c r="Z462" s="34" t="s">
        <v>4056</v>
      </c>
      <c r="AA462" s="68">
        <f t="shared" si="7"/>
        <v>1</v>
      </c>
      <c r="AB462" s="35" t="s">
        <v>4057</v>
      </c>
      <c r="AC462" s="35" t="s">
        <v>61</v>
      </c>
      <c r="AD462" s="35" t="s">
        <v>68</v>
      </c>
      <c r="AE462" s="35" t="s">
        <v>3799</v>
      </c>
      <c r="AF462" s="34" t="s">
        <v>63</v>
      </c>
      <c r="AG462" s="34" t="s">
        <v>630</v>
      </c>
    </row>
    <row r="463" spans="1:33" s="5" customFormat="1" ht="50.25" customHeight="1" x14ac:dyDescent="0.3">
      <c r="A463" s="58" t="s">
        <v>3786</v>
      </c>
      <c r="B463" s="35">
        <v>50193000</v>
      </c>
      <c r="C463" s="34" t="s">
        <v>4058</v>
      </c>
      <c r="D463" s="55">
        <v>43049</v>
      </c>
      <c r="E463" s="34" t="s">
        <v>222</v>
      </c>
      <c r="F463" s="34" t="s">
        <v>2464</v>
      </c>
      <c r="G463" s="34" t="s">
        <v>232</v>
      </c>
      <c r="H463" s="74">
        <v>424997152</v>
      </c>
      <c r="I463" s="74">
        <v>424997152</v>
      </c>
      <c r="J463" s="34" t="s">
        <v>49</v>
      </c>
      <c r="K463" s="34" t="s">
        <v>3788</v>
      </c>
      <c r="L463" s="35" t="s">
        <v>3789</v>
      </c>
      <c r="M463" s="35" t="s">
        <v>3790</v>
      </c>
      <c r="N463" s="58">
        <v>3835465</v>
      </c>
      <c r="O463" s="45" t="s">
        <v>3791</v>
      </c>
      <c r="P463" s="34" t="s">
        <v>3792</v>
      </c>
      <c r="Q463" s="34" t="s">
        <v>3793</v>
      </c>
      <c r="R463" s="34" t="s">
        <v>3794</v>
      </c>
      <c r="S463" s="34" t="s">
        <v>3795</v>
      </c>
      <c r="T463" s="34" t="s">
        <v>3793</v>
      </c>
      <c r="U463" s="35" t="s">
        <v>3796</v>
      </c>
      <c r="V463" s="35" t="s">
        <v>4059</v>
      </c>
      <c r="W463" s="34" t="s">
        <v>4059</v>
      </c>
      <c r="X463" s="60">
        <v>43050</v>
      </c>
      <c r="Y463" s="34">
        <v>2017060093032</v>
      </c>
      <c r="Z463" s="34" t="s">
        <v>4059</v>
      </c>
      <c r="AA463" s="68">
        <f t="shared" si="7"/>
        <v>1</v>
      </c>
      <c r="AB463" s="35" t="s">
        <v>4060</v>
      </c>
      <c r="AC463" s="35" t="s">
        <v>61</v>
      </c>
      <c r="AD463" s="35" t="s">
        <v>68</v>
      </c>
      <c r="AE463" s="35" t="s">
        <v>3799</v>
      </c>
      <c r="AF463" s="34" t="s">
        <v>63</v>
      </c>
      <c r="AG463" s="34" t="s">
        <v>630</v>
      </c>
    </row>
    <row r="464" spans="1:33" s="5" customFormat="1" ht="50.25" customHeight="1" x14ac:dyDescent="0.3">
      <c r="A464" s="58" t="s">
        <v>3786</v>
      </c>
      <c r="B464" s="35">
        <v>50193000</v>
      </c>
      <c r="C464" s="34" t="s">
        <v>4061</v>
      </c>
      <c r="D464" s="55">
        <v>43049</v>
      </c>
      <c r="E464" s="34" t="s">
        <v>834</v>
      </c>
      <c r="F464" s="34" t="s">
        <v>2464</v>
      </c>
      <c r="G464" s="34" t="s">
        <v>232</v>
      </c>
      <c r="H464" s="74">
        <v>327025866</v>
      </c>
      <c r="I464" s="74">
        <v>327025866</v>
      </c>
      <c r="J464" s="34" t="s">
        <v>49</v>
      </c>
      <c r="K464" s="34" t="s">
        <v>3788</v>
      </c>
      <c r="L464" s="35" t="s">
        <v>3789</v>
      </c>
      <c r="M464" s="35" t="s">
        <v>3790</v>
      </c>
      <c r="N464" s="58">
        <v>3835465</v>
      </c>
      <c r="O464" s="45" t="s">
        <v>3791</v>
      </c>
      <c r="P464" s="34" t="s">
        <v>3792</v>
      </c>
      <c r="Q464" s="34" t="s">
        <v>3793</v>
      </c>
      <c r="R464" s="34" t="s">
        <v>3794</v>
      </c>
      <c r="S464" s="34" t="s">
        <v>3795</v>
      </c>
      <c r="T464" s="34" t="s">
        <v>3793</v>
      </c>
      <c r="U464" s="35" t="s">
        <v>3796</v>
      </c>
      <c r="V464" s="35" t="s">
        <v>4062</v>
      </c>
      <c r="W464" s="34" t="s">
        <v>4062</v>
      </c>
      <c r="X464" s="60">
        <v>43050</v>
      </c>
      <c r="Y464" s="34">
        <v>2017060093032</v>
      </c>
      <c r="Z464" s="34" t="s">
        <v>4062</v>
      </c>
      <c r="AA464" s="68">
        <f t="shared" si="7"/>
        <v>1</v>
      </c>
      <c r="AB464" s="35" t="s">
        <v>4063</v>
      </c>
      <c r="AC464" s="35" t="s">
        <v>61</v>
      </c>
      <c r="AD464" s="35" t="s">
        <v>68</v>
      </c>
      <c r="AE464" s="35" t="s">
        <v>3799</v>
      </c>
      <c r="AF464" s="34" t="s">
        <v>63</v>
      </c>
      <c r="AG464" s="34" t="s">
        <v>630</v>
      </c>
    </row>
    <row r="465" spans="1:33" s="5" customFormat="1" ht="50.25" customHeight="1" x14ac:dyDescent="0.3">
      <c r="A465" s="58" t="s">
        <v>3786</v>
      </c>
      <c r="B465" s="35">
        <v>50193000</v>
      </c>
      <c r="C465" s="34" t="s">
        <v>4064</v>
      </c>
      <c r="D465" s="55">
        <v>43049</v>
      </c>
      <c r="E465" s="34" t="s">
        <v>834</v>
      </c>
      <c r="F465" s="34" t="s">
        <v>2464</v>
      </c>
      <c r="G465" s="34" t="s">
        <v>232</v>
      </c>
      <c r="H465" s="74">
        <v>845659221</v>
      </c>
      <c r="I465" s="74">
        <v>845659221</v>
      </c>
      <c r="J465" s="34" t="s">
        <v>49</v>
      </c>
      <c r="K465" s="34" t="s">
        <v>3788</v>
      </c>
      <c r="L465" s="35" t="s">
        <v>3789</v>
      </c>
      <c r="M465" s="35" t="s">
        <v>3790</v>
      </c>
      <c r="N465" s="58">
        <v>3835465</v>
      </c>
      <c r="O465" s="45" t="s">
        <v>3791</v>
      </c>
      <c r="P465" s="34" t="s">
        <v>3792</v>
      </c>
      <c r="Q465" s="34" t="s">
        <v>3793</v>
      </c>
      <c r="R465" s="34" t="s">
        <v>3794</v>
      </c>
      <c r="S465" s="34" t="s">
        <v>3795</v>
      </c>
      <c r="T465" s="34" t="s">
        <v>3793</v>
      </c>
      <c r="U465" s="35" t="s">
        <v>3796</v>
      </c>
      <c r="V465" s="35" t="s">
        <v>4065</v>
      </c>
      <c r="W465" s="34" t="s">
        <v>4065</v>
      </c>
      <c r="X465" s="60">
        <v>43050</v>
      </c>
      <c r="Y465" s="34">
        <v>2017060093032</v>
      </c>
      <c r="Z465" s="34" t="s">
        <v>4065</v>
      </c>
      <c r="AA465" s="68">
        <f t="shared" si="7"/>
        <v>1</v>
      </c>
      <c r="AB465" s="35" t="s">
        <v>4066</v>
      </c>
      <c r="AC465" s="35" t="s">
        <v>61</v>
      </c>
      <c r="AD465" s="35" t="s">
        <v>68</v>
      </c>
      <c r="AE465" s="35" t="s">
        <v>3799</v>
      </c>
      <c r="AF465" s="34" t="s">
        <v>63</v>
      </c>
      <c r="AG465" s="34" t="s">
        <v>630</v>
      </c>
    </row>
    <row r="466" spans="1:33" s="5" customFormat="1" ht="50.25" customHeight="1" x14ac:dyDescent="0.3">
      <c r="A466" s="58" t="s">
        <v>3786</v>
      </c>
      <c r="B466" s="35">
        <v>50193000</v>
      </c>
      <c r="C466" s="34" t="s">
        <v>4067</v>
      </c>
      <c r="D466" s="55">
        <v>43049</v>
      </c>
      <c r="E466" s="34" t="s">
        <v>222</v>
      </c>
      <c r="F466" s="34" t="s">
        <v>2464</v>
      </c>
      <c r="G466" s="34" t="s">
        <v>232</v>
      </c>
      <c r="H466" s="74">
        <v>255161200</v>
      </c>
      <c r="I466" s="74">
        <v>255161200</v>
      </c>
      <c r="J466" s="34" t="s">
        <v>49</v>
      </c>
      <c r="K466" s="34" t="s">
        <v>3788</v>
      </c>
      <c r="L466" s="35" t="s">
        <v>3789</v>
      </c>
      <c r="M466" s="35" t="s">
        <v>3790</v>
      </c>
      <c r="N466" s="58">
        <v>3835465</v>
      </c>
      <c r="O466" s="45" t="s">
        <v>3791</v>
      </c>
      <c r="P466" s="34" t="s">
        <v>3792</v>
      </c>
      <c r="Q466" s="34" t="s">
        <v>3793</v>
      </c>
      <c r="R466" s="34" t="s">
        <v>3794</v>
      </c>
      <c r="S466" s="34" t="s">
        <v>3795</v>
      </c>
      <c r="T466" s="34" t="s">
        <v>3793</v>
      </c>
      <c r="U466" s="35" t="s">
        <v>3796</v>
      </c>
      <c r="V466" s="35" t="s">
        <v>4068</v>
      </c>
      <c r="W466" s="34" t="s">
        <v>4068</v>
      </c>
      <c r="X466" s="60">
        <v>43050</v>
      </c>
      <c r="Y466" s="34">
        <v>2017060093032</v>
      </c>
      <c r="Z466" s="34" t="s">
        <v>4068</v>
      </c>
      <c r="AA466" s="68">
        <f t="shared" si="7"/>
        <v>1</v>
      </c>
      <c r="AB466" s="35" t="s">
        <v>4069</v>
      </c>
      <c r="AC466" s="35" t="s">
        <v>61</v>
      </c>
      <c r="AD466" s="35" t="s">
        <v>68</v>
      </c>
      <c r="AE466" s="35" t="s">
        <v>3799</v>
      </c>
      <c r="AF466" s="34" t="s">
        <v>63</v>
      </c>
      <c r="AG466" s="34" t="s">
        <v>630</v>
      </c>
    </row>
    <row r="467" spans="1:33" s="5" customFormat="1" ht="50.25" customHeight="1" x14ac:dyDescent="0.3">
      <c r="A467" s="58" t="s">
        <v>3786</v>
      </c>
      <c r="B467" s="35">
        <v>50193000</v>
      </c>
      <c r="C467" s="34" t="s">
        <v>4070</v>
      </c>
      <c r="D467" s="55">
        <v>43049</v>
      </c>
      <c r="E467" s="34" t="s">
        <v>834</v>
      </c>
      <c r="F467" s="34" t="s">
        <v>2464</v>
      </c>
      <c r="G467" s="34" t="s">
        <v>232</v>
      </c>
      <c r="H467" s="74">
        <v>278468445</v>
      </c>
      <c r="I467" s="74">
        <v>278468445</v>
      </c>
      <c r="J467" s="34" t="s">
        <v>49</v>
      </c>
      <c r="K467" s="34" t="s">
        <v>3788</v>
      </c>
      <c r="L467" s="35" t="s">
        <v>3789</v>
      </c>
      <c r="M467" s="35" t="s">
        <v>3790</v>
      </c>
      <c r="N467" s="58">
        <v>3835465</v>
      </c>
      <c r="O467" s="45" t="s">
        <v>3791</v>
      </c>
      <c r="P467" s="34" t="s">
        <v>3792</v>
      </c>
      <c r="Q467" s="34" t="s">
        <v>3793</v>
      </c>
      <c r="R467" s="34" t="s">
        <v>3794</v>
      </c>
      <c r="S467" s="34" t="s">
        <v>3795</v>
      </c>
      <c r="T467" s="34" t="s">
        <v>3793</v>
      </c>
      <c r="U467" s="35" t="s">
        <v>3796</v>
      </c>
      <c r="V467" s="35" t="s">
        <v>4071</v>
      </c>
      <c r="W467" s="34" t="s">
        <v>4071</v>
      </c>
      <c r="X467" s="60">
        <v>43050</v>
      </c>
      <c r="Y467" s="34">
        <v>2017060093032</v>
      </c>
      <c r="Z467" s="34" t="s">
        <v>4071</v>
      </c>
      <c r="AA467" s="68">
        <f t="shared" si="7"/>
        <v>1</v>
      </c>
      <c r="AB467" s="35" t="s">
        <v>4072</v>
      </c>
      <c r="AC467" s="35" t="s">
        <v>61</v>
      </c>
      <c r="AD467" s="35" t="s">
        <v>68</v>
      </c>
      <c r="AE467" s="35" t="s">
        <v>3799</v>
      </c>
      <c r="AF467" s="34" t="s">
        <v>63</v>
      </c>
      <c r="AG467" s="34" t="s">
        <v>630</v>
      </c>
    </row>
    <row r="468" spans="1:33" s="5" customFormat="1" ht="50.25" customHeight="1" x14ac:dyDescent="0.3">
      <c r="A468" s="58" t="s">
        <v>3786</v>
      </c>
      <c r="B468" s="35">
        <v>50193000</v>
      </c>
      <c r="C468" s="34" t="s">
        <v>4073</v>
      </c>
      <c r="D468" s="55">
        <v>43049</v>
      </c>
      <c r="E468" s="34" t="s">
        <v>834</v>
      </c>
      <c r="F468" s="34" t="s">
        <v>2464</v>
      </c>
      <c r="G468" s="34" t="s">
        <v>232</v>
      </c>
      <c r="H468" s="74">
        <v>316448569</v>
      </c>
      <c r="I468" s="74">
        <v>316448569</v>
      </c>
      <c r="J468" s="34" t="s">
        <v>49</v>
      </c>
      <c r="K468" s="34" t="s">
        <v>3788</v>
      </c>
      <c r="L468" s="35" t="s">
        <v>3789</v>
      </c>
      <c r="M468" s="35" t="s">
        <v>3790</v>
      </c>
      <c r="N468" s="58">
        <v>3835465</v>
      </c>
      <c r="O468" s="45" t="s">
        <v>3791</v>
      </c>
      <c r="P468" s="34" t="s">
        <v>3792</v>
      </c>
      <c r="Q468" s="34" t="s">
        <v>3793</v>
      </c>
      <c r="R468" s="34" t="s">
        <v>3794</v>
      </c>
      <c r="S468" s="34" t="s">
        <v>3795</v>
      </c>
      <c r="T468" s="34" t="s">
        <v>3793</v>
      </c>
      <c r="U468" s="35" t="s">
        <v>3796</v>
      </c>
      <c r="V468" s="35" t="s">
        <v>4074</v>
      </c>
      <c r="W468" s="34" t="s">
        <v>4074</v>
      </c>
      <c r="X468" s="60">
        <v>43050</v>
      </c>
      <c r="Y468" s="34">
        <v>2017060093032</v>
      </c>
      <c r="Z468" s="34" t="s">
        <v>4074</v>
      </c>
      <c r="AA468" s="68">
        <f t="shared" si="7"/>
        <v>1</v>
      </c>
      <c r="AB468" s="35" t="s">
        <v>4075</v>
      </c>
      <c r="AC468" s="35" t="s">
        <v>61</v>
      </c>
      <c r="AD468" s="35" t="s">
        <v>68</v>
      </c>
      <c r="AE468" s="35" t="s">
        <v>3799</v>
      </c>
      <c r="AF468" s="34" t="s">
        <v>63</v>
      </c>
      <c r="AG468" s="34" t="s">
        <v>630</v>
      </c>
    </row>
    <row r="469" spans="1:33" s="5" customFormat="1" ht="50.25" customHeight="1" x14ac:dyDescent="0.3">
      <c r="A469" s="58" t="s">
        <v>3786</v>
      </c>
      <c r="B469" s="35">
        <v>50193000</v>
      </c>
      <c r="C469" s="34" t="s">
        <v>4076</v>
      </c>
      <c r="D469" s="55">
        <v>43049</v>
      </c>
      <c r="E469" s="34" t="s">
        <v>834</v>
      </c>
      <c r="F469" s="34" t="s">
        <v>2464</v>
      </c>
      <c r="G469" s="34" t="s">
        <v>232</v>
      </c>
      <c r="H469" s="74">
        <v>219877687</v>
      </c>
      <c r="I469" s="74">
        <v>219877687</v>
      </c>
      <c r="J469" s="34" t="s">
        <v>49</v>
      </c>
      <c r="K469" s="34" t="s">
        <v>3788</v>
      </c>
      <c r="L469" s="35" t="s">
        <v>3789</v>
      </c>
      <c r="M469" s="35" t="s">
        <v>3790</v>
      </c>
      <c r="N469" s="58">
        <v>3835465</v>
      </c>
      <c r="O469" s="45" t="s">
        <v>3791</v>
      </c>
      <c r="P469" s="34" t="s">
        <v>3792</v>
      </c>
      <c r="Q469" s="34" t="s">
        <v>3793</v>
      </c>
      <c r="R469" s="34" t="s">
        <v>3794</v>
      </c>
      <c r="S469" s="34" t="s">
        <v>3795</v>
      </c>
      <c r="T469" s="34" t="s">
        <v>3793</v>
      </c>
      <c r="U469" s="35" t="s">
        <v>3796</v>
      </c>
      <c r="V469" s="35" t="s">
        <v>4077</v>
      </c>
      <c r="W469" s="34" t="s">
        <v>4077</v>
      </c>
      <c r="X469" s="60">
        <v>43050</v>
      </c>
      <c r="Y469" s="34">
        <v>2017060093032</v>
      </c>
      <c r="Z469" s="34" t="s">
        <v>4077</v>
      </c>
      <c r="AA469" s="68">
        <f t="shared" si="7"/>
        <v>1</v>
      </c>
      <c r="AB469" s="35" t="s">
        <v>4078</v>
      </c>
      <c r="AC469" s="35" t="s">
        <v>61</v>
      </c>
      <c r="AD469" s="35" t="s">
        <v>68</v>
      </c>
      <c r="AE469" s="35" t="s">
        <v>3799</v>
      </c>
      <c r="AF469" s="34" t="s">
        <v>63</v>
      </c>
      <c r="AG469" s="34" t="s">
        <v>630</v>
      </c>
    </row>
    <row r="470" spans="1:33" s="5" customFormat="1" ht="50.25" customHeight="1" x14ac:dyDescent="0.3">
      <c r="A470" s="58" t="s">
        <v>3786</v>
      </c>
      <c r="B470" s="35">
        <v>50193000</v>
      </c>
      <c r="C470" s="34" t="s">
        <v>4079</v>
      </c>
      <c r="D470" s="55">
        <v>43049</v>
      </c>
      <c r="E470" s="34" t="s">
        <v>834</v>
      </c>
      <c r="F470" s="34" t="s">
        <v>2464</v>
      </c>
      <c r="G470" s="34" t="s">
        <v>232</v>
      </c>
      <c r="H470" s="74">
        <v>264350060</v>
      </c>
      <c r="I470" s="74">
        <v>264350060</v>
      </c>
      <c r="J470" s="34" t="s">
        <v>49</v>
      </c>
      <c r="K470" s="34" t="s">
        <v>3788</v>
      </c>
      <c r="L470" s="35" t="s">
        <v>3789</v>
      </c>
      <c r="M470" s="35" t="s">
        <v>3790</v>
      </c>
      <c r="N470" s="58">
        <v>3835465</v>
      </c>
      <c r="O470" s="45" t="s">
        <v>3791</v>
      </c>
      <c r="P470" s="34" t="s">
        <v>3792</v>
      </c>
      <c r="Q470" s="34" t="s">
        <v>3793</v>
      </c>
      <c r="R470" s="34" t="s">
        <v>3794</v>
      </c>
      <c r="S470" s="34" t="s">
        <v>3795</v>
      </c>
      <c r="T470" s="34" t="s">
        <v>3793</v>
      </c>
      <c r="U470" s="35" t="s">
        <v>3796</v>
      </c>
      <c r="V470" s="35" t="s">
        <v>4080</v>
      </c>
      <c r="W470" s="34" t="s">
        <v>4080</v>
      </c>
      <c r="X470" s="60">
        <v>43050</v>
      </c>
      <c r="Y470" s="34">
        <v>2017060093032</v>
      </c>
      <c r="Z470" s="34" t="s">
        <v>4080</v>
      </c>
      <c r="AA470" s="68">
        <f t="shared" si="7"/>
        <v>1</v>
      </c>
      <c r="AB470" s="35" t="s">
        <v>4081</v>
      </c>
      <c r="AC470" s="35" t="s">
        <v>61</v>
      </c>
      <c r="AD470" s="35" t="s">
        <v>68</v>
      </c>
      <c r="AE470" s="35" t="s">
        <v>3799</v>
      </c>
      <c r="AF470" s="34" t="s">
        <v>63</v>
      </c>
      <c r="AG470" s="34" t="s">
        <v>630</v>
      </c>
    </row>
    <row r="471" spans="1:33" s="5" customFormat="1" ht="50.25" customHeight="1" x14ac:dyDescent="0.3">
      <c r="A471" s="58" t="s">
        <v>3786</v>
      </c>
      <c r="B471" s="35">
        <v>50193000</v>
      </c>
      <c r="C471" s="34" t="s">
        <v>4082</v>
      </c>
      <c r="D471" s="55">
        <v>43049</v>
      </c>
      <c r="E471" s="34" t="s">
        <v>834</v>
      </c>
      <c r="F471" s="34" t="s">
        <v>2464</v>
      </c>
      <c r="G471" s="34" t="s">
        <v>232</v>
      </c>
      <c r="H471" s="74">
        <v>425167896</v>
      </c>
      <c r="I471" s="74">
        <v>425167896</v>
      </c>
      <c r="J471" s="34" t="s">
        <v>49</v>
      </c>
      <c r="K471" s="34" t="s">
        <v>3788</v>
      </c>
      <c r="L471" s="35" t="s">
        <v>3789</v>
      </c>
      <c r="M471" s="35" t="s">
        <v>3790</v>
      </c>
      <c r="N471" s="58">
        <v>3835465</v>
      </c>
      <c r="O471" s="45" t="s">
        <v>3791</v>
      </c>
      <c r="P471" s="34" t="s">
        <v>3792</v>
      </c>
      <c r="Q471" s="34" t="s">
        <v>3793</v>
      </c>
      <c r="R471" s="34" t="s">
        <v>3794</v>
      </c>
      <c r="S471" s="34" t="s">
        <v>3795</v>
      </c>
      <c r="T471" s="34" t="s">
        <v>3793</v>
      </c>
      <c r="U471" s="35" t="s">
        <v>3796</v>
      </c>
      <c r="V471" s="35" t="s">
        <v>4083</v>
      </c>
      <c r="W471" s="34" t="s">
        <v>4083</v>
      </c>
      <c r="X471" s="60">
        <v>43050</v>
      </c>
      <c r="Y471" s="34">
        <v>2017060093032</v>
      </c>
      <c r="Z471" s="34" t="s">
        <v>4083</v>
      </c>
      <c r="AA471" s="68">
        <f t="shared" si="7"/>
        <v>1</v>
      </c>
      <c r="AB471" s="35" t="s">
        <v>4084</v>
      </c>
      <c r="AC471" s="35" t="s">
        <v>61</v>
      </c>
      <c r="AD471" s="35" t="s">
        <v>68</v>
      </c>
      <c r="AE471" s="35" t="s">
        <v>3799</v>
      </c>
      <c r="AF471" s="34" t="s">
        <v>63</v>
      </c>
      <c r="AG471" s="34" t="s">
        <v>630</v>
      </c>
    </row>
    <row r="472" spans="1:33" s="5" customFormat="1" ht="50.25" customHeight="1" x14ac:dyDescent="0.3">
      <c r="A472" s="58" t="s">
        <v>3786</v>
      </c>
      <c r="B472" s="35">
        <v>50193000</v>
      </c>
      <c r="C472" s="34" t="s">
        <v>4085</v>
      </c>
      <c r="D472" s="55">
        <v>43049</v>
      </c>
      <c r="E472" s="34" t="s">
        <v>222</v>
      </c>
      <c r="F472" s="34" t="s">
        <v>2464</v>
      </c>
      <c r="G472" s="34" t="s">
        <v>232</v>
      </c>
      <c r="H472" s="74">
        <v>147061616</v>
      </c>
      <c r="I472" s="74">
        <v>147061616</v>
      </c>
      <c r="J472" s="34" t="s">
        <v>49</v>
      </c>
      <c r="K472" s="34" t="s">
        <v>3788</v>
      </c>
      <c r="L472" s="35" t="s">
        <v>3789</v>
      </c>
      <c r="M472" s="35" t="s">
        <v>3790</v>
      </c>
      <c r="N472" s="58">
        <v>3835465</v>
      </c>
      <c r="O472" s="45" t="s">
        <v>3791</v>
      </c>
      <c r="P472" s="34" t="s">
        <v>3792</v>
      </c>
      <c r="Q472" s="34" t="s">
        <v>3793</v>
      </c>
      <c r="R472" s="34" t="s">
        <v>3794</v>
      </c>
      <c r="S472" s="34" t="s">
        <v>3795</v>
      </c>
      <c r="T472" s="34" t="s">
        <v>3793</v>
      </c>
      <c r="U472" s="35" t="s">
        <v>3796</v>
      </c>
      <c r="V472" s="35" t="s">
        <v>4086</v>
      </c>
      <c r="W472" s="34" t="s">
        <v>4086</v>
      </c>
      <c r="X472" s="60">
        <v>43050</v>
      </c>
      <c r="Y472" s="34">
        <v>2017060093032</v>
      </c>
      <c r="Z472" s="34" t="s">
        <v>4086</v>
      </c>
      <c r="AA472" s="68">
        <f t="shared" si="7"/>
        <v>1</v>
      </c>
      <c r="AB472" s="35" t="s">
        <v>4087</v>
      </c>
      <c r="AC472" s="35" t="s">
        <v>61</v>
      </c>
      <c r="AD472" s="35" t="s">
        <v>68</v>
      </c>
      <c r="AE472" s="35" t="s">
        <v>3799</v>
      </c>
      <c r="AF472" s="34" t="s">
        <v>63</v>
      </c>
      <c r="AG472" s="34" t="s">
        <v>630</v>
      </c>
    </row>
    <row r="473" spans="1:33" s="5" customFormat="1" ht="50.25" customHeight="1" x14ac:dyDescent="0.3">
      <c r="A473" s="58" t="s">
        <v>3786</v>
      </c>
      <c r="B473" s="35">
        <v>50193000</v>
      </c>
      <c r="C473" s="34" t="s">
        <v>4088</v>
      </c>
      <c r="D473" s="55">
        <v>43049</v>
      </c>
      <c r="E473" s="34" t="s">
        <v>834</v>
      </c>
      <c r="F473" s="34" t="s">
        <v>2464</v>
      </c>
      <c r="G473" s="34" t="s">
        <v>232</v>
      </c>
      <c r="H473" s="74">
        <v>61828000</v>
      </c>
      <c r="I473" s="74">
        <v>61828000</v>
      </c>
      <c r="J473" s="34" t="s">
        <v>49</v>
      </c>
      <c r="K473" s="34" t="s">
        <v>3788</v>
      </c>
      <c r="L473" s="35" t="s">
        <v>3789</v>
      </c>
      <c r="M473" s="35" t="s">
        <v>3790</v>
      </c>
      <c r="N473" s="58">
        <v>3835465</v>
      </c>
      <c r="O473" s="45" t="s">
        <v>3791</v>
      </c>
      <c r="P473" s="34" t="s">
        <v>3792</v>
      </c>
      <c r="Q473" s="34" t="s">
        <v>3793</v>
      </c>
      <c r="R473" s="34" t="s">
        <v>3794</v>
      </c>
      <c r="S473" s="34" t="s">
        <v>3795</v>
      </c>
      <c r="T473" s="34" t="s">
        <v>3793</v>
      </c>
      <c r="U473" s="35" t="s">
        <v>3796</v>
      </c>
      <c r="V473" s="35" t="s">
        <v>4089</v>
      </c>
      <c r="W473" s="34" t="s">
        <v>4089</v>
      </c>
      <c r="X473" s="60">
        <v>43050</v>
      </c>
      <c r="Y473" s="34">
        <v>2017060093032</v>
      </c>
      <c r="Z473" s="34" t="s">
        <v>4089</v>
      </c>
      <c r="AA473" s="68">
        <f t="shared" si="7"/>
        <v>1</v>
      </c>
      <c r="AB473" s="35" t="s">
        <v>4090</v>
      </c>
      <c r="AC473" s="35" t="s">
        <v>61</v>
      </c>
      <c r="AD473" s="35" t="s">
        <v>68</v>
      </c>
      <c r="AE473" s="35" t="s">
        <v>3799</v>
      </c>
      <c r="AF473" s="34" t="s">
        <v>63</v>
      </c>
      <c r="AG473" s="34" t="s">
        <v>630</v>
      </c>
    </row>
    <row r="474" spans="1:33" s="5" customFormat="1" ht="50.25" customHeight="1" x14ac:dyDescent="0.3">
      <c r="A474" s="58" t="s">
        <v>3786</v>
      </c>
      <c r="B474" s="35">
        <v>50193000</v>
      </c>
      <c r="C474" s="34" t="s">
        <v>4091</v>
      </c>
      <c r="D474" s="55">
        <v>43049</v>
      </c>
      <c r="E474" s="34" t="s">
        <v>222</v>
      </c>
      <c r="F474" s="34" t="s">
        <v>2464</v>
      </c>
      <c r="G474" s="34" t="s">
        <v>232</v>
      </c>
      <c r="H474" s="74">
        <v>427826560</v>
      </c>
      <c r="I474" s="74">
        <v>427826560</v>
      </c>
      <c r="J474" s="34" t="s">
        <v>49</v>
      </c>
      <c r="K474" s="34" t="s">
        <v>3788</v>
      </c>
      <c r="L474" s="35" t="s">
        <v>3789</v>
      </c>
      <c r="M474" s="35" t="s">
        <v>3790</v>
      </c>
      <c r="N474" s="58">
        <v>3835465</v>
      </c>
      <c r="O474" s="45" t="s">
        <v>3791</v>
      </c>
      <c r="P474" s="34" t="s">
        <v>3792</v>
      </c>
      <c r="Q474" s="34" t="s">
        <v>3793</v>
      </c>
      <c r="R474" s="34" t="s">
        <v>3794</v>
      </c>
      <c r="S474" s="34" t="s">
        <v>3795</v>
      </c>
      <c r="T474" s="34" t="s">
        <v>3793</v>
      </c>
      <c r="U474" s="35" t="s">
        <v>3796</v>
      </c>
      <c r="V474" s="35" t="s">
        <v>4092</v>
      </c>
      <c r="W474" s="34" t="s">
        <v>4092</v>
      </c>
      <c r="X474" s="60">
        <v>43050</v>
      </c>
      <c r="Y474" s="34">
        <v>2017060093032</v>
      </c>
      <c r="Z474" s="34" t="s">
        <v>4092</v>
      </c>
      <c r="AA474" s="68">
        <f t="shared" si="7"/>
        <v>1</v>
      </c>
      <c r="AB474" s="35" t="s">
        <v>4093</v>
      </c>
      <c r="AC474" s="35" t="s">
        <v>61</v>
      </c>
      <c r="AD474" s="35" t="s">
        <v>68</v>
      </c>
      <c r="AE474" s="35" t="s">
        <v>3799</v>
      </c>
      <c r="AF474" s="34" t="s">
        <v>63</v>
      </c>
      <c r="AG474" s="34" t="s">
        <v>630</v>
      </c>
    </row>
    <row r="475" spans="1:33" s="5" customFormat="1" ht="50.25" customHeight="1" x14ac:dyDescent="0.3">
      <c r="A475" s="58" t="s">
        <v>3786</v>
      </c>
      <c r="B475" s="35">
        <v>50193000</v>
      </c>
      <c r="C475" s="34" t="s">
        <v>4094</v>
      </c>
      <c r="D475" s="55">
        <v>43049</v>
      </c>
      <c r="E475" s="34" t="s">
        <v>222</v>
      </c>
      <c r="F475" s="34" t="s">
        <v>2464</v>
      </c>
      <c r="G475" s="34" t="s">
        <v>232</v>
      </c>
      <c r="H475" s="74">
        <v>129983072</v>
      </c>
      <c r="I475" s="74">
        <v>129983072</v>
      </c>
      <c r="J475" s="34" t="s">
        <v>49</v>
      </c>
      <c r="K475" s="34" t="s">
        <v>3788</v>
      </c>
      <c r="L475" s="35" t="s">
        <v>3789</v>
      </c>
      <c r="M475" s="35" t="s">
        <v>3790</v>
      </c>
      <c r="N475" s="58">
        <v>3835465</v>
      </c>
      <c r="O475" s="45" t="s">
        <v>3791</v>
      </c>
      <c r="P475" s="34" t="s">
        <v>3792</v>
      </c>
      <c r="Q475" s="34" t="s">
        <v>3793</v>
      </c>
      <c r="R475" s="34" t="s">
        <v>3794</v>
      </c>
      <c r="S475" s="34" t="s">
        <v>3795</v>
      </c>
      <c r="T475" s="34" t="s">
        <v>3793</v>
      </c>
      <c r="U475" s="35" t="s">
        <v>3796</v>
      </c>
      <c r="V475" s="35" t="s">
        <v>4095</v>
      </c>
      <c r="W475" s="34" t="s">
        <v>4095</v>
      </c>
      <c r="X475" s="60">
        <v>43050</v>
      </c>
      <c r="Y475" s="34">
        <v>2017060093032</v>
      </c>
      <c r="Z475" s="34" t="s">
        <v>4095</v>
      </c>
      <c r="AA475" s="68">
        <f t="shared" si="7"/>
        <v>1</v>
      </c>
      <c r="AB475" s="35" t="s">
        <v>4096</v>
      </c>
      <c r="AC475" s="35" t="s">
        <v>61</v>
      </c>
      <c r="AD475" s="35" t="s">
        <v>68</v>
      </c>
      <c r="AE475" s="35" t="s">
        <v>3799</v>
      </c>
      <c r="AF475" s="34" t="s">
        <v>63</v>
      </c>
      <c r="AG475" s="34" t="s">
        <v>630</v>
      </c>
    </row>
    <row r="476" spans="1:33" s="5" customFormat="1" ht="50.25" customHeight="1" x14ac:dyDescent="0.3">
      <c r="A476" s="58" t="s">
        <v>3786</v>
      </c>
      <c r="B476" s="35">
        <v>50193000</v>
      </c>
      <c r="C476" s="34" t="s">
        <v>4097</v>
      </c>
      <c r="D476" s="55">
        <v>43049</v>
      </c>
      <c r="E476" s="34" t="s">
        <v>834</v>
      </c>
      <c r="F476" s="34" t="s">
        <v>2464</v>
      </c>
      <c r="G476" s="34" t="s">
        <v>232</v>
      </c>
      <c r="H476" s="74">
        <v>171005060</v>
      </c>
      <c r="I476" s="74">
        <v>171005060</v>
      </c>
      <c r="J476" s="34" t="s">
        <v>49</v>
      </c>
      <c r="K476" s="34" t="s">
        <v>3788</v>
      </c>
      <c r="L476" s="35" t="s">
        <v>3789</v>
      </c>
      <c r="M476" s="35" t="s">
        <v>3790</v>
      </c>
      <c r="N476" s="58">
        <v>3835465</v>
      </c>
      <c r="O476" s="45" t="s">
        <v>3791</v>
      </c>
      <c r="P476" s="34" t="s">
        <v>3792</v>
      </c>
      <c r="Q476" s="34" t="s">
        <v>3793</v>
      </c>
      <c r="R476" s="34" t="s">
        <v>3794</v>
      </c>
      <c r="S476" s="34" t="s">
        <v>3795</v>
      </c>
      <c r="T476" s="34" t="s">
        <v>3793</v>
      </c>
      <c r="U476" s="35" t="s">
        <v>3796</v>
      </c>
      <c r="V476" s="35" t="s">
        <v>4098</v>
      </c>
      <c r="W476" s="34" t="s">
        <v>4098</v>
      </c>
      <c r="X476" s="60">
        <v>43050</v>
      </c>
      <c r="Y476" s="34">
        <v>2017060093032</v>
      </c>
      <c r="Z476" s="34" t="s">
        <v>4098</v>
      </c>
      <c r="AA476" s="68">
        <f t="shared" si="7"/>
        <v>1</v>
      </c>
      <c r="AB476" s="35" t="s">
        <v>4099</v>
      </c>
      <c r="AC476" s="35" t="s">
        <v>61</v>
      </c>
      <c r="AD476" s="35" t="s">
        <v>68</v>
      </c>
      <c r="AE476" s="35" t="s">
        <v>3799</v>
      </c>
      <c r="AF476" s="34" t="s">
        <v>63</v>
      </c>
      <c r="AG476" s="34" t="s">
        <v>630</v>
      </c>
    </row>
    <row r="477" spans="1:33" s="5" customFormat="1" ht="50.25" customHeight="1" x14ac:dyDescent="0.3">
      <c r="A477" s="58" t="s">
        <v>3786</v>
      </c>
      <c r="B477" s="35">
        <v>50193000</v>
      </c>
      <c r="C477" s="34" t="s">
        <v>4100</v>
      </c>
      <c r="D477" s="55">
        <v>43049</v>
      </c>
      <c r="E477" s="34" t="s">
        <v>834</v>
      </c>
      <c r="F477" s="34" t="s">
        <v>2464</v>
      </c>
      <c r="G477" s="34" t="s">
        <v>232</v>
      </c>
      <c r="H477" s="74">
        <v>652250522</v>
      </c>
      <c r="I477" s="74">
        <v>652250522</v>
      </c>
      <c r="J477" s="34" t="s">
        <v>49</v>
      </c>
      <c r="K477" s="34" t="s">
        <v>3788</v>
      </c>
      <c r="L477" s="35" t="s">
        <v>3789</v>
      </c>
      <c r="M477" s="35" t="s">
        <v>3790</v>
      </c>
      <c r="N477" s="58">
        <v>3835465</v>
      </c>
      <c r="O477" s="45" t="s">
        <v>3791</v>
      </c>
      <c r="P477" s="34" t="s">
        <v>3792</v>
      </c>
      <c r="Q477" s="34" t="s">
        <v>3793</v>
      </c>
      <c r="R477" s="34" t="s">
        <v>3794</v>
      </c>
      <c r="S477" s="34" t="s">
        <v>3795</v>
      </c>
      <c r="T477" s="34" t="s">
        <v>3793</v>
      </c>
      <c r="U477" s="35" t="s">
        <v>3796</v>
      </c>
      <c r="V477" s="35" t="s">
        <v>4101</v>
      </c>
      <c r="W477" s="34" t="s">
        <v>4101</v>
      </c>
      <c r="X477" s="60">
        <v>43050</v>
      </c>
      <c r="Y477" s="34">
        <v>2017060093032</v>
      </c>
      <c r="Z477" s="34" t="s">
        <v>4101</v>
      </c>
      <c r="AA477" s="68">
        <f t="shared" si="7"/>
        <v>1</v>
      </c>
      <c r="AB477" s="35" t="s">
        <v>4102</v>
      </c>
      <c r="AC477" s="35" t="s">
        <v>61</v>
      </c>
      <c r="AD477" s="35" t="s">
        <v>68</v>
      </c>
      <c r="AE477" s="35" t="s">
        <v>3799</v>
      </c>
      <c r="AF477" s="34" t="s">
        <v>63</v>
      </c>
      <c r="AG477" s="34" t="s">
        <v>630</v>
      </c>
    </row>
    <row r="478" spans="1:33" s="5" customFormat="1" ht="50.25" customHeight="1" x14ac:dyDescent="0.3">
      <c r="A478" s="58" t="s">
        <v>3786</v>
      </c>
      <c r="B478" s="35">
        <v>50193000</v>
      </c>
      <c r="C478" s="34" t="s">
        <v>4103</v>
      </c>
      <c r="D478" s="55">
        <v>43049</v>
      </c>
      <c r="E478" s="34" t="s">
        <v>834</v>
      </c>
      <c r="F478" s="34" t="s">
        <v>2464</v>
      </c>
      <c r="G478" s="34" t="s">
        <v>232</v>
      </c>
      <c r="H478" s="74">
        <v>94339687</v>
      </c>
      <c r="I478" s="74">
        <v>94339687</v>
      </c>
      <c r="J478" s="34" t="s">
        <v>49</v>
      </c>
      <c r="K478" s="34" t="s">
        <v>3788</v>
      </c>
      <c r="L478" s="35" t="s">
        <v>3789</v>
      </c>
      <c r="M478" s="35" t="s">
        <v>3790</v>
      </c>
      <c r="N478" s="58">
        <v>3835465</v>
      </c>
      <c r="O478" s="45" t="s">
        <v>3791</v>
      </c>
      <c r="P478" s="34" t="s">
        <v>3792</v>
      </c>
      <c r="Q478" s="34" t="s">
        <v>3793</v>
      </c>
      <c r="R478" s="34" t="s">
        <v>3794</v>
      </c>
      <c r="S478" s="34" t="s">
        <v>3795</v>
      </c>
      <c r="T478" s="34" t="s">
        <v>3793</v>
      </c>
      <c r="U478" s="35" t="s">
        <v>3796</v>
      </c>
      <c r="V478" s="35" t="s">
        <v>4104</v>
      </c>
      <c r="W478" s="34" t="s">
        <v>4104</v>
      </c>
      <c r="X478" s="60">
        <v>43050</v>
      </c>
      <c r="Y478" s="34">
        <v>2017060093032</v>
      </c>
      <c r="Z478" s="34" t="s">
        <v>4104</v>
      </c>
      <c r="AA478" s="68">
        <f t="shared" si="7"/>
        <v>1</v>
      </c>
      <c r="AB478" s="35" t="s">
        <v>4105</v>
      </c>
      <c r="AC478" s="35" t="s">
        <v>61</v>
      </c>
      <c r="AD478" s="35" t="s">
        <v>68</v>
      </c>
      <c r="AE478" s="35" t="s">
        <v>3799</v>
      </c>
      <c r="AF478" s="34" t="s">
        <v>63</v>
      </c>
      <c r="AG478" s="34" t="s">
        <v>630</v>
      </c>
    </row>
    <row r="479" spans="1:33" s="5" customFormat="1" ht="50.25" customHeight="1" x14ac:dyDescent="0.3">
      <c r="A479" s="58" t="s">
        <v>3786</v>
      </c>
      <c r="B479" s="35">
        <v>50193000</v>
      </c>
      <c r="C479" s="34" t="s">
        <v>4106</v>
      </c>
      <c r="D479" s="55">
        <v>43049</v>
      </c>
      <c r="E479" s="34" t="s">
        <v>222</v>
      </c>
      <c r="F479" s="34" t="s">
        <v>2464</v>
      </c>
      <c r="G479" s="34" t="s">
        <v>232</v>
      </c>
      <c r="H479" s="74">
        <v>130642704</v>
      </c>
      <c r="I479" s="74">
        <v>130642704</v>
      </c>
      <c r="J479" s="34" t="s">
        <v>49</v>
      </c>
      <c r="K479" s="34" t="s">
        <v>3788</v>
      </c>
      <c r="L479" s="35" t="s">
        <v>3789</v>
      </c>
      <c r="M479" s="35" t="s">
        <v>3790</v>
      </c>
      <c r="N479" s="58">
        <v>3835465</v>
      </c>
      <c r="O479" s="45" t="s">
        <v>3791</v>
      </c>
      <c r="P479" s="34" t="s">
        <v>3792</v>
      </c>
      <c r="Q479" s="34" t="s">
        <v>3793</v>
      </c>
      <c r="R479" s="34" t="s">
        <v>3794</v>
      </c>
      <c r="S479" s="34" t="s">
        <v>3795</v>
      </c>
      <c r="T479" s="34" t="s">
        <v>3793</v>
      </c>
      <c r="U479" s="35" t="s">
        <v>3796</v>
      </c>
      <c r="V479" s="35" t="s">
        <v>4107</v>
      </c>
      <c r="W479" s="34" t="s">
        <v>4107</v>
      </c>
      <c r="X479" s="60">
        <v>43050</v>
      </c>
      <c r="Y479" s="34">
        <v>2017060093032</v>
      </c>
      <c r="Z479" s="34" t="s">
        <v>4107</v>
      </c>
      <c r="AA479" s="68">
        <f t="shared" si="7"/>
        <v>1</v>
      </c>
      <c r="AB479" s="35" t="s">
        <v>4108</v>
      </c>
      <c r="AC479" s="35" t="s">
        <v>61</v>
      </c>
      <c r="AD479" s="35" t="s">
        <v>68</v>
      </c>
      <c r="AE479" s="35" t="s">
        <v>3799</v>
      </c>
      <c r="AF479" s="34" t="s">
        <v>63</v>
      </c>
      <c r="AG479" s="34" t="s">
        <v>630</v>
      </c>
    </row>
    <row r="480" spans="1:33" s="5" customFormat="1" ht="50.25" customHeight="1" x14ac:dyDescent="0.3">
      <c r="A480" s="58" t="s">
        <v>3786</v>
      </c>
      <c r="B480" s="35">
        <v>50193000</v>
      </c>
      <c r="C480" s="34" t="s">
        <v>4109</v>
      </c>
      <c r="D480" s="55">
        <v>43049</v>
      </c>
      <c r="E480" s="34" t="s">
        <v>834</v>
      </c>
      <c r="F480" s="34" t="s">
        <v>2464</v>
      </c>
      <c r="G480" s="34" t="s">
        <v>232</v>
      </c>
      <c r="H480" s="74">
        <v>147699778</v>
      </c>
      <c r="I480" s="74">
        <v>147699778</v>
      </c>
      <c r="J480" s="34" t="s">
        <v>49</v>
      </c>
      <c r="K480" s="34" t="s">
        <v>3788</v>
      </c>
      <c r="L480" s="35" t="s">
        <v>3789</v>
      </c>
      <c r="M480" s="35" t="s">
        <v>3790</v>
      </c>
      <c r="N480" s="58">
        <v>3835465</v>
      </c>
      <c r="O480" s="45" t="s">
        <v>3791</v>
      </c>
      <c r="P480" s="34" t="s">
        <v>3792</v>
      </c>
      <c r="Q480" s="34" t="s">
        <v>3793</v>
      </c>
      <c r="R480" s="34" t="s">
        <v>3794</v>
      </c>
      <c r="S480" s="34" t="s">
        <v>3795</v>
      </c>
      <c r="T480" s="34" t="s">
        <v>3793</v>
      </c>
      <c r="U480" s="35" t="s">
        <v>3796</v>
      </c>
      <c r="V480" s="35" t="s">
        <v>4110</v>
      </c>
      <c r="W480" s="34" t="s">
        <v>4110</v>
      </c>
      <c r="X480" s="60">
        <v>43050</v>
      </c>
      <c r="Y480" s="34">
        <v>2017060093032</v>
      </c>
      <c r="Z480" s="34" t="s">
        <v>4110</v>
      </c>
      <c r="AA480" s="68">
        <f t="shared" si="7"/>
        <v>1</v>
      </c>
      <c r="AB480" s="35" t="s">
        <v>4111</v>
      </c>
      <c r="AC480" s="35" t="s">
        <v>61</v>
      </c>
      <c r="AD480" s="35" t="s">
        <v>68</v>
      </c>
      <c r="AE480" s="35" t="s">
        <v>3799</v>
      </c>
      <c r="AF480" s="34" t="s">
        <v>63</v>
      </c>
      <c r="AG480" s="34" t="s">
        <v>630</v>
      </c>
    </row>
    <row r="481" spans="1:33" s="5" customFormat="1" ht="50.25" customHeight="1" x14ac:dyDescent="0.3">
      <c r="A481" s="58" t="s">
        <v>3786</v>
      </c>
      <c r="B481" s="35">
        <v>50193000</v>
      </c>
      <c r="C481" s="34" t="s">
        <v>4112</v>
      </c>
      <c r="D481" s="55">
        <v>43049</v>
      </c>
      <c r="E481" s="34" t="s">
        <v>834</v>
      </c>
      <c r="F481" s="34" t="s">
        <v>2464</v>
      </c>
      <c r="G481" s="34" t="s">
        <v>232</v>
      </c>
      <c r="H481" s="74">
        <v>172038150</v>
      </c>
      <c r="I481" s="74">
        <v>172038150</v>
      </c>
      <c r="J481" s="34" t="s">
        <v>49</v>
      </c>
      <c r="K481" s="34" t="s">
        <v>3788</v>
      </c>
      <c r="L481" s="35" t="s">
        <v>3789</v>
      </c>
      <c r="M481" s="35" t="s">
        <v>3790</v>
      </c>
      <c r="N481" s="58">
        <v>3835465</v>
      </c>
      <c r="O481" s="45" t="s">
        <v>3791</v>
      </c>
      <c r="P481" s="34" t="s">
        <v>3792</v>
      </c>
      <c r="Q481" s="34" t="s">
        <v>3793</v>
      </c>
      <c r="R481" s="34" t="s">
        <v>3794</v>
      </c>
      <c r="S481" s="34" t="s">
        <v>3795</v>
      </c>
      <c r="T481" s="34" t="s">
        <v>3793</v>
      </c>
      <c r="U481" s="35" t="s">
        <v>3796</v>
      </c>
      <c r="V481" s="35" t="s">
        <v>4113</v>
      </c>
      <c r="W481" s="34" t="s">
        <v>4113</v>
      </c>
      <c r="X481" s="60">
        <v>43050</v>
      </c>
      <c r="Y481" s="34">
        <v>2017060093032</v>
      </c>
      <c r="Z481" s="34" t="s">
        <v>4113</v>
      </c>
      <c r="AA481" s="68">
        <f t="shared" si="7"/>
        <v>1</v>
      </c>
      <c r="AB481" s="35" t="s">
        <v>4114</v>
      </c>
      <c r="AC481" s="35" t="s">
        <v>61</v>
      </c>
      <c r="AD481" s="35" t="s">
        <v>68</v>
      </c>
      <c r="AE481" s="35" t="s">
        <v>3799</v>
      </c>
      <c r="AF481" s="34" t="s">
        <v>63</v>
      </c>
      <c r="AG481" s="34" t="s">
        <v>630</v>
      </c>
    </row>
    <row r="482" spans="1:33" s="5" customFormat="1" ht="50.25" customHeight="1" x14ac:dyDescent="0.3">
      <c r="A482" s="58" t="s">
        <v>3786</v>
      </c>
      <c r="B482" s="35">
        <v>50193000</v>
      </c>
      <c r="C482" s="34" t="s">
        <v>4115</v>
      </c>
      <c r="D482" s="55">
        <v>43049</v>
      </c>
      <c r="E482" s="34" t="s">
        <v>834</v>
      </c>
      <c r="F482" s="34" t="s">
        <v>2464</v>
      </c>
      <c r="G482" s="34" t="s">
        <v>232</v>
      </c>
      <c r="H482" s="74">
        <v>664752985</v>
      </c>
      <c r="I482" s="74">
        <v>664752985</v>
      </c>
      <c r="J482" s="34" t="s">
        <v>49</v>
      </c>
      <c r="K482" s="34" t="s">
        <v>3788</v>
      </c>
      <c r="L482" s="35" t="s">
        <v>3789</v>
      </c>
      <c r="M482" s="35" t="s">
        <v>3790</v>
      </c>
      <c r="N482" s="58">
        <v>3835465</v>
      </c>
      <c r="O482" s="45" t="s">
        <v>3791</v>
      </c>
      <c r="P482" s="34" t="s">
        <v>3792</v>
      </c>
      <c r="Q482" s="34" t="s">
        <v>3793</v>
      </c>
      <c r="R482" s="34" t="s">
        <v>3794</v>
      </c>
      <c r="S482" s="34" t="s">
        <v>3795</v>
      </c>
      <c r="T482" s="34" t="s">
        <v>3793</v>
      </c>
      <c r="U482" s="35" t="s">
        <v>3796</v>
      </c>
      <c r="V482" s="35" t="s">
        <v>4116</v>
      </c>
      <c r="W482" s="34" t="s">
        <v>4116</v>
      </c>
      <c r="X482" s="60">
        <v>43050</v>
      </c>
      <c r="Y482" s="34">
        <v>2017060093032</v>
      </c>
      <c r="Z482" s="34" t="s">
        <v>4116</v>
      </c>
      <c r="AA482" s="68">
        <f t="shared" si="7"/>
        <v>1</v>
      </c>
      <c r="AB482" s="35" t="s">
        <v>4117</v>
      </c>
      <c r="AC482" s="35" t="s">
        <v>61</v>
      </c>
      <c r="AD482" s="35" t="s">
        <v>68</v>
      </c>
      <c r="AE482" s="35" t="s">
        <v>3799</v>
      </c>
      <c r="AF482" s="34" t="s">
        <v>63</v>
      </c>
      <c r="AG482" s="34" t="s">
        <v>630</v>
      </c>
    </row>
    <row r="483" spans="1:33" s="5" customFormat="1" ht="50.25" customHeight="1" x14ac:dyDescent="0.3">
      <c r="A483" s="58" t="s">
        <v>3786</v>
      </c>
      <c r="B483" s="35">
        <v>50193000</v>
      </c>
      <c r="C483" s="34" t="s">
        <v>4118</v>
      </c>
      <c r="D483" s="55">
        <v>43049</v>
      </c>
      <c r="E483" s="34" t="s">
        <v>222</v>
      </c>
      <c r="F483" s="34" t="s">
        <v>2464</v>
      </c>
      <c r="G483" s="34" t="s">
        <v>232</v>
      </c>
      <c r="H483" s="74">
        <v>251089056</v>
      </c>
      <c r="I483" s="74">
        <v>251089056</v>
      </c>
      <c r="J483" s="34" t="s">
        <v>49</v>
      </c>
      <c r="K483" s="34" t="s">
        <v>3788</v>
      </c>
      <c r="L483" s="35" t="s">
        <v>3789</v>
      </c>
      <c r="M483" s="35" t="s">
        <v>3790</v>
      </c>
      <c r="N483" s="58">
        <v>3835465</v>
      </c>
      <c r="O483" s="45" t="s">
        <v>3791</v>
      </c>
      <c r="P483" s="34" t="s">
        <v>3792</v>
      </c>
      <c r="Q483" s="34" t="s">
        <v>3793</v>
      </c>
      <c r="R483" s="34" t="s">
        <v>3794</v>
      </c>
      <c r="S483" s="34" t="s">
        <v>3795</v>
      </c>
      <c r="T483" s="34" t="s">
        <v>3793</v>
      </c>
      <c r="U483" s="35" t="s">
        <v>3796</v>
      </c>
      <c r="V483" s="35" t="s">
        <v>4119</v>
      </c>
      <c r="W483" s="34" t="s">
        <v>4119</v>
      </c>
      <c r="X483" s="60">
        <v>43050</v>
      </c>
      <c r="Y483" s="34">
        <v>2017060093032</v>
      </c>
      <c r="Z483" s="34" t="s">
        <v>4119</v>
      </c>
      <c r="AA483" s="68">
        <f t="shared" si="7"/>
        <v>1</v>
      </c>
      <c r="AB483" s="35" t="s">
        <v>4120</v>
      </c>
      <c r="AC483" s="35" t="s">
        <v>61</v>
      </c>
      <c r="AD483" s="35" t="s">
        <v>68</v>
      </c>
      <c r="AE483" s="35" t="s">
        <v>3799</v>
      </c>
      <c r="AF483" s="34" t="s">
        <v>63</v>
      </c>
      <c r="AG483" s="34" t="s">
        <v>630</v>
      </c>
    </row>
    <row r="484" spans="1:33" s="5" customFormat="1" ht="50.25" customHeight="1" x14ac:dyDescent="0.3">
      <c r="A484" s="58" t="s">
        <v>3786</v>
      </c>
      <c r="B484" s="35">
        <v>50193000</v>
      </c>
      <c r="C484" s="34" t="s">
        <v>4121</v>
      </c>
      <c r="D484" s="55">
        <v>43049</v>
      </c>
      <c r="E484" s="34" t="s">
        <v>222</v>
      </c>
      <c r="F484" s="34" t="s">
        <v>2464</v>
      </c>
      <c r="G484" s="34" t="s">
        <v>232</v>
      </c>
      <c r="H484" s="74">
        <v>42324208</v>
      </c>
      <c r="I484" s="74">
        <v>42324208</v>
      </c>
      <c r="J484" s="34" t="s">
        <v>49</v>
      </c>
      <c r="K484" s="34" t="s">
        <v>3788</v>
      </c>
      <c r="L484" s="35" t="s">
        <v>3789</v>
      </c>
      <c r="M484" s="35" t="s">
        <v>3790</v>
      </c>
      <c r="N484" s="58">
        <v>3835465</v>
      </c>
      <c r="O484" s="45" t="s">
        <v>3791</v>
      </c>
      <c r="P484" s="34" t="s">
        <v>3792</v>
      </c>
      <c r="Q484" s="34" t="s">
        <v>3793</v>
      </c>
      <c r="R484" s="34" t="s">
        <v>3794</v>
      </c>
      <c r="S484" s="34" t="s">
        <v>3795</v>
      </c>
      <c r="T484" s="34" t="s">
        <v>3793</v>
      </c>
      <c r="U484" s="35" t="s">
        <v>3796</v>
      </c>
      <c r="V484" s="35" t="s">
        <v>4122</v>
      </c>
      <c r="W484" s="34" t="s">
        <v>4122</v>
      </c>
      <c r="X484" s="60">
        <v>43050</v>
      </c>
      <c r="Y484" s="34">
        <v>2017060093032</v>
      </c>
      <c r="Z484" s="34" t="s">
        <v>4122</v>
      </c>
      <c r="AA484" s="68">
        <f t="shared" si="7"/>
        <v>1</v>
      </c>
      <c r="AB484" s="35" t="s">
        <v>4123</v>
      </c>
      <c r="AC484" s="35" t="s">
        <v>61</v>
      </c>
      <c r="AD484" s="35" t="s">
        <v>68</v>
      </c>
      <c r="AE484" s="35" t="s">
        <v>3799</v>
      </c>
      <c r="AF484" s="34" t="s">
        <v>63</v>
      </c>
      <c r="AG484" s="34" t="s">
        <v>630</v>
      </c>
    </row>
    <row r="485" spans="1:33" s="5" customFormat="1" ht="50.25" customHeight="1" x14ac:dyDescent="0.3">
      <c r="A485" s="58" t="s">
        <v>3786</v>
      </c>
      <c r="B485" s="35">
        <v>50193000</v>
      </c>
      <c r="C485" s="34" t="s">
        <v>4124</v>
      </c>
      <c r="D485" s="55">
        <v>43049</v>
      </c>
      <c r="E485" s="34" t="s">
        <v>222</v>
      </c>
      <c r="F485" s="34" t="s">
        <v>2464</v>
      </c>
      <c r="G485" s="34" t="s">
        <v>232</v>
      </c>
      <c r="H485" s="74">
        <v>146218208</v>
      </c>
      <c r="I485" s="74">
        <v>146218208</v>
      </c>
      <c r="J485" s="34" t="s">
        <v>49</v>
      </c>
      <c r="K485" s="34" t="s">
        <v>3788</v>
      </c>
      <c r="L485" s="35" t="s">
        <v>3789</v>
      </c>
      <c r="M485" s="35" t="s">
        <v>3790</v>
      </c>
      <c r="N485" s="58">
        <v>3835465</v>
      </c>
      <c r="O485" s="45" t="s">
        <v>3791</v>
      </c>
      <c r="P485" s="34" t="s">
        <v>3792</v>
      </c>
      <c r="Q485" s="34" t="s">
        <v>3793</v>
      </c>
      <c r="R485" s="34" t="s">
        <v>3794</v>
      </c>
      <c r="S485" s="34" t="s">
        <v>3795</v>
      </c>
      <c r="T485" s="34" t="s">
        <v>3793</v>
      </c>
      <c r="U485" s="35" t="s">
        <v>3796</v>
      </c>
      <c r="V485" s="35" t="s">
        <v>4125</v>
      </c>
      <c r="W485" s="34" t="s">
        <v>4125</v>
      </c>
      <c r="X485" s="60">
        <v>43050</v>
      </c>
      <c r="Y485" s="34">
        <v>2017060093032</v>
      </c>
      <c r="Z485" s="34" t="s">
        <v>4125</v>
      </c>
      <c r="AA485" s="68">
        <f t="shared" si="7"/>
        <v>1</v>
      </c>
      <c r="AB485" s="35" t="s">
        <v>4126</v>
      </c>
      <c r="AC485" s="35" t="s">
        <v>61</v>
      </c>
      <c r="AD485" s="35" t="s">
        <v>68</v>
      </c>
      <c r="AE485" s="35" t="s">
        <v>3799</v>
      </c>
      <c r="AF485" s="34" t="s">
        <v>63</v>
      </c>
      <c r="AG485" s="34" t="s">
        <v>630</v>
      </c>
    </row>
    <row r="486" spans="1:33" s="5" customFormat="1" ht="50.25" customHeight="1" x14ac:dyDescent="0.3">
      <c r="A486" s="58" t="s">
        <v>3786</v>
      </c>
      <c r="B486" s="35">
        <v>50193000</v>
      </c>
      <c r="C486" s="34" t="s">
        <v>4127</v>
      </c>
      <c r="D486" s="55">
        <v>43049</v>
      </c>
      <c r="E486" s="34" t="s">
        <v>222</v>
      </c>
      <c r="F486" s="34" t="s">
        <v>2464</v>
      </c>
      <c r="G486" s="34" t="s">
        <v>232</v>
      </c>
      <c r="H486" s="74">
        <v>78729296</v>
      </c>
      <c r="I486" s="74">
        <v>78729296</v>
      </c>
      <c r="J486" s="34" t="s">
        <v>49</v>
      </c>
      <c r="K486" s="34" t="s">
        <v>3788</v>
      </c>
      <c r="L486" s="35" t="s">
        <v>3789</v>
      </c>
      <c r="M486" s="35" t="s">
        <v>3790</v>
      </c>
      <c r="N486" s="58">
        <v>3835465</v>
      </c>
      <c r="O486" s="45" t="s">
        <v>3791</v>
      </c>
      <c r="P486" s="34" t="s">
        <v>3792</v>
      </c>
      <c r="Q486" s="34" t="s">
        <v>3793</v>
      </c>
      <c r="R486" s="34" t="s">
        <v>3794</v>
      </c>
      <c r="S486" s="34" t="s">
        <v>3795</v>
      </c>
      <c r="T486" s="34" t="s">
        <v>3793</v>
      </c>
      <c r="U486" s="35" t="s">
        <v>3796</v>
      </c>
      <c r="V486" s="35" t="s">
        <v>4128</v>
      </c>
      <c r="W486" s="34" t="s">
        <v>4128</v>
      </c>
      <c r="X486" s="60">
        <v>43050</v>
      </c>
      <c r="Y486" s="34">
        <v>2017060093032</v>
      </c>
      <c r="Z486" s="34" t="s">
        <v>4128</v>
      </c>
      <c r="AA486" s="68">
        <f t="shared" si="7"/>
        <v>1</v>
      </c>
      <c r="AB486" s="35" t="s">
        <v>4129</v>
      </c>
      <c r="AC486" s="35" t="s">
        <v>61</v>
      </c>
      <c r="AD486" s="35" t="s">
        <v>68</v>
      </c>
      <c r="AE486" s="35" t="s">
        <v>3799</v>
      </c>
      <c r="AF486" s="34" t="s">
        <v>63</v>
      </c>
      <c r="AG486" s="34" t="s">
        <v>630</v>
      </c>
    </row>
    <row r="487" spans="1:33" s="5" customFormat="1" ht="50.25" customHeight="1" x14ac:dyDescent="0.3">
      <c r="A487" s="58" t="s">
        <v>3786</v>
      </c>
      <c r="B487" s="35">
        <v>50193000</v>
      </c>
      <c r="C487" s="34" t="s">
        <v>4130</v>
      </c>
      <c r="D487" s="55">
        <v>43049</v>
      </c>
      <c r="E487" s="34" t="s">
        <v>222</v>
      </c>
      <c r="F487" s="34" t="s">
        <v>2464</v>
      </c>
      <c r="G487" s="34" t="s">
        <v>232</v>
      </c>
      <c r="H487" s="74">
        <v>174553792</v>
      </c>
      <c r="I487" s="74">
        <v>174553792</v>
      </c>
      <c r="J487" s="34" t="s">
        <v>49</v>
      </c>
      <c r="K487" s="34" t="s">
        <v>3788</v>
      </c>
      <c r="L487" s="35" t="s">
        <v>3789</v>
      </c>
      <c r="M487" s="35" t="s">
        <v>3790</v>
      </c>
      <c r="N487" s="58">
        <v>3835465</v>
      </c>
      <c r="O487" s="45" t="s">
        <v>3791</v>
      </c>
      <c r="P487" s="34" t="s">
        <v>3792</v>
      </c>
      <c r="Q487" s="34" t="s">
        <v>3793</v>
      </c>
      <c r="R487" s="34" t="s">
        <v>3794</v>
      </c>
      <c r="S487" s="34" t="s">
        <v>3795</v>
      </c>
      <c r="T487" s="34" t="s">
        <v>3793</v>
      </c>
      <c r="U487" s="35" t="s">
        <v>3796</v>
      </c>
      <c r="V487" s="35" t="s">
        <v>4131</v>
      </c>
      <c r="W487" s="34" t="s">
        <v>4131</v>
      </c>
      <c r="X487" s="60">
        <v>43050</v>
      </c>
      <c r="Y487" s="34">
        <v>2017060093032</v>
      </c>
      <c r="Z487" s="34" t="s">
        <v>4131</v>
      </c>
      <c r="AA487" s="68">
        <f t="shared" si="7"/>
        <v>1</v>
      </c>
      <c r="AB487" s="35" t="s">
        <v>4132</v>
      </c>
      <c r="AC487" s="35" t="s">
        <v>61</v>
      </c>
      <c r="AD487" s="35" t="s">
        <v>68</v>
      </c>
      <c r="AE487" s="35" t="s">
        <v>3799</v>
      </c>
      <c r="AF487" s="34" t="s">
        <v>63</v>
      </c>
      <c r="AG487" s="34" t="s">
        <v>630</v>
      </c>
    </row>
    <row r="488" spans="1:33" s="5" customFormat="1" ht="50.25" customHeight="1" x14ac:dyDescent="0.3">
      <c r="A488" s="58" t="s">
        <v>3786</v>
      </c>
      <c r="B488" s="35">
        <v>50193000</v>
      </c>
      <c r="C488" s="34" t="s">
        <v>4133</v>
      </c>
      <c r="D488" s="55">
        <v>43049</v>
      </c>
      <c r="E488" s="34" t="s">
        <v>222</v>
      </c>
      <c r="F488" s="34" t="s">
        <v>2464</v>
      </c>
      <c r="G488" s="34" t="s">
        <v>232</v>
      </c>
      <c r="H488" s="74">
        <v>62210608</v>
      </c>
      <c r="I488" s="74">
        <v>62210608</v>
      </c>
      <c r="J488" s="34" t="s">
        <v>49</v>
      </c>
      <c r="K488" s="34" t="s">
        <v>3788</v>
      </c>
      <c r="L488" s="35" t="s">
        <v>3789</v>
      </c>
      <c r="M488" s="35" t="s">
        <v>3790</v>
      </c>
      <c r="N488" s="58">
        <v>3835465</v>
      </c>
      <c r="O488" s="45" t="s">
        <v>3791</v>
      </c>
      <c r="P488" s="34" t="s">
        <v>3792</v>
      </c>
      <c r="Q488" s="34" t="s">
        <v>3793</v>
      </c>
      <c r="R488" s="34" t="s">
        <v>3794</v>
      </c>
      <c r="S488" s="34" t="s">
        <v>3795</v>
      </c>
      <c r="T488" s="34" t="s">
        <v>3793</v>
      </c>
      <c r="U488" s="35" t="s">
        <v>3796</v>
      </c>
      <c r="V488" s="35" t="s">
        <v>4134</v>
      </c>
      <c r="W488" s="34" t="s">
        <v>4134</v>
      </c>
      <c r="X488" s="60">
        <v>43050</v>
      </c>
      <c r="Y488" s="34">
        <v>2017060093032</v>
      </c>
      <c r="Z488" s="34" t="s">
        <v>4134</v>
      </c>
      <c r="AA488" s="68">
        <f t="shared" si="7"/>
        <v>1</v>
      </c>
      <c r="AB488" s="35" t="s">
        <v>4135</v>
      </c>
      <c r="AC488" s="35" t="s">
        <v>61</v>
      </c>
      <c r="AD488" s="35" t="s">
        <v>68</v>
      </c>
      <c r="AE488" s="35" t="s">
        <v>3799</v>
      </c>
      <c r="AF488" s="34" t="s">
        <v>63</v>
      </c>
      <c r="AG488" s="34" t="s">
        <v>630</v>
      </c>
    </row>
    <row r="489" spans="1:33" s="5" customFormat="1" ht="50.25" customHeight="1" x14ac:dyDescent="0.3">
      <c r="A489" s="58" t="s">
        <v>3786</v>
      </c>
      <c r="B489" s="35">
        <v>50193000</v>
      </c>
      <c r="C489" s="34" t="s">
        <v>4136</v>
      </c>
      <c r="D489" s="55">
        <v>43049</v>
      </c>
      <c r="E489" s="34" t="s">
        <v>834</v>
      </c>
      <c r="F489" s="34" t="s">
        <v>2464</v>
      </c>
      <c r="G489" s="34" t="s">
        <v>232</v>
      </c>
      <c r="H489" s="74">
        <v>810519100</v>
      </c>
      <c r="I489" s="74">
        <v>810519100</v>
      </c>
      <c r="J489" s="34" t="s">
        <v>49</v>
      </c>
      <c r="K489" s="34" t="s">
        <v>3788</v>
      </c>
      <c r="L489" s="35" t="s">
        <v>3789</v>
      </c>
      <c r="M489" s="35" t="s">
        <v>3790</v>
      </c>
      <c r="N489" s="58">
        <v>3835465</v>
      </c>
      <c r="O489" s="45" t="s">
        <v>3791</v>
      </c>
      <c r="P489" s="34" t="s">
        <v>3792</v>
      </c>
      <c r="Q489" s="34" t="s">
        <v>3793</v>
      </c>
      <c r="R489" s="34" t="s">
        <v>3794</v>
      </c>
      <c r="S489" s="34" t="s">
        <v>3795</v>
      </c>
      <c r="T489" s="34" t="s">
        <v>3793</v>
      </c>
      <c r="U489" s="35" t="s">
        <v>3796</v>
      </c>
      <c r="V489" s="35" t="s">
        <v>4137</v>
      </c>
      <c r="W489" s="34" t="s">
        <v>4137</v>
      </c>
      <c r="X489" s="60">
        <v>43050</v>
      </c>
      <c r="Y489" s="34">
        <v>2017060093032</v>
      </c>
      <c r="Z489" s="34" t="s">
        <v>4137</v>
      </c>
      <c r="AA489" s="68">
        <f t="shared" si="7"/>
        <v>1</v>
      </c>
      <c r="AB489" s="35" t="s">
        <v>4138</v>
      </c>
      <c r="AC489" s="35" t="s">
        <v>61</v>
      </c>
      <c r="AD489" s="35" t="s">
        <v>68</v>
      </c>
      <c r="AE489" s="35" t="s">
        <v>3799</v>
      </c>
      <c r="AF489" s="34" t="s">
        <v>63</v>
      </c>
      <c r="AG489" s="34" t="s">
        <v>630</v>
      </c>
    </row>
    <row r="490" spans="1:33" s="5" customFormat="1" ht="50.25" customHeight="1" x14ac:dyDescent="0.3">
      <c r="A490" s="58" t="s">
        <v>3786</v>
      </c>
      <c r="B490" s="35">
        <v>50193000</v>
      </c>
      <c r="C490" s="34" t="s">
        <v>4139</v>
      </c>
      <c r="D490" s="55">
        <v>43049</v>
      </c>
      <c r="E490" s="34" t="s">
        <v>834</v>
      </c>
      <c r="F490" s="34" t="s">
        <v>2464</v>
      </c>
      <c r="G490" s="34" t="s">
        <v>232</v>
      </c>
      <c r="H490" s="74">
        <v>345605513</v>
      </c>
      <c r="I490" s="74">
        <v>345605513</v>
      </c>
      <c r="J490" s="34" t="s">
        <v>49</v>
      </c>
      <c r="K490" s="34" t="s">
        <v>3788</v>
      </c>
      <c r="L490" s="35" t="s">
        <v>3789</v>
      </c>
      <c r="M490" s="35" t="s">
        <v>3790</v>
      </c>
      <c r="N490" s="58">
        <v>3835465</v>
      </c>
      <c r="O490" s="45" t="s">
        <v>3791</v>
      </c>
      <c r="P490" s="34" t="s">
        <v>3792</v>
      </c>
      <c r="Q490" s="34" t="s">
        <v>3793</v>
      </c>
      <c r="R490" s="34" t="s">
        <v>3794</v>
      </c>
      <c r="S490" s="34" t="s">
        <v>3795</v>
      </c>
      <c r="T490" s="34" t="s">
        <v>3793</v>
      </c>
      <c r="U490" s="35" t="s">
        <v>3796</v>
      </c>
      <c r="V490" s="35" t="s">
        <v>4140</v>
      </c>
      <c r="W490" s="34" t="s">
        <v>4140</v>
      </c>
      <c r="X490" s="60">
        <v>43050</v>
      </c>
      <c r="Y490" s="34">
        <v>2017060093032</v>
      </c>
      <c r="Z490" s="34" t="s">
        <v>4140</v>
      </c>
      <c r="AA490" s="68">
        <f t="shared" si="7"/>
        <v>1</v>
      </c>
      <c r="AB490" s="35" t="s">
        <v>4141</v>
      </c>
      <c r="AC490" s="35" t="s">
        <v>61</v>
      </c>
      <c r="AD490" s="35" t="s">
        <v>68</v>
      </c>
      <c r="AE490" s="35" t="s">
        <v>3799</v>
      </c>
      <c r="AF490" s="34" t="s">
        <v>63</v>
      </c>
      <c r="AG490" s="34" t="s">
        <v>630</v>
      </c>
    </row>
    <row r="491" spans="1:33" s="5" customFormat="1" ht="50.25" customHeight="1" x14ac:dyDescent="0.3">
      <c r="A491" s="58" t="s">
        <v>3786</v>
      </c>
      <c r="B491" s="35">
        <v>50193000</v>
      </c>
      <c r="C491" s="34" t="s">
        <v>4142</v>
      </c>
      <c r="D491" s="55">
        <v>43049</v>
      </c>
      <c r="E491" s="34" t="s">
        <v>222</v>
      </c>
      <c r="F491" s="34" t="s">
        <v>2464</v>
      </c>
      <c r="G491" s="34" t="s">
        <v>232</v>
      </c>
      <c r="H491" s="74">
        <v>256851104</v>
      </c>
      <c r="I491" s="74">
        <v>256851104</v>
      </c>
      <c r="J491" s="34" t="s">
        <v>49</v>
      </c>
      <c r="K491" s="34" t="s">
        <v>3788</v>
      </c>
      <c r="L491" s="35" t="s">
        <v>3789</v>
      </c>
      <c r="M491" s="35" t="s">
        <v>3790</v>
      </c>
      <c r="N491" s="58">
        <v>3835465</v>
      </c>
      <c r="O491" s="45" t="s">
        <v>3791</v>
      </c>
      <c r="P491" s="34" t="s">
        <v>3792</v>
      </c>
      <c r="Q491" s="34" t="s">
        <v>3793</v>
      </c>
      <c r="R491" s="34" t="s">
        <v>3794</v>
      </c>
      <c r="S491" s="34" t="s">
        <v>3795</v>
      </c>
      <c r="T491" s="34" t="s">
        <v>3793</v>
      </c>
      <c r="U491" s="35" t="s">
        <v>3796</v>
      </c>
      <c r="V491" s="35" t="s">
        <v>4143</v>
      </c>
      <c r="W491" s="34" t="s">
        <v>4143</v>
      </c>
      <c r="X491" s="60">
        <v>43050</v>
      </c>
      <c r="Y491" s="34">
        <v>2017060093032</v>
      </c>
      <c r="Z491" s="34" t="s">
        <v>4143</v>
      </c>
      <c r="AA491" s="68">
        <f t="shared" si="7"/>
        <v>1</v>
      </c>
      <c r="AB491" s="35" t="s">
        <v>4144</v>
      </c>
      <c r="AC491" s="35" t="s">
        <v>61</v>
      </c>
      <c r="AD491" s="35" t="s">
        <v>68</v>
      </c>
      <c r="AE491" s="35" t="s">
        <v>3799</v>
      </c>
      <c r="AF491" s="34" t="s">
        <v>63</v>
      </c>
      <c r="AG491" s="34" t="s">
        <v>630</v>
      </c>
    </row>
    <row r="492" spans="1:33" s="5" customFormat="1" ht="50.25" customHeight="1" x14ac:dyDescent="0.3">
      <c r="A492" s="58" t="s">
        <v>3786</v>
      </c>
      <c r="B492" s="35">
        <v>50193000</v>
      </c>
      <c r="C492" s="34" t="s">
        <v>4145</v>
      </c>
      <c r="D492" s="55">
        <v>43049</v>
      </c>
      <c r="E492" s="34" t="s">
        <v>834</v>
      </c>
      <c r="F492" s="34" t="s">
        <v>2464</v>
      </c>
      <c r="G492" s="34" t="s">
        <v>232</v>
      </c>
      <c r="H492" s="74">
        <v>682063888</v>
      </c>
      <c r="I492" s="74">
        <v>682063888</v>
      </c>
      <c r="J492" s="34" t="s">
        <v>49</v>
      </c>
      <c r="K492" s="34" t="s">
        <v>3788</v>
      </c>
      <c r="L492" s="35" t="s">
        <v>3789</v>
      </c>
      <c r="M492" s="35" t="s">
        <v>3790</v>
      </c>
      <c r="N492" s="58">
        <v>3835465</v>
      </c>
      <c r="O492" s="45" t="s">
        <v>3791</v>
      </c>
      <c r="P492" s="34" t="s">
        <v>3792</v>
      </c>
      <c r="Q492" s="34" t="s">
        <v>3793</v>
      </c>
      <c r="R492" s="34" t="s">
        <v>3794</v>
      </c>
      <c r="S492" s="34" t="s">
        <v>3795</v>
      </c>
      <c r="T492" s="34" t="s">
        <v>3793</v>
      </c>
      <c r="U492" s="35" t="s">
        <v>3796</v>
      </c>
      <c r="V492" s="35" t="s">
        <v>4146</v>
      </c>
      <c r="W492" s="34" t="s">
        <v>4146</v>
      </c>
      <c r="X492" s="60">
        <v>43050</v>
      </c>
      <c r="Y492" s="34">
        <v>2017060093032</v>
      </c>
      <c r="Z492" s="34" t="s">
        <v>4146</v>
      </c>
      <c r="AA492" s="68">
        <f t="shared" si="7"/>
        <v>1</v>
      </c>
      <c r="AB492" s="35" t="s">
        <v>4147</v>
      </c>
      <c r="AC492" s="35" t="s">
        <v>61</v>
      </c>
      <c r="AD492" s="35" t="s">
        <v>68</v>
      </c>
      <c r="AE492" s="35" t="s">
        <v>3799</v>
      </c>
      <c r="AF492" s="34" t="s">
        <v>63</v>
      </c>
      <c r="AG492" s="34" t="s">
        <v>630</v>
      </c>
    </row>
    <row r="493" spans="1:33" s="5" customFormat="1" ht="50.25" customHeight="1" x14ac:dyDescent="0.3">
      <c r="A493" s="58" t="s">
        <v>3786</v>
      </c>
      <c r="B493" s="35">
        <v>50193000</v>
      </c>
      <c r="C493" s="34" t="s">
        <v>4148</v>
      </c>
      <c r="D493" s="55">
        <v>43049</v>
      </c>
      <c r="E493" s="34" t="s">
        <v>834</v>
      </c>
      <c r="F493" s="34" t="s">
        <v>2464</v>
      </c>
      <c r="G493" s="34" t="s">
        <v>232</v>
      </c>
      <c r="H493" s="74">
        <v>52406751</v>
      </c>
      <c r="I493" s="74">
        <v>52406751</v>
      </c>
      <c r="J493" s="34" t="s">
        <v>49</v>
      </c>
      <c r="K493" s="34" t="s">
        <v>3788</v>
      </c>
      <c r="L493" s="35" t="s">
        <v>3789</v>
      </c>
      <c r="M493" s="35" t="s">
        <v>3790</v>
      </c>
      <c r="N493" s="58">
        <v>3835465</v>
      </c>
      <c r="O493" s="45" t="s">
        <v>3791</v>
      </c>
      <c r="P493" s="34" t="s">
        <v>3792</v>
      </c>
      <c r="Q493" s="34" t="s">
        <v>4149</v>
      </c>
      <c r="R493" s="34" t="s">
        <v>3794</v>
      </c>
      <c r="S493" s="34" t="s">
        <v>3795</v>
      </c>
      <c r="T493" s="34" t="s">
        <v>4149</v>
      </c>
      <c r="U493" s="35" t="s">
        <v>3796</v>
      </c>
      <c r="V493" s="35" t="s">
        <v>4150</v>
      </c>
      <c r="W493" s="34" t="s">
        <v>4150</v>
      </c>
      <c r="X493" s="60">
        <v>43052</v>
      </c>
      <c r="Y493" s="34">
        <v>2017060093032</v>
      </c>
      <c r="Z493" s="34" t="s">
        <v>4150</v>
      </c>
      <c r="AA493" s="68">
        <f t="shared" si="7"/>
        <v>1</v>
      </c>
      <c r="AB493" s="35" t="s">
        <v>3811</v>
      </c>
      <c r="AC493" s="35" t="s">
        <v>61</v>
      </c>
      <c r="AD493" s="35" t="s">
        <v>68</v>
      </c>
      <c r="AE493" s="35" t="s">
        <v>4151</v>
      </c>
      <c r="AF493" s="34" t="s">
        <v>63</v>
      </c>
      <c r="AG493" s="34" t="s">
        <v>630</v>
      </c>
    </row>
    <row r="494" spans="1:33" s="5" customFormat="1" ht="50.25" customHeight="1" x14ac:dyDescent="0.3">
      <c r="A494" s="58" t="s">
        <v>3786</v>
      </c>
      <c r="B494" s="35">
        <v>50193000</v>
      </c>
      <c r="C494" s="34" t="s">
        <v>4152</v>
      </c>
      <c r="D494" s="55">
        <v>43049</v>
      </c>
      <c r="E494" s="34" t="s">
        <v>222</v>
      </c>
      <c r="F494" s="34" t="s">
        <v>2464</v>
      </c>
      <c r="G494" s="34" t="s">
        <v>232</v>
      </c>
      <c r="H494" s="74">
        <v>54631700</v>
      </c>
      <c r="I494" s="74">
        <v>54631700</v>
      </c>
      <c r="J494" s="34" t="s">
        <v>49</v>
      </c>
      <c r="K494" s="34" t="s">
        <v>3788</v>
      </c>
      <c r="L494" s="35" t="s">
        <v>3789</v>
      </c>
      <c r="M494" s="35" t="s">
        <v>3790</v>
      </c>
      <c r="N494" s="58">
        <v>3835465</v>
      </c>
      <c r="O494" s="45" t="s">
        <v>3791</v>
      </c>
      <c r="P494" s="34" t="s">
        <v>3792</v>
      </c>
      <c r="Q494" s="34" t="s">
        <v>4149</v>
      </c>
      <c r="R494" s="34" t="s">
        <v>3794</v>
      </c>
      <c r="S494" s="34" t="s">
        <v>3795</v>
      </c>
      <c r="T494" s="34" t="s">
        <v>4149</v>
      </c>
      <c r="U494" s="35" t="s">
        <v>3796</v>
      </c>
      <c r="V494" s="35" t="s">
        <v>4153</v>
      </c>
      <c r="W494" s="34" t="s">
        <v>4153</v>
      </c>
      <c r="X494" s="60">
        <v>43052</v>
      </c>
      <c r="Y494" s="34">
        <v>2017060093032</v>
      </c>
      <c r="Z494" s="34" t="s">
        <v>4153</v>
      </c>
      <c r="AA494" s="68">
        <f t="shared" si="7"/>
        <v>1</v>
      </c>
      <c r="AB494" s="35" t="s">
        <v>3895</v>
      </c>
      <c r="AC494" s="35" t="s">
        <v>61</v>
      </c>
      <c r="AD494" s="35" t="s">
        <v>68</v>
      </c>
      <c r="AE494" s="35" t="s">
        <v>4151</v>
      </c>
      <c r="AF494" s="34" t="s">
        <v>63</v>
      </c>
      <c r="AG494" s="34" t="s">
        <v>630</v>
      </c>
    </row>
    <row r="495" spans="1:33" s="5" customFormat="1" ht="50.25" customHeight="1" x14ac:dyDescent="0.3">
      <c r="A495" s="58" t="s">
        <v>3786</v>
      </c>
      <c r="B495" s="35">
        <v>50193000</v>
      </c>
      <c r="C495" s="34" t="s">
        <v>4154</v>
      </c>
      <c r="D495" s="55">
        <v>43049</v>
      </c>
      <c r="E495" s="34" t="s">
        <v>222</v>
      </c>
      <c r="F495" s="34" t="s">
        <v>2464</v>
      </c>
      <c r="G495" s="34" t="s">
        <v>232</v>
      </c>
      <c r="H495" s="74">
        <v>29567500</v>
      </c>
      <c r="I495" s="74">
        <v>29567500</v>
      </c>
      <c r="J495" s="34" t="s">
        <v>49</v>
      </c>
      <c r="K495" s="34" t="s">
        <v>3788</v>
      </c>
      <c r="L495" s="35" t="s">
        <v>3789</v>
      </c>
      <c r="M495" s="35" t="s">
        <v>3790</v>
      </c>
      <c r="N495" s="58">
        <v>3835465</v>
      </c>
      <c r="O495" s="45" t="s">
        <v>3791</v>
      </c>
      <c r="P495" s="34" t="s">
        <v>3792</v>
      </c>
      <c r="Q495" s="34" t="s">
        <v>4149</v>
      </c>
      <c r="R495" s="34" t="s">
        <v>3794</v>
      </c>
      <c r="S495" s="34" t="s">
        <v>3795</v>
      </c>
      <c r="T495" s="34" t="s">
        <v>4149</v>
      </c>
      <c r="U495" s="35" t="s">
        <v>3796</v>
      </c>
      <c r="V495" s="35" t="s">
        <v>4155</v>
      </c>
      <c r="W495" s="34" t="s">
        <v>4155</v>
      </c>
      <c r="X495" s="60">
        <v>43052</v>
      </c>
      <c r="Y495" s="34">
        <v>2017060093032</v>
      </c>
      <c r="Z495" s="34" t="s">
        <v>4155</v>
      </c>
      <c r="AA495" s="68">
        <f t="shared" si="7"/>
        <v>1</v>
      </c>
      <c r="AB495" s="35" t="s">
        <v>3943</v>
      </c>
      <c r="AC495" s="35" t="s">
        <v>61</v>
      </c>
      <c r="AD495" s="35" t="s">
        <v>68</v>
      </c>
      <c r="AE495" s="35" t="s">
        <v>4151</v>
      </c>
      <c r="AF495" s="34" t="s">
        <v>63</v>
      </c>
      <c r="AG495" s="34" t="s">
        <v>630</v>
      </c>
    </row>
    <row r="496" spans="1:33" s="5" customFormat="1" ht="50.25" customHeight="1" x14ac:dyDescent="0.3">
      <c r="A496" s="58" t="s">
        <v>3786</v>
      </c>
      <c r="B496" s="35">
        <v>50193000</v>
      </c>
      <c r="C496" s="34" t="s">
        <v>4156</v>
      </c>
      <c r="D496" s="55">
        <v>43049</v>
      </c>
      <c r="E496" s="34" t="s">
        <v>222</v>
      </c>
      <c r="F496" s="34" t="s">
        <v>2464</v>
      </c>
      <c r="G496" s="34" t="s">
        <v>232</v>
      </c>
      <c r="H496" s="74">
        <v>30942275</v>
      </c>
      <c r="I496" s="74">
        <v>30942275</v>
      </c>
      <c r="J496" s="34" t="s">
        <v>49</v>
      </c>
      <c r="K496" s="34" t="s">
        <v>3788</v>
      </c>
      <c r="L496" s="35" t="s">
        <v>3789</v>
      </c>
      <c r="M496" s="35" t="s">
        <v>3790</v>
      </c>
      <c r="N496" s="58">
        <v>3835465</v>
      </c>
      <c r="O496" s="45" t="s">
        <v>3791</v>
      </c>
      <c r="P496" s="34" t="s">
        <v>3792</v>
      </c>
      <c r="Q496" s="34" t="s">
        <v>4149</v>
      </c>
      <c r="R496" s="34" t="s">
        <v>3794</v>
      </c>
      <c r="S496" s="34" t="s">
        <v>3795</v>
      </c>
      <c r="T496" s="34" t="s">
        <v>4149</v>
      </c>
      <c r="U496" s="35" t="s">
        <v>3796</v>
      </c>
      <c r="V496" s="35" t="s">
        <v>4157</v>
      </c>
      <c r="W496" s="34" t="s">
        <v>4157</v>
      </c>
      <c r="X496" s="60">
        <v>43052</v>
      </c>
      <c r="Y496" s="34">
        <v>2017060093032</v>
      </c>
      <c r="Z496" s="34" t="s">
        <v>4157</v>
      </c>
      <c r="AA496" s="68">
        <f t="shared" si="7"/>
        <v>1</v>
      </c>
      <c r="AB496" s="35" t="s">
        <v>4158</v>
      </c>
      <c r="AC496" s="35" t="s">
        <v>61</v>
      </c>
      <c r="AD496" s="35" t="s">
        <v>68</v>
      </c>
      <c r="AE496" s="35" t="s">
        <v>4151</v>
      </c>
      <c r="AF496" s="34" t="s">
        <v>63</v>
      </c>
      <c r="AG496" s="34" t="s">
        <v>630</v>
      </c>
    </row>
    <row r="497" spans="1:33" s="5" customFormat="1" ht="50.25" customHeight="1" x14ac:dyDescent="0.3">
      <c r="A497" s="58" t="s">
        <v>3786</v>
      </c>
      <c r="B497" s="35">
        <v>50193000</v>
      </c>
      <c r="C497" s="34" t="s">
        <v>6114</v>
      </c>
      <c r="D497" s="55">
        <v>43049</v>
      </c>
      <c r="E497" s="34" t="s">
        <v>222</v>
      </c>
      <c r="F497" s="34" t="s">
        <v>2464</v>
      </c>
      <c r="G497" s="34" t="s">
        <v>232</v>
      </c>
      <c r="H497" s="74">
        <v>29194328</v>
      </c>
      <c r="I497" s="74">
        <v>29194328</v>
      </c>
      <c r="J497" s="34" t="s">
        <v>49</v>
      </c>
      <c r="K497" s="34" t="s">
        <v>3788</v>
      </c>
      <c r="L497" s="35" t="s">
        <v>3789</v>
      </c>
      <c r="M497" s="35" t="s">
        <v>3790</v>
      </c>
      <c r="N497" s="58">
        <v>3835465</v>
      </c>
      <c r="O497" s="45" t="s">
        <v>3791</v>
      </c>
      <c r="P497" s="34" t="s">
        <v>3792</v>
      </c>
      <c r="Q497" s="34" t="s">
        <v>4149</v>
      </c>
      <c r="R497" s="34" t="s">
        <v>3794</v>
      </c>
      <c r="S497" s="34" t="s">
        <v>3795</v>
      </c>
      <c r="T497" s="34" t="s">
        <v>4149</v>
      </c>
      <c r="U497" s="35" t="s">
        <v>3796</v>
      </c>
      <c r="V497" s="35" t="s">
        <v>4159</v>
      </c>
      <c r="W497" s="34" t="s">
        <v>4159</v>
      </c>
      <c r="X497" s="60">
        <v>43052</v>
      </c>
      <c r="Y497" s="34">
        <v>2017060093032</v>
      </c>
      <c r="Z497" s="34" t="s">
        <v>4159</v>
      </c>
      <c r="AA497" s="68">
        <f t="shared" si="7"/>
        <v>1</v>
      </c>
      <c r="AB497" s="35" t="s">
        <v>4018</v>
      </c>
      <c r="AC497" s="35" t="s">
        <v>61</v>
      </c>
      <c r="AD497" s="35" t="s">
        <v>68</v>
      </c>
      <c r="AE497" s="35" t="s">
        <v>4151</v>
      </c>
      <c r="AF497" s="34" t="s">
        <v>63</v>
      </c>
      <c r="AG497" s="34" t="s">
        <v>630</v>
      </c>
    </row>
    <row r="498" spans="1:33" s="5" customFormat="1" ht="50.25" customHeight="1" x14ac:dyDescent="0.3">
      <c r="A498" s="58" t="s">
        <v>3786</v>
      </c>
      <c r="B498" s="35">
        <v>50193000</v>
      </c>
      <c r="C498" s="34" t="s">
        <v>4160</v>
      </c>
      <c r="D498" s="55">
        <v>43049</v>
      </c>
      <c r="E498" s="34" t="s">
        <v>222</v>
      </c>
      <c r="F498" s="34" t="s">
        <v>2464</v>
      </c>
      <c r="G498" s="34" t="s">
        <v>232</v>
      </c>
      <c r="H498" s="74">
        <v>39018400</v>
      </c>
      <c r="I498" s="74">
        <v>39018400</v>
      </c>
      <c r="J498" s="34" t="s">
        <v>49</v>
      </c>
      <c r="K498" s="34" t="s">
        <v>3788</v>
      </c>
      <c r="L498" s="35" t="s">
        <v>3789</v>
      </c>
      <c r="M498" s="35" t="s">
        <v>3790</v>
      </c>
      <c r="N498" s="58">
        <v>3835465</v>
      </c>
      <c r="O498" s="45" t="s">
        <v>3791</v>
      </c>
      <c r="P498" s="34" t="s">
        <v>3792</v>
      </c>
      <c r="Q498" s="34" t="s">
        <v>4149</v>
      </c>
      <c r="R498" s="34" t="s">
        <v>3794</v>
      </c>
      <c r="S498" s="34" t="s">
        <v>3795</v>
      </c>
      <c r="T498" s="34" t="s">
        <v>4149</v>
      </c>
      <c r="U498" s="35" t="s">
        <v>3796</v>
      </c>
      <c r="V498" s="35" t="s">
        <v>4161</v>
      </c>
      <c r="W498" s="34" t="s">
        <v>4161</v>
      </c>
      <c r="X498" s="60">
        <v>43052</v>
      </c>
      <c r="Y498" s="34">
        <v>2017060093032</v>
      </c>
      <c r="Z498" s="34" t="s">
        <v>4161</v>
      </c>
      <c r="AA498" s="68">
        <f t="shared" si="7"/>
        <v>1</v>
      </c>
      <c r="AB498" s="35" t="s">
        <v>4162</v>
      </c>
      <c r="AC498" s="35" t="s">
        <v>61</v>
      </c>
      <c r="AD498" s="35" t="s">
        <v>68</v>
      </c>
      <c r="AE498" s="35" t="s">
        <v>4151</v>
      </c>
      <c r="AF498" s="34" t="s">
        <v>63</v>
      </c>
      <c r="AG498" s="34" t="s">
        <v>630</v>
      </c>
    </row>
    <row r="499" spans="1:33" s="5" customFormat="1" ht="50.25" customHeight="1" x14ac:dyDescent="0.3">
      <c r="A499" s="58" t="s">
        <v>3786</v>
      </c>
      <c r="B499" s="35">
        <v>50193000</v>
      </c>
      <c r="C499" s="34" t="s">
        <v>4163</v>
      </c>
      <c r="D499" s="55">
        <v>43049</v>
      </c>
      <c r="E499" s="34" t="s">
        <v>834</v>
      </c>
      <c r="F499" s="34" t="s">
        <v>2464</v>
      </c>
      <c r="G499" s="34" t="s">
        <v>232</v>
      </c>
      <c r="H499" s="74">
        <v>263423134</v>
      </c>
      <c r="I499" s="74">
        <v>263423134</v>
      </c>
      <c r="J499" s="34" t="s">
        <v>49</v>
      </c>
      <c r="K499" s="34" t="s">
        <v>3788</v>
      </c>
      <c r="L499" s="35" t="s">
        <v>3789</v>
      </c>
      <c r="M499" s="35" t="s">
        <v>3790</v>
      </c>
      <c r="N499" s="58">
        <v>3835465</v>
      </c>
      <c r="O499" s="45" t="s">
        <v>3791</v>
      </c>
      <c r="P499" s="34" t="s">
        <v>3792</v>
      </c>
      <c r="Q499" s="34" t="s">
        <v>4149</v>
      </c>
      <c r="R499" s="34" t="s">
        <v>3794</v>
      </c>
      <c r="S499" s="34" t="s">
        <v>3795</v>
      </c>
      <c r="T499" s="34" t="s">
        <v>4149</v>
      </c>
      <c r="U499" s="35" t="s">
        <v>3796</v>
      </c>
      <c r="V499" s="35" t="s">
        <v>4164</v>
      </c>
      <c r="W499" s="34" t="s">
        <v>4164</v>
      </c>
      <c r="X499" s="60">
        <v>43052</v>
      </c>
      <c r="Y499" s="34">
        <v>2017060093032</v>
      </c>
      <c r="Z499" s="34" t="s">
        <v>4164</v>
      </c>
      <c r="AA499" s="68">
        <f t="shared" si="7"/>
        <v>1</v>
      </c>
      <c r="AB499" s="35" t="s">
        <v>4165</v>
      </c>
      <c r="AC499" s="35" t="s">
        <v>61</v>
      </c>
      <c r="AD499" s="35" t="s">
        <v>68</v>
      </c>
      <c r="AE499" s="35" t="s">
        <v>4151</v>
      </c>
      <c r="AF499" s="34" t="s">
        <v>63</v>
      </c>
      <c r="AG499" s="34" t="s">
        <v>630</v>
      </c>
    </row>
    <row r="500" spans="1:33" s="5" customFormat="1" ht="50.25" customHeight="1" x14ac:dyDescent="0.3">
      <c r="A500" s="58" t="s">
        <v>3786</v>
      </c>
      <c r="B500" s="35">
        <v>50193000</v>
      </c>
      <c r="C500" s="34" t="s">
        <v>4166</v>
      </c>
      <c r="D500" s="55">
        <v>43049</v>
      </c>
      <c r="E500" s="34" t="s">
        <v>222</v>
      </c>
      <c r="F500" s="34" t="s">
        <v>2464</v>
      </c>
      <c r="G500" s="34" t="s">
        <v>232</v>
      </c>
      <c r="H500" s="74">
        <v>80832687</v>
      </c>
      <c r="I500" s="74">
        <v>80832687</v>
      </c>
      <c r="J500" s="34" t="s">
        <v>49</v>
      </c>
      <c r="K500" s="34" t="s">
        <v>3788</v>
      </c>
      <c r="L500" s="35" t="s">
        <v>3789</v>
      </c>
      <c r="M500" s="35" t="s">
        <v>3790</v>
      </c>
      <c r="N500" s="58">
        <v>3835465</v>
      </c>
      <c r="O500" s="45" t="s">
        <v>3791</v>
      </c>
      <c r="P500" s="34" t="s">
        <v>3792</v>
      </c>
      <c r="Q500" s="34" t="s">
        <v>4149</v>
      </c>
      <c r="R500" s="34" t="s">
        <v>3794</v>
      </c>
      <c r="S500" s="34" t="s">
        <v>3795</v>
      </c>
      <c r="T500" s="34" t="s">
        <v>4149</v>
      </c>
      <c r="U500" s="35" t="s">
        <v>3796</v>
      </c>
      <c r="V500" s="35" t="s">
        <v>4167</v>
      </c>
      <c r="W500" s="34" t="s">
        <v>4167</v>
      </c>
      <c r="X500" s="60">
        <v>43052</v>
      </c>
      <c r="Y500" s="34">
        <v>2017060093032</v>
      </c>
      <c r="Z500" s="34" t="s">
        <v>4167</v>
      </c>
      <c r="AA500" s="68">
        <f t="shared" si="7"/>
        <v>1</v>
      </c>
      <c r="AB500" s="35" t="s">
        <v>4105</v>
      </c>
      <c r="AC500" s="35" t="s">
        <v>61</v>
      </c>
      <c r="AD500" s="35" t="s">
        <v>68</v>
      </c>
      <c r="AE500" s="35" t="s">
        <v>4151</v>
      </c>
      <c r="AF500" s="34" t="s">
        <v>63</v>
      </c>
      <c r="AG500" s="34" t="s">
        <v>630</v>
      </c>
    </row>
    <row r="501" spans="1:33" s="5" customFormat="1" ht="50.25" customHeight="1" x14ac:dyDescent="0.3">
      <c r="A501" s="58" t="s">
        <v>3786</v>
      </c>
      <c r="B501" s="35">
        <v>50193000</v>
      </c>
      <c r="C501" s="34" t="s">
        <v>4168</v>
      </c>
      <c r="D501" s="55">
        <v>43049</v>
      </c>
      <c r="E501" s="34" t="s">
        <v>222</v>
      </c>
      <c r="F501" s="34" t="s">
        <v>2464</v>
      </c>
      <c r="G501" s="34" t="s">
        <v>232</v>
      </c>
      <c r="H501" s="74">
        <v>150435821</v>
      </c>
      <c r="I501" s="74">
        <v>150435821</v>
      </c>
      <c r="J501" s="34" t="s">
        <v>49</v>
      </c>
      <c r="K501" s="34" t="s">
        <v>3788</v>
      </c>
      <c r="L501" s="35" t="s">
        <v>3789</v>
      </c>
      <c r="M501" s="35" t="s">
        <v>3790</v>
      </c>
      <c r="N501" s="58">
        <v>3835465</v>
      </c>
      <c r="O501" s="45" t="s">
        <v>3791</v>
      </c>
      <c r="P501" s="34" t="s">
        <v>3792</v>
      </c>
      <c r="Q501" s="34" t="s">
        <v>4149</v>
      </c>
      <c r="R501" s="34" t="s">
        <v>3794</v>
      </c>
      <c r="S501" s="34" t="s">
        <v>3795</v>
      </c>
      <c r="T501" s="34" t="s">
        <v>4149</v>
      </c>
      <c r="U501" s="35" t="s">
        <v>3796</v>
      </c>
      <c r="V501" s="35" t="s">
        <v>4169</v>
      </c>
      <c r="W501" s="34" t="s">
        <v>4169</v>
      </c>
      <c r="X501" s="60">
        <v>43052</v>
      </c>
      <c r="Y501" s="34">
        <v>2017060093032</v>
      </c>
      <c r="Z501" s="34" t="s">
        <v>4169</v>
      </c>
      <c r="AA501" s="68">
        <f t="shared" si="7"/>
        <v>1</v>
      </c>
      <c r="AB501" s="35" t="s">
        <v>4108</v>
      </c>
      <c r="AC501" s="35" t="s">
        <v>61</v>
      </c>
      <c r="AD501" s="35" t="s">
        <v>68</v>
      </c>
      <c r="AE501" s="35" t="s">
        <v>4151</v>
      </c>
      <c r="AF501" s="34" t="s">
        <v>63</v>
      </c>
      <c r="AG501" s="34" t="s">
        <v>630</v>
      </c>
    </row>
    <row r="502" spans="1:33" s="5" customFormat="1" ht="50.25" customHeight="1" x14ac:dyDescent="0.3">
      <c r="A502" s="58" t="s">
        <v>3786</v>
      </c>
      <c r="B502" s="35">
        <v>50193000</v>
      </c>
      <c r="C502" s="34" t="s">
        <v>4170</v>
      </c>
      <c r="D502" s="55">
        <v>43049</v>
      </c>
      <c r="E502" s="34" t="s">
        <v>222</v>
      </c>
      <c r="F502" s="34" t="s">
        <v>2464</v>
      </c>
      <c r="G502" s="34" t="s">
        <v>232</v>
      </c>
      <c r="H502" s="74">
        <v>67940000</v>
      </c>
      <c r="I502" s="74">
        <v>67940000</v>
      </c>
      <c r="J502" s="34" t="s">
        <v>49</v>
      </c>
      <c r="K502" s="34" t="s">
        <v>3788</v>
      </c>
      <c r="L502" s="35" t="s">
        <v>3789</v>
      </c>
      <c r="M502" s="35" t="s">
        <v>3790</v>
      </c>
      <c r="N502" s="58">
        <v>3835465</v>
      </c>
      <c r="O502" s="45" t="s">
        <v>3791</v>
      </c>
      <c r="P502" s="34" t="s">
        <v>3792</v>
      </c>
      <c r="Q502" s="34" t="s">
        <v>4149</v>
      </c>
      <c r="R502" s="34" t="s">
        <v>3794</v>
      </c>
      <c r="S502" s="34" t="s">
        <v>3795</v>
      </c>
      <c r="T502" s="34" t="s">
        <v>4149</v>
      </c>
      <c r="U502" s="35" t="s">
        <v>3796</v>
      </c>
      <c r="V502" s="35" t="s">
        <v>4171</v>
      </c>
      <c r="W502" s="34" t="s">
        <v>4171</v>
      </c>
      <c r="X502" s="60">
        <v>43052</v>
      </c>
      <c r="Y502" s="34">
        <v>2017060093032</v>
      </c>
      <c r="Z502" s="34" t="s">
        <v>4171</v>
      </c>
      <c r="AA502" s="68">
        <f t="shared" si="7"/>
        <v>1</v>
      </c>
      <c r="AB502" s="35" t="s">
        <v>4172</v>
      </c>
      <c r="AC502" s="35" t="s">
        <v>61</v>
      </c>
      <c r="AD502" s="35" t="s">
        <v>68</v>
      </c>
      <c r="AE502" s="35" t="s">
        <v>4151</v>
      </c>
      <c r="AF502" s="34" t="s">
        <v>63</v>
      </c>
      <c r="AG502" s="34" t="s">
        <v>630</v>
      </c>
    </row>
    <row r="503" spans="1:33" s="5" customFormat="1" ht="50.25" customHeight="1" x14ac:dyDescent="0.3">
      <c r="A503" s="58" t="s">
        <v>3786</v>
      </c>
      <c r="B503" s="35">
        <v>50193000</v>
      </c>
      <c r="C503" s="34" t="s">
        <v>4173</v>
      </c>
      <c r="D503" s="55">
        <v>43049</v>
      </c>
      <c r="E503" s="34" t="s">
        <v>222</v>
      </c>
      <c r="F503" s="34" t="s">
        <v>2464</v>
      </c>
      <c r="G503" s="34" t="s">
        <v>232</v>
      </c>
      <c r="H503" s="74">
        <v>59397300</v>
      </c>
      <c r="I503" s="74">
        <v>59397300</v>
      </c>
      <c r="J503" s="34" t="s">
        <v>49</v>
      </c>
      <c r="K503" s="34" t="s">
        <v>3788</v>
      </c>
      <c r="L503" s="35" t="s">
        <v>3789</v>
      </c>
      <c r="M503" s="35" t="s">
        <v>3790</v>
      </c>
      <c r="N503" s="58">
        <v>3835465</v>
      </c>
      <c r="O503" s="45" t="s">
        <v>3791</v>
      </c>
      <c r="P503" s="34" t="s">
        <v>3792</v>
      </c>
      <c r="Q503" s="34" t="s">
        <v>4149</v>
      </c>
      <c r="R503" s="34" t="s">
        <v>3794</v>
      </c>
      <c r="S503" s="34" t="s">
        <v>3795</v>
      </c>
      <c r="T503" s="34" t="s">
        <v>4149</v>
      </c>
      <c r="U503" s="35" t="s">
        <v>3796</v>
      </c>
      <c r="V503" s="35" t="s">
        <v>4174</v>
      </c>
      <c r="W503" s="34" t="s">
        <v>4174</v>
      </c>
      <c r="X503" s="60">
        <v>43052</v>
      </c>
      <c r="Y503" s="34">
        <v>2017060093032</v>
      </c>
      <c r="Z503" s="34" t="s">
        <v>4174</v>
      </c>
      <c r="AA503" s="68">
        <f t="shared" si="7"/>
        <v>1</v>
      </c>
      <c r="AB503" s="35" t="s">
        <v>4132</v>
      </c>
      <c r="AC503" s="35" t="s">
        <v>61</v>
      </c>
      <c r="AD503" s="35" t="s">
        <v>68</v>
      </c>
      <c r="AE503" s="35" t="s">
        <v>4151</v>
      </c>
      <c r="AF503" s="34" t="s">
        <v>63</v>
      </c>
      <c r="AG503" s="34" t="s">
        <v>630</v>
      </c>
    </row>
    <row r="504" spans="1:33" s="5" customFormat="1" ht="50.25" customHeight="1" x14ac:dyDescent="0.3">
      <c r="A504" s="58" t="s">
        <v>3786</v>
      </c>
      <c r="B504" s="35">
        <v>50193000</v>
      </c>
      <c r="C504" s="34" t="s">
        <v>4175</v>
      </c>
      <c r="D504" s="55">
        <v>43049</v>
      </c>
      <c r="E504" s="34" t="s">
        <v>222</v>
      </c>
      <c r="F504" s="34" t="s">
        <v>2464</v>
      </c>
      <c r="G504" s="34" t="s">
        <v>232</v>
      </c>
      <c r="H504" s="74">
        <v>342433333</v>
      </c>
      <c r="I504" s="74">
        <v>342433333</v>
      </c>
      <c r="J504" s="34" t="s">
        <v>49</v>
      </c>
      <c r="K504" s="34" t="s">
        <v>3788</v>
      </c>
      <c r="L504" s="35" t="s">
        <v>3789</v>
      </c>
      <c r="M504" s="35" t="s">
        <v>3790</v>
      </c>
      <c r="N504" s="58">
        <v>3835465</v>
      </c>
      <c r="O504" s="45" t="s">
        <v>3791</v>
      </c>
      <c r="P504" s="34" t="s">
        <v>3792</v>
      </c>
      <c r="Q504" s="34" t="s">
        <v>4149</v>
      </c>
      <c r="R504" s="34" t="s">
        <v>3794</v>
      </c>
      <c r="S504" s="34" t="s">
        <v>3795</v>
      </c>
      <c r="T504" s="34" t="s">
        <v>4149</v>
      </c>
      <c r="U504" s="35" t="s">
        <v>3796</v>
      </c>
      <c r="V504" s="35" t="s">
        <v>4176</v>
      </c>
      <c r="W504" s="34" t="s">
        <v>4176</v>
      </c>
      <c r="X504" s="60">
        <v>43052</v>
      </c>
      <c r="Y504" s="34">
        <v>2017060093032</v>
      </c>
      <c r="Z504" s="34" t="s">
        <v>4176</v>
      </c>
      <c r="AA504" s="68">
        <f t="shared" si="7"/>
        <v>1</v>
      </c>
      <c r="AB504" s="35" t="s">
        <v>4138</v>
      </c>
      <c r="AC504" s="35" t="s">
        <v>61</v>
      </c>
      <c r="AD504" s="35" t="s">
        <v>68</v>
      </c>
      <c r="AE504" s="35" t="s">
        <v>4151</v>
      </c>
      <c r="AF504" s="34" t="s">
        <v>63</v>
      </c>
      <c r="AG504" s="34" t="s">
        <v>630</v>
      </c>
    </row>
    <row r="505" spans="1:33" s="5" customFormat="1" ht="50.25" customHeight="1" x14ac:dyDescent="0.3">
      <c r="A505" s="58" t="s">
        <v>3786</v>
      </c>
      <c r="B505" s="35">
        <v>85151603</v>
      </c>
      <c r="C505" s="34" t="s">
        <v>4177</v>
      </c>
      <c r="D505" s="55">
        <v>43049</v>
      </c>
      <c r="E505" s="34" t="s">
        <v>162</v>
      </c>
      <c r="F505" s="34" t="s">
        <v>2464</v>
      </c>
      <c r="G505" s="34" t="s">
        <v>232</v>
      </c>
      <c r="H505" s="74">
        <v>118817520</v>
      </c>
      <c r="I505" s="74">
        <v>118817520</v>
      </c>
      <c r="J505" s="34" t="s">
        <v>49</v>
      </c>
      <c r="K505" s="34" t="s">
        <v>3788</v>
      </c>
      <c r="L505" s="35" t="s">
        <v>3789</v>
      </c>
      <c r="M505" s="35" t="s">
        <v>3790</v>
      </c>
      <c r="N505" s="58">
        <v>3835465</v>
      </c>
      <c r="O505" s="45" t="s">
        <v>3791</v>
      </c>
      <c r="P505" s="34" t="s">
        <v>3792</v>
      </c>
      <c r="Q505" s="34" t="s">
        <v>4178</v>
      </c>
      <c r="R505" s="34" t="s">
        <v>4179</v>
      </c>
      <c r="S505" s="34" t="s">
        <v>4180</v>
      </c>
      <c r="T505" s="34" t="s">
        <v>4178</v>
      </c>
      <c r="U505" s="35" t="s">
        <v>4181</v>
      </c>
      <c r="V505" s="35">
        <v>7927</v>
      </c>
      <c r="W505" s="34">
        <v>7927</v>
      </c>
      <c r="X505" s="60">
        <v>43048</v>
      </c>
      <c r="Y505" s="34">
        <v>2017060093032</v>
      </c>
      <c r="Z505" s="34">
        <v>4600007771</v>
      </c>
      <c r="AA505" s="68">
        <f t="shared" si="7"/>
        <v>1</v>
      </c>
      <c r="AB505" s="35" t="s">
        <v>4132</v>
      </c>
      <c r="AC505" s="35" t="s">
        <v>61</v>
      </c>
      <c r="AD505" s="35" t="s">
        <v>68</v>
      </c>
      <c r="AE505" s="35" t="s">
        <v>4182</v>
      </c>
      <c r="AF505" s="34" t="s">
        <v>63</v>
      </c>
      <c r="AG505" s="34" t="s">
        <v>630</v>
      </c>
    </row>
    <row r="506" spans="1:33" s="5" customFormat="1" ht="50.25" customHeight="1" x14ac:dyDescent="0.3">
      <c r="A506" s="58" t="s">
        <v>3786</v>
      </c>
      <c r="B506" s="35">
        <v>85151603</v>
      </c>
      <c r="C506" s="34" t="s">
        <v>4183</v>
      </c>
      <c r="D506" s="55">
        <v>43049</v>
      </c>
      <c r="E506" s="34" t="s">
        <v>162</v>
      </c>
      <c r="F506" s="34" t="s">
        <v>2464</v>
      </c>
      <c r="G506" s="34" t="s">
        <v>232</v>
      </c>
      <c r="H506" s="74">
        <v>119381264</v>
      </c>
      <c r="I506" s="74">
        <v>119381264</v>
      </c>
      <c r="J506" s="34" t="s">
        <v>49</v>
      </c>
      <c r="K506" s="34" t="s">
        <v>3788</v>
      </c>
      <c r="L506" s="35" t="s">
        <v>3789</v>
      </c>
      <c r="M506" s="35" t="s">
        <v>3790</v>
      </c>
      <c r="N506" s="58">
        <v>3835465</v>
      </c>
      <c r="O506" s="45" t="s">
        <v>3791</v>
      </c>
      <c r="P506" s="34" t="s">
        <v>3792</v>
      </c>
      <c r="Q506" s="34" t="s">
        <v>4178</v>
      </c>
      <c r="R506" s="34" t="s">
        <v>4179</v>
      </c>
      <c r="S506" s="34" t="s">
        <v>4180</v>
      </c>
      <c r="T506" s="34" t="s">
        <v>4178</v>
      </c>
      <c r="U506" s="35" t="s">
        <v>4181</v>
      </c>
      <c r="V506" s="35">
        <v>7928</v>
      </c>
      <c r="W506" s="34">
        <v>7928</v>
      </c>
      <c r="X506" s="60">
        <v>43048</v>
      </c>
      <c r="Y506" s="34">
        <v>2017060093032</v>
      </c>
      <c r="Z506" s="34">
        <v>4600007781</v>
      </c>
      <c r="AA506" s="68">
        <f t="shared" si="7"/>
        <v>1</v>
      </c>
      <c r="AB506" s="35" t="s">
        <v>4184</v>
      </c>
      <c r="AC506" s="35" t="s">
        <v>61</v>
      </c>
      <c r="AD506" s="35" t="s">
        <v>68</v>
      </c>
      <c r="AE506" s="35" t="s">
        <v>4182</v>
      </c>
      <c r="AF506" s="34" t="s">
        <v>63</v>
      </c>
      <c r="AG506" s="34" t="s">
        <v>630</v>
      </c>
    </row>
    <row r="507" spans="1:33" s="5" customFormat="1" ht="50.25" customHeight="1" x14ac:dyDescent="0.3">
      <c r="A507" s="58" t="s">
        <v>3786</v>
      </c>
      <c r="B507" s="35">
        <v>85151603</v>
      </c>
      <c r="C507" s="34" t="s">
        <v>4185</v>
      </c>
      <c r="D507" s="55">
        <v>43049</v>
      </c>
      <c r="E507" s="34" t="s">
        <v>162</v>
      </c>
      <c r="F507" s="34" t="s">
        <v>2464</v>
      </c>
      <c r="G507" s="34" t="s">
        <v>232</v>
      </c>
      <c r="H507" s="74">
        <v>68050000</v>
      </c>
      <c r="I507" s="74">
        <v>68050000</v>
      </c>
      <c r="J507" s="34" t="s">
        <v>49</v>
      </c>
      <c r="K507" s="34" t="s">
        <v>3788</v>
      </c>
      <c r="L507" s="35" t="s">
        <v>3789</v>
      </c>
      <c r="M507" s="35" t="s">
        <v>3790</v>
      </c>
      <c r="N507" s="58">
        <v>3835465</v>
      </c>
      <c r="O507" s="45" t="s">
        <v>3791</v>
      </c>
      <c r="P507" s="34" t="s">
        <v>3792</v>
      </c>
      <c r="Q507" s="34" t="s">
        <v>4178</v>
      </c>
      <c r="R507" s="34" t="s">
        <v>4179</v>
      </c>
      <c r="S507" s="34" t="s">
        <v>4180</v>
      </c>
      <c r="T507" s="34" t="s">
        <v>4178</v>
      </c>
      <c r="U507" s="35" t="s">
        <v>4181</v>
      </c>
      <c r="V507" s="35">
        <v>7925</v>
      </c>
      <c r="W507" s="34">
        <v>7925</v>
      </c>
      <c r="X507" s="60">
        <v>43048</v>
      </c>
      <c r="Y507" s="34">
        <v>2017060093032</v>
      </c>
      <c r="Z507" s="34">
        <v>4600007786</v>
      </c>
      <c r="AA507" s="68">
        <f t="shared" si="7"/>
        <v>1</v>
      </c>
      <c r="AB507" s="35" t="s">
        <v>4102</v>
      </c>
      <c r="AC507" s="35" t="s">
        <v>61</v>
      </c>
      <c r="AD507" s="35" t="s">
        <v>68</v>
      </c>
      <c r="AE507" s="35" t="s">
        <v>4182</v>
      </c>
      <c r="AF507" s="34" t="s">
        <v>63</v>
      </c>
      <c r="AG507" s="34" t="s">
        <v>630</v>
      </c>
    </row>
    <row r="508" spans="1:33" s="5" customFormat="1" ht="50.25" customHeight="1" x14ac:dyDescent="0.3">
      <c r="A508" s="58" t="s">
        <v>3786</v>
      </c>
      <c r="B508" s="35">
        <v>85151603</v>
      </c>
      <c r="C508" s="34" t="s">
        <v>4186</v>
      </c>
      <c r="D508" s="55">
        <v>43049</v>
      </c>
      <c r="E508" s="34" t="s">
        <v>162</v>
      </c>
      <c r="F508" s="34" t="s">
        <v>2464</v>
      </c>
      <c r="G508" s="34" t="s">
        <v>232</v>
      </c>
      <c r="H508" s="74">
        <v>133200048</v>
      </c>
      <c r="I508" s="74">
        <v>133200048</v>
      </c>
      <c r="J508" s="34" t="s">
        <v>49</v>
      </c>
      <c r="K508" s="34" t="s">
        <v>3788</v>
      </c>
      <c r="L508" s="35" t="s">
        <v>3789</v>
      </c>
      <c r="M508" s="35" t="s">
        <v>3790</v>
      </c>
      <c r="N508" s="58">
        <v>3835465</v>
      </c>
      <c r="O508" s="45" t="s">
        <v>3791</v>
      </c>
      <c r="P508" s="34" t="s">
        <v>3792</v>
      </c>
      <c r="Q508" s="34" t="s">
        <v>4178</v>
      </c>
      <c r="R508" s="34" t="s">
        <v>4179</v>
      </c>
      <c r="S508" s="34" t="s">
        <v>4180</v>
      </c>
      <c r="T508" s="34" t="s">
        <v>4178</v>
      </c>
      <c r="U508" s="35" t="s">
        <v>4181</v>
      </c>
      <c r="V508" s="35">
        <v>7924</v>
      </c>
      <c r="W508" s="34">
        <v>7924</v>
      </c>
      <c r="X508" s="60">
        <v>43048</v>
      </c>
      <c r="Y508" s="34">
        <v>2017060093032</v>
      </c>
      <c r="Z508" s="34">
        <v>4600007827</v>
      </c>
      <c r="AA508" s="68">
        <f t="shared" si="7"/>
        <v>1</v>
      </c>
      <c r="AB508" s="35" t="s">
        <v>4187</v>
      </c>
      <c r="AC508" s="35" t="s">
        <v>61</v>
      </c>
      <c r="AD508" s="35" t="s">
        <v>68</v>
      </c>
      <c r="AE508" s="35" t="s">
        <v>4182</v>
      </c>
      <c r="AF508" s="34" t="s">
        <v>63</v>
      </c>
      <c r="AG508" s="34" t="s">
        <v>630</v>
      </c>
    </row>
    <row r="509" spans="1:33" s="5" customFormat="1" ht="50.25" customHeight="1" x14ac:dyDescent="0.3">
      <c r="A509" s="58" t="s">
        <v>3786</v>
      </c>
      <c r="B509" s="35">
        <v>85151603</v>
      </c>
      <c r="C509" s="34" t="s">
        <v>4188</v>
      </c>
      <c r="D509" s="55">
        <v>43049</v>
      </c>
      <c r="E509" s="34" t="s">
        <v>162</v>
      </c>
      <c r="F509" s="34" t="s">
        <v>2464</v>
      </c>
      <c r="G509" s="34" t="s">
        <v>232</v>
      </c>
      <c r="H509" s="74">
        <v>98225616</v>
      </c>
      <c r="I509" s="74">
        <v>98225616</v>
      </c>
      <c r="J509" s="34" t="s">
        <v>49</v>
      </c>
      <c r="K509" s="34" t="s">
        <v>3788</v>
      </c>
      <c r="L509" s="35" t="s">
        <v>3789</v>
      </c>
      <c r="M509" s="35" t="s">
        <v>3790</v>
      </c>
      <c r="N509" s="58">
        <v>3835465</v>
      </c>
      <c r="O509" s="45" t="s">
        <v>3791</v>
      </c>
      <c r="P509" s="34" t="s">
        <v>3792</v>
      </c>
      <c r="Q509" s="34" t="s">
        <v>4178</v>
      </c>
      <c r="R509" s="34" t="s">
        <v>4179</v>
      </c>
      <c r="S509" s="34" t="s">
        <v>4180</v>
      </c>
      <c r="T509" s="34" t="s">
        <v>4178</v>
      </c>
      <c r="U509" s="35" t="s">
        <v>4181</v>
      </c>
      <c r="V509" s="35">
        <v>7923</v>
      </c>
      <c r="W509" s="34">
        <v>7923</v>
      </c>
      <c r="X509" s="60">
        <v>43048</v>
      </c>
      <c r="Y509" s="34">
        <v>2017060093032</v>
      </c>
      <c r="Z509" s="34">
        <v>4600007817</v>
      </c>
      <c r="AA509" s="68">
        <f t="shared" si="7"/>
        <v>1</v>
      </c>
      <c r="AB509" s="35" t="s">
        <v>4090</v>
      </c>
      <c r="AC509" s="35" t="s">
        <v>61</v>
      </c>
      <c r="AD509" s="35" t="s">
        <v>68</v>
      </c>
      <c r="AE509" s="35" t="s">
        <v>4182</v>
      </c>
      <c r="AF509" s="34" t="s">
        <v>63</v>
      </c>
      <c r="AG509" s="34" t="s">
        <v>630</v>
      </c>
    </row>
    <row r="510" spans="1:33" s="5" customFormat="1" ht="50.25" customHeight="1" x14ac:dyDescent="0.3">
      <c r="A510" s="58" t="s">
        <v>3786</v>
      </c>
      <c r="B510" s="35">
        <v>80801015</v>
      </c>
      <c r="C510" s="34" t="s">
        <v>4189</v>
      </c>
      <c r="D510" s="55">
        <v>43102</v>
      </c>
      <c r="E510" s="34" t="s">
        <v>74</v>
      </c>
      <c r="F510" s="34" t="s">
        <v>2464</v>
      </c>
      <c r="G510" s="34" t="s">
        <v>232</v>
      </c>
      <c r="H510" s="74">
        <v>1099581129</v>
      </c>
      <c r="I510" s="74">
        <v>1099581129</v>
      </c>
      <c r="J510" s="34" t="s">
        <v>49</v>
      </c>
      <c r="K510" s="34" t="s">
        <v>3788</v>
      </c>
      <c r="L510" s="35" t="s">
        <v>3789</v>
      </c>
      <c r="M510" s="35" t="s">
        <v>3790</v>
      </c>
      <c r="N510" s="58">
        <v>3835465</v>
      </c>
      <c r="O510" s="45" t="s">
        <v>3791</v>
      </c>
      <c r="P510" s="34" t="s">
        <v>3792</v>
      </c>
      <c r="Q510" s="34" t="s">
        <v>4190</v>
      </c>
      <c r="R510" s="34" t="s">
        <v>4191</v>
      </c>
      <c r="S510" s="34">
        <v>20158001</v>
      </c>
      <c r="T510" s="34" t="s">
        <v>4192</v>
      </c>
      <c r="U510" s="35" t="s">
        <v>4193</v>
      </c>
      <c r="V510" s="35" t="s">
        <v>4194</v>
      </c>
      <c r="W510" s="34" t="s">
        <v>4194</v>
      </c>
      <c r="X510" s="60">
        <v>43053</v>
      </c>
      <c r="Y510" s="34">
        <v>2017060093032</v>
      </c>
      <c r="Z510" s="34" t="s">
        <v>4194</v>
      </c>
      <c r="AA510" s="68">
        <f t="shared" si="7"/>
        <v>1</v>
      </c>
      <c r="AB510" s="35" t="s">
        <v>4195</v>
      </c>
      <c r="AC510" s="35" t="s">
        <v>61</v>
      </c>
      <c r="AD510" s="35" t="s">
        <v>68</v>
      </c>
      <c r="AE510" s="35" t="s">
        <v>4196</v>
      </c>
      <c r="AF510" s="34" t="s">
        <v>63</v>
      </c>
      <c r="AG510" s="34" t="s">
        <v>630</v>
      </c>
    </row>
    <row r="511" spans="1:33" s="5" customFormat="1" ht="50.25" customHeight="1" x14ac:dyDescent="0.3">
      <c r="A511" s="58" t="s">
        <v>3786</v>
      </c>
      <c r="B511" s="35">
        <v>80161500</v>
      </c>
      <c r="C511" s="34" t="s">
        <v>4197</v>
      </c>
      <c r="D511" s="55">
        <v>43102</v>
      </c>
      <c r="E511" s="34" t="s">
        <v>907</v>
      </c>
      <c r="F511" s="34" t="s">
        <v>2464</v>
      </c>
      <c r="G511" s="34" t="s">
        <v>232</v>
      </c>
      <c r="H511" s="74">
        <v>2509158203</v>
      </c>
      <c r="I511" s="74">
        <v>2509158203</v>
      </c>
      <c r="J511" s="34" t="s">
        <v>49</v>
      </c>
      <c r="K511" s="34" t="s">
        <v>3788</v>
      </c>
      <c r="L511" s="35" t="s">
        <v>3789</v>
      </c>
      <c r="M511" s="35" t="s">
        <v>3790</v>
      </c>
      <c r="N511" s="58">
        <v>3835465</v>
      </c>
      <c r="O511" s="45" t="s">
        <v>3791</v>
      </c>
      <c r="P511" s="34" t="s">
        <v>3792</v>
      </c>
      <c r="Q511" s="34" t="s">
        <v>4198</v>
      </c>
      <c r="R511" s="34" t="s">
        <v>4199</v>
      </c>
      <c r="S511" s="34" t="s">
        <v>3795</v>
      </c>
      <c r="T511" s="34" t="s">
        <v>4200</v>
      </c>
      <c r="U511" s="35" t="s">
        <v>4201</v>
      </c>
      <c r="V511" s="35" t="s">
        <v>4202</v>
      </c>
      <c r="W511" s="34" t="s">
        <v>4202</v>
      </c>
      <c r="X511" s="60">
        <v>43053</v>
      </c>
      <c r="Y511" s="34">
        <v>2017060093032</v>
      </c>
      <c r="Z511" s="34" t="s">
        <v>4202</v>
      </c>
      <c r="AA511" s="68">
        <f t="shared" si="7"/>
        <v>1</v>
      </c>
      <c r="AB511" s="35" t="s">
        <v>4203</v>
      </c>
      <c r="AC511" s="35" t="s">
        <v>61</v>
      </c>
      <c r="AD511" s="35" t="s">
        <v>68</v>
      </c>
      <c r="AE511" s="35" t="s">
        <v>4204</v>
      </c>
      <c r="AF511" s="34" t="s">
        <v>63</v>
      </c>
      <c r="AG511" s="34" t="s">
        <v>630</v>
      </c>
    </row>
    <row r="512" spans="1:33" s="5" customFormat="1" ht="50.25" customHeight="1" x14ac:dyDescent="0.3">
      <c r="A512" s="58" t="s">
        <v>3786</v>
      </c>
      <c r="B512" s="35">
        <v>85151603</v>
      </c>
      <c r="C512" s="34" t="s">
        <v>4209</v>
      </c>
      <c r="D512" s="55">
        <v>42979</v>
      </c>
      <c r="E512" s="34" t="s">
        <v>162</v>
      </c>
      <c r="F512" s="34" t="s">
        <v>2464</v>
      </c>
      <c r="G512" s="34" t="s">
        <v>232</v>
      </c>
      <c r="H512" s="74">
        <v>222945052</v>
      </c>
      <c r="I512" s="74">
        <v>222945052</v>
      </c>
      <c r="J512" s="34" t="s">
        <v>76</v>
      </c>
      <c r="K512" s="34" t="s">
        <v>68</v>
      </c>
      <c r="L512" s="35" t="s">
        <v>3789</v>
      </c>
      <c r="M512" s="35" t="s">
        <v>3790</v>
      </c>
      <c r="N512" s="58">
        <v>3835465</v>
      </c>
      <c r="O512" s="45" t="s">
        <v>3791</v>
      </c>
      <c r="P512" s="34" t="s">
        <v>3792</v>
      </c>
      <c r="Q512" s="34" t="s">
        <v>4178</v>
      </c>
      <c r="R512" s="34" t="s">
        <v>4179</v>
      </c>
      <c r="S512" s="34" t="s">
        <v>4180</v>
      </c>
      <c r="T512" s="34" t="s">
        <v>4178</v>
      </c>
      <c r="U512" s="35" t="s">
        <v>4181</v>
      </c>
      <c r="V512" s="35">
        <v>7474</v>
      </c>
      <c r="W512" s="34">
        <v>7474</v>
      </c>
      <c r="X512" s="60">
        <v>42972</v>
      </c>
      <c r="Y512" s="34">
        <v>2017060093032</v>
      </c>
      <c r="Z512" s="34">
        <v>4600007285</v>
      </c>
      <c r="AA512" s="68">
        <f t="shared" si="7"/>
        <v>1</v>
      </c>
      <c r="AB512" s="35" t="s">
        <v>4162</v>
      </c>
      <c r="AC512" s="35" t="s">
        <v>61</v>
      </c>
      <c r="AD512" s="35" t="s">
        <v>4210</v>
      </c>
      <c r="AE512" s="35" t="s">
        <v>4182</v>
      </c>
      <c r="AF512" s="34" t="s">
        <v>63</v>
      </c>
      <c r="AG512" s="34" t="s">
        <v>630</v>
      </c>
    </row>
    <row r="513" spans="1:33" s="5" customFormat="1" ht="50.25" customHeight="1" x14ac:dyDescent="0.3">
      <c r="A513" s="58" t="s">
        <v>3786</v>
      </c>
      <c r="B513" s="35">
        <v>90121500</v>
      </c>
      <c r="C513" s="34" t="s">
        <v>4205</v>
      </c>
      <c r="D513" s="55">
        <v>43011</v>
      </c>
      <c r="E513" s="34" t="s">
        <v>683</v>
      </c>
      <c r="F513" s="34" t="s">
        <v>2464</v>
      </c>
      <c r="G513" s="34" t="s">
        <v>232</v>
      </c>
      <c r="H513" s="74">
        <v>10000000</v>
      </c>
      <c r="I513" s="74">
        <v>10000000</v>
      </c>
      <c r="J513" s="34" t="s">
        <v>49</v>
      </c>
      <c r="K513" s="34" t="s">
        <v>3788</v>
      </c>
      <c r="L513" s="35" t="s">
        <v>4206</v>
      </c>
      <c r="M513" s="35" t="s">
        <v>3790</v>
      </c>
      <c r="N513" s="58" t="s">
        <v>2571</v>
      </c>
      <c r="O513" s="45" t="s">
        <v>4207</v>
      </c>
      <c r="P513" s="34"/>
      <c r="Q513" s="34"/>
      <c r="R513" s="34"/>
      <c r="S513" s="34"/>
      <c r="T513" s="34"/>
      <c r="U513" s="35"/>
      <c r="V513" s="35">
        <v>7571</v>
      </c>
      <c r="W513" s="34">
        <v>7571</v>
      </c>
      <c r="X513" s="60">
        <v>43013</v>
      </c>
      <c r="Y513" s="34">
        <v>2017060092935</v>
      </c>
      <c r="Z513" s="34">
        <v>4600007506</v>
      </c>
      <c r="AA513" s="68">
        <f t="shared" si="7"/>
        <v>1</v>
      </c>
      <c r="AB513" s="35" t="s">
        <v>2449</v>
      </c>
      <c r="AC513" s="35" t="s">
        <v>61</v>
      </c>
      <c r="AD513" s="35" t="s">
        <v>68</v>
      </c>
      <c r="AE513" s="35" t="s">
        <v>4208</v>
      </c>
      <c r="AF513" s="34" t="s">
        <v>63</v>
      </c>
      <c r="AG513" s="34" t="s">
        <v>630</v>
      </c>
    </row>
    <row r="514" spans="1:33" s="5" customFormat="1" ht="50.25" customHeight="1" x14ac:dyDescent="0.3">
      <c r="A514" s="58" t="s">
        <v>940</v>
      </c>
      <c r="B514" s="35">
        <v>90121502</v>
      </c>
      <c r="C514" s="34" t="s">
        <v>941</v>
      </c>
      <c r="D514" s="55">
        <v>43101</v>
      </c>
      <c r="E514" s="34" t="s">
        <v>837</v>
      </c>
      <c r="F514" s="34" t="s">
        <v>558</v>
      </c>
      <c r="G514" s="34" t="s">
        <v>232</v>
      </c>
      <c r="H514" s="74">
        <v>63000000</v>
      </c>
      <c r="I514" s="74">
        <v>55000000</v>
      </c>
      <c r="J514" s="34" t="s">
        <v>49</v>
      </c>
      <c r="K514" s="34" t="s">
        <v>50</v>
      </c>
      <c r="L514" s="35" t="s">
        <v>942</v>
      </c>
      <c r="M514" s="35" t="s">
        <v>943</v>
      </c>
      <c r="N514" s="58">
        <v>3839109</v>
      </c>
      <c r="O514" s="45" t="s">
        <v>944</v>
      </c>
      <c r="P514" s="81"/>
      <c r="Q514" s="81"/>
      <c r="R514" s="81"/>
      <c r="S514" s="81"/>
      <c r="T514" s="81"/>
      <c r="U514" s="81"/>
      <c r="V514" s="35">
        <v>7571</v>
      </c>
      <c r="W514" s="34">
        <v>19953</v>
      </c>
      <c r="X514" s="60">
        <v>43013</v>
      </c>
      <c r="Y514" s="34" t="s">
        <v>945</v>
      </c>
      <c r="Z514" s="34">
        <v>4600007506</v>
      </c>
      <c r="AA514" s="68">
        <f t="shared" si="7"/>
        <v>1</v>
      </c>
      <c r="AB514" s="35" t="s">
        <v>946</v>
      </c>
      <c r="AC514" s="35" t="s">
        <v>61</v>
      </c>
      <c r="AD514" s="35" t="s">
        <v>947</v>
      </c>
      <c r="AE514" s="35" t="s">
        <v>948</v>
      </c>
      <c r="AF514" s="34" t="s">
        <v>63</v>
      </c>
      <c r="AG514" s="34" t="s">
        <v>949</v>
      </c>
    </row>
    <row r="515" spans="1:33" s="5" customFormat="1" ht="50.25" customHeight="1" x14ac:dyDescent="0.3">
      <c r="A515" s="58" t="s">
        <v>940</v>
      </c>
      <c r="B515" s="35">
        <v>14111700</v>
      </c>
      <c r="C515" s="34" t="s">
        <v>964</v>
      </c>
      <c r="D515" s="55">
        <v>43101</v>
      </c>
      <c r="E515" s="34" t="s">
        <v>951</v>
      </c>
      <c r="F515" s="34" t="s">
        <v>558</v>
      </c>
      <c r="G515" s="34" t="s">
        <v>232</v>
      </c>
      <c r="H515" s="74">
        <v>4494000</v>
      </c>
      <c r="I515" s="74">
        <v>4494000</v>
      </c>
      <c r="J515" s="34" t="s">
        <v>76</v>
      </c>
      <c r="K515" s="34" t="s">
        <v>68</v>
      </c>
      <c r="L515" s="35" t="s">
        <v>942</v>
      </c>
      <c r="M515" s="35" t="s">
        <v>943</v>
      </c>
      <c r="N515" s="58">
        <v>3839109</v>
      </c>
      <c r="O515" s="45" t="s">
        <v>944</v>
      </c>
      <c r="P515" s="81"/>
      <c r="Q515" s="81"/>
      <c r="R515" s="81"/>
      <c r="S515" s="81"/>
      <c r="T515" s="81"/>
      <c r="U515" s="81"/>
      <c r="V515" s="35"/>
      <c r="W515" s="34"/>
      <c r="X515" s="60"/>
      <c r="Y515" s="34"/>
      <c r="Z515" s="34"/>
      <c r="AA515" s="68" t="str">
        <f t="shared" si="7"/>
        <v/>
      </c>
      <c r="AB515" s="35"/>
      <c r="AC515" s="35" t="s">
        <v>534</v>
      </c>
      <c r="AD515" s="35" t="s">
        <v>6115</v>
      </c>
      <c r="AE515" s="35"/>
      <c r="AF515" s="34"/>
      <c r="AG515" s="34"/>
    </row>
    <row r="516" spans="1:33" s="5" customFormat="1" ht="50.25" customHeight="1" x14ac:dyDescent="0.3">
      <c r="A516" s="58" t="s">
        <v>940</v>
      </c>
      <c r="B516" s="35">
        <v>72102900</v>
      </c>
      <c r="C516" s="34" t="s">
        <v>965</v>
      </c>
      <c r="D516" s="55">
        <v>43101</v>
      </c>
      <c r="E516" s="34" t="s">
        <v>951</v>
      </c>
      <c r="F516" s="34" t="s">
        <v>558</v>
      </c>
      <c r="G516" s="34" t="s">
        <v>232</v>
      </c>
      <c r="H516" s="74">
        <v>1227000</v>
      </c>
      <c r="I516" s="74">
        <v>1227000</v>
      </c>
      <c r="J516" s="34" t="s">
        <v>76</v>
      </c>
      <c r="K516" s="34" t="s">
        <v>68</v>
      </c>
      <c r="L516" s="35" t="s">
        <v>942</v>
      </c>
      <c r="M516" s="35" t="s">
        <v>943</v>
      </c>
      <c r="N516" s="58">
        <v>3839109</v>
      </c>
      <c r="O516" s="45" t="s">
        <v>944</v>
      </c>
      <c r="P516" s="81"/>
      <c r="Q516" s="81"/>
      <c r="R516" s="81"/>
      <c r="S516" s="81"/>
      <c r="T516" s="81"/>
      <c r="U516" s="81"/>
      <c r="V516" s="35"/>
      <c r="W516" s="34"/>
      <c r="X516" s="60"/>
      <c r="Y516" s="34"/>
      <c r="Z516" s="34"/>
      <c r="AA516" s="68" t="str">
        <f t="shared" si="7"/>
        <v/>
      </c>
      <c r="AB516" s="35"/>
      <c r="AC516" s="35" t="s">
        <v>534</v>
      </c>
      <c r="AD516" s="35" t="s">
        <v>6115</v>
      </c>
      <c r="AE516" s="35"/>
      <c r="AF516" s="34"/>
      <c r="AG516" s="34"/>
    </row>
    <row r="517" spans="1:33" s="5" customFormat="1" ht="50.25" customHeight="1" x14ac:dyDescent="0.3">
      <c r="A517" s="58" t="s">
        <v>940</v>
      </c>
      <c r="B517" s="35">
        <v>55101500</v>
      </c>
      <c r="C517" s="34" t="s">
        <v>590</v>
      </c>
      <c r="D517" s="55">
        <v>43101</v>
      </c>
      <c r="E517" s="34" t="s">
        <v>837</v>
      </c>
      <c r="F517" s="34" t="s">
        <v>558</v>
      </c>
      <c r="G517" s="34" t="s">
        <v>232</v>
      </c>
      <c r="H517" s="74">
        <v>2921000</v>
      </c>
      <c r="I517" s="74">
        <v>2921000</v>
      </c>
      <c r="J517" s="34" t="s">
        <v>76</v>
      </c>
      <c r="K517" s="34" t="s">
        <v>68</v>
      </c>
      <c r="L517" s="35" t="s">
        <v>942</v>
      </c>
      <c r="M517" s="35" t="s">
        <v>943</v>
      </c>
      <c r="N517" s="58">
        <v>3839109</v>
      </c>
      <c r="O517" s="45" t="s">
        <v>944</v>
      </c>
      <c r="P517" s="81"/>
      <c r="Q517" s="81"/>
      <c r="R517" s="81"/>
      <c r="S517" s="81"/>
      <c r="T517" s="81"/>
      <c r="U517" s="81"/>
      <c r="V517" s="35"/>
      <c r="W517" s="34"/>
      <c r="X517" s="60"/>
      <c r="Y517" s="34"/>
      <c r="Z517" s="34"/>
      <c r="AA517" s="68" t="str">
        <f t="shared" si="7"/>
        <v/>
      </c>
      <c r="AB517" s="35"/>
      <c r="AC517" s="35" t="s">
        <v>534</v>
      </c>
      <c r="AD517" s="35" t="s">
        <v>6116</v>
      </c>
      <c r="AE517" s="35"/>
      <c r="AF517" s="34"/>
      <c r="AG517" s="34"/>
    </row>
    <row r="518" spans="1:33" s="5" customFormat="1" ht="50.25" customHeight="1" x14ac:dyDescent="0.3">
      <c r="A518" s="58" t="s">
        <v>940</v>
      </c>
      <c r="B518" s="35">
        <v>78111800</v>
      </c>
      <c r="C518" s="34" t="s">
        <v>950</v>
      </c>
      <c r="D518" s="55">
        <v>43101</v>
      </c>
      <c r="E518" s="34" t="s">
        <v>951</v>
      </c>
      <c r="F518" s="34" t="s">
        <v>558</v>
      </c>
      <c r="G518" s="34" t="s">
        <v>232</v>
      </c>
      <c r="H518" s="74">
        <v>60000000</v>
      </c>
      <c r="I518" s="74">
        <v>60000000</v>
      </c>
      <c r="J518" s="34" t="s">
        <v>76</v>
      </c>
      <c r="K518" s="34" t="s">
        <v>68</v>
      </c>
      <c r="L518" s="35" t="s">
        <v>942</v>
      </c>
      <c r="M518" s="35" t="s">
        <v>943</v>
      </c>
      <c r="N518" s="58">
        <v>3839109</v>
      </c>
      <c r="O518" s="45" t="s">
        <v>944</v>
      </c>
      <c r="P518" s="34" t="s">
        <v>952</v>
      </c>
      <c r="Q518" s="34" t="s">
        <v>68</v>
      </c>
      <c r="R518" s="34" t="s">
        <v>953</v>
      </c>
      <c r="S518" s="34" t="s">
        <v>954</v>
      </c>
      <c r="T518" s="34" t="s">
        <v>950</v>
      </c>
      <c r="U518" s="35" t="s">
        <v>356</v>
      </c>
      <c r="V518" s="35" t="s">
        <v>760</v>
      </c>
      <c r="W518" s="34">
        <v>19944</v>
      </c>
      <c r="X518" s="60">
        <v>43102</v>
      </c>
      <c r="Y518" s="34">
        <v>4600008068</v>
      </c>
      <c r="Z518" s="34">
        <v>4600008068</v>
      </c>
      <c r="AA518" s="68">
        <f t="shared" si="7"/>
        <v>1</v>
      </c>
      <c r="AB518" s="35" t="s">
        <v>955</v>
      </c>
      <c r="AC518" s="35" t="s">
        <v>61</v>
      </c>
      <c r="AD518" s="35" t="s">
        <v>956</v>
      </c>
      <c r="AE518" s="35" t="s">
        <v>948</v>
      </c>
      <c r="AF518" s="34" t="s">
        <v>63</v>
      </c>
      <c r="AG518" s="34" t="s">
        <v>949</v>
      </c>
    </row>
    <row r="519" spans="1:33" s="5" customFormat="1" ht="50.25" customHeight="1" x14ac:dyDescent="0.3">
      <c r="A519" s="58" t="s">
        <v>940</v>
      </c>
      <c r="B519" s="35">
        <v>78111800</v>
      </c>
      <c r="C519" s="34" t="s">
        <v>950</v>
      </c>
      <c r="D519" s="55">
        <v>43101</v>
      </c>
      <c r="E519" s="34" t="s">
        <v>951</v>
      </c>
      <c r="F519" s="34" t="s">
        <v>558</v>
      </c>
      <c r="G519" s="34" t="s">
        <v>232</v>
      </c>
      <c r="H519" s="74">
        <v>40000000</v>
      </c>
      <c r="I519" s="74">
        <v>40000000</v>
      </c>
      <c r="J519" s="34" t="s">
        <v>76</v>
      </c>
      <c r="K519" s="34" t="s">
        <v>68</v>
      </c>
      <c r="L519" s="35" t="s">
        <v>942</v>
      </c>
      <c r="M519" s="35" t="s">
        <v>943</v>
      </c>
      <c r="N519" s="58">
        <v>3839109</v>
      </c>
      <c r="O519" s="45" t="s">
        <v>944</v>
      </c>
      <c r="P519" s="34" t="s">
        <v>957</v>
      </c>
      <c r="Q519" s="34" t="s">
        <v>68</v>
      </c>
      <c r="R519" s="34" t="s">
        <v>958</v>
      </c>
      <c r="S519" s="34" t="s">
        <v>959</v>
      </c>
      <c r="T519" s="34" t="s">
        <v>950</v>
      </c>
      <c r="U519" s="35" t="s">
        <v>356</v>
      </c>
      <c r="V519" s="35" t="s">
        <v>760</v>
      </c>
      <c r="W519" s="34">
        <v>19948</v>
      </c>
      <c r="X519" s="60">
        <v>43102</v>
      </c>
      <c r="Y519" s="34">
        <v>4600008068</v>
      </c>
      <c r="Z519" s="34">
        <v>4600008068</v>
      </c>
      <c r="AA519" s="68">
        <f t="shared" si="7"/>
        <v>1</v>
      </c>
      <c r="AB519" s="35" t="s">
        <v>955</v>
      </c>
      <c r="AC519" s="35" t="s">
        <v>61</v>
      </c>
      <c r="AD519" s="35" t="s">
        <v>960</v>
      </c>
      <c r="AE519" s="35" t="s">
        <v>948</v>
      </c>
      <c r="AF519" s="34" t="s">
        <v>63</v>
      </c>
      <c r="AG519" s="34" t="s">
        <v>949</v>
      </c>
    </row>
    <row r="520" spans="1:33" s="5" customFormat="1" ht="50.25" customHeight="1" x14ac:dyDescent="0.3">
      <c r="A520" s="58" t="s">
        <v>940</v>
      </c>
      <c r="B520" s="35">
        <v>81112500</v>
      </c>
      <c r="C520" s="34" t="s">
        <v>961</v>
      </c>
      <c r="D520" s="55">
        <v>43101</v>
      </c>
      <c r="E520" s="34" t="s">
        <v>951</v>
      </c>
      <c r="F520" s="34" t="s">
        <v>558</v>
      </c>
      <c r="G520" s="34" t="s">
        <v>232</v>
      </c>
      <c r="H520" s="74">
        <v>8000000</v>
      </c>
      <c r="I520" s="74">
        <v>8000000</v>
      </c>
      <c r="J520" s="34" t="s">
        <v>76</v>
      </c>
      <c r="K520" s="34" t="s">
        <v>68</v>
      </c>
      <c r="L520" s="35" t="s">
        <v>942</v>
      </c>
      <c r="M520" s="35" t="s">
        <v>943</v>
      </c>
      <c r="N520" s="58">
        <v>3839109</v>
      </c>
      <c r="O520" s="45" t="s">
        <v>944</v>
      </c>
      <c r="P520" s="34" t="s">
        <v>957</v>
      </c>
      <c r="Q520" s="34" t="s">
        <v>68</v>
      </c>
      <c r="R520" s="34" t="s">
        <v>958</v>
      </c>
      <c r="S520" s="34" t="s">
        <v>959</v>
      </c>
      <c r="T520" s="34" t="s">
        <v>962</v>
      </c>
      <c r="U520" s="35" t="s">
        <v>963</v>
      </c>
      <c r="V520" s="35"/>
      <c r="W520" s="34"/>
      <c r="X520" s="60"/>
      <c r="Y520" s="34"/>
      <c r="Z520" s="34"/>
      <c r="AA520" s="68" t="str">
        <f t="shared" si="7"/>
        <v/>
      </c>
      <c r="AB520" s="35"/>
      <c r="AC520" s="35" t="s">
        <v>534</v>
      </c>
      <c r="AD520" s="35" t="s">
        <v>6117</v>
      </c>
      <c r="AE520" s="35"/>
      <c r="AF520" s="34"/>
      <c r="AG520" s="34"/>
    </row>
    <row r="521" spans="1:33" s="5" customFormat="1" ht="50.25" customHeight="1" x14ac:dyDescent="0.3">
      <c r="A521" s="58" t="s">
        <v>940</v>
      </c>
      <c r="B521" s="35">
        <v>93151507</v>
      </c>
      <c r="C521" s="34" t="s">
        <v>966</v>
      </c>
      <c r="D521" s="55">
        <v>43047</v>
      </c>
      <c r="E521" s="34" t="s">
        <v>136</v>
      </c>
      <c r="F521" s="34" t="s">
        <v>47</v>
      </c>
      <c r="G521" s="34" t="s">
        <v>515</v>
      </c>
      <c r="H521" s="74">
        <v>455600000</v>
      </c>
      <c r="I521" s="74">
        <v>227800000</v>
      </c>
      <c r="J521" s="34" t="s">
        <v>49</v>
      </c>
      <c r="K521" s="34" t="s">
        <v>50</v>
      </c>
      <c r="L521" s="35" t="s">
        <v>942</v>
      </c>
      <c r="M521" s="35" t="s">
        <v>943</v>
      </c>
      <c r="N521" s="58">
        <v>3839109</v>
      </c>
      <c r="O521" s="45" t="s">
        <v>944</v>
      </c>
      <c r="P521" s="34" t="s">
        <v>967</v>
      </c>
      <c r="Q521" s="34" t="s">
        <v>968</v>
      </c>
      <c r="R521" s="34" t="s">
        <v>969</v>
      </c>
      <c r="S521" s="34" t="s">
        <v>970</v>
      </c>
      <c r="T521" s="34" t="s">
        <v>971</v>
      </c>
      <c r="U521" s="35" t="s">
        <v>972</v>
      </c>
      <c r="V521" s="35" t="s">
        <v>973</v>
      </c>
      <c r="W521" s="34">
        <v>19955</v>
      </c>
      <c r="X521" s="60">
        <v>42807</v>
      </c>
      <c r="Y521" s="34" t="s">
        <v>974</v>
      </c>
      <c r="Z521" s="34">
        <v>4600006463</v>
      </c>
      <c r="AA521" s="68">
        <f t="shared" si="7"/>
        <v>1</v>
      </c>
      <c r="AB521" s="35" t="s">
        <v>975</v>
      </c>
      <c r="AC521" s="35" t="s">
        <v>61</v>
      </c>
      <c r="AD521" s="35"/>
      <c r="AE521" s="35" t="s">
        <v>948</v>
      </c>
      <c r="AF521" s="34" t="s">
        <v>63</v>
      </c>
      <c r="AG521" s="34" t="s">
        <v>949</v>
      </c>
    </row>
    <row r="522" spans="1:33" s="5" customFormat="1" ht="50.25" customHeight="1" x14ac:dyDescent="0.3">
      <c r="A522" s="58" t="s">
        <v>940</v>
      </c>
      <c r="B522" s="35">
        <v>83101800</v>
      </c>
      <c r="C522" s="34" t="s">
        <v>976</v>
      </c>
      <c r="D522" s="55">
        <v>43237</v>
      </c>
      <c r="E522" s="34" t="s">
        <v>977</v>
      </c>
      <c r="F522" s="34" t="s">
        <v>47</v>
      </c>
      <c r="G522" s="34" t="s">
        <v>232</v>
      </c>
      <c r="H522" s="74">
        <v>720000000</v>
      </c>
      <c r="I522" s="74">
        <v>720000000</v>
      </c>
      <c r="J522" s="34" t="s">
        <v>76</v>
      </c>
      <c r="K522" s="34" t="s">
        <v>68</v>
      </c>
      <c r="L522" s="35" t="s">
        <v>942</v>
      </c>
      <c r="M522" s="35" t="s">
        <v>943</v>
      </c>
      <c r="N522" s="58">
        <v>3839109</v>
      </c>
      <c r="O522" s="45" t="s">
        <v>944</v>
      </c>
      <c r="P522" s="34" t="s">
        <v>978</v>
      </c>
      <c r="Q522" s="34" t="s">
        <v>979</v>
      </c>
      <c r="R522" s="34" t="s">
        <v>980</v>
      </c>
      <c r="S522" s="34" t="s">
        <v>981</v>
      </c>
      <c r="T522" s="34" t="s">
        <v>982</v>
      </c>
      <c r="U522" s="35" t="s">
        <v>983</v>
      </c>
      <c r="V522" s="35"/>
      <c r="W522" s="34"/>
      <c r="X522" s="60"/>
      <c r="Y522" s="34"/>
      <c r="Z522" s="34"/>
      <c r="AA522" s="68" t="str">
        <f t="shared" si="7"/>
        <v/>
      </c>
      <c r="AB522" s="35"/>
      <c r="AC522" s="35"/>
      <c r="AD522" s="35"/>
      <c r="AE522" s="35"/>
      <c r="AF522" s="34"/>
      <c r="AG522" s="34"/>
    </row>
    <row r="523" spans="1:33" s="5" customFormat="1" ht="50.25" customHeight="1" x14ac:dyDescent="0.3">
      <c r="A523" s="58" t="s">
        <v>940</v>
      </c>
      <c r="B523" s="35">
        <v>32111701</v>
      </c>
      <c r="C523" s="34" t="s">
        <v>984</v>
      </c>
      <c r="D523" s="55">
        <v>43115</v>
      </c>
      <c r="E523" s="34" t="s">
        <v>222</v>
      </c>
      <c r="F523" s="34" t="s">
        <v>67</v>
      </c>
      <c r="G523" s="34" t="s">
        <v>232</v>
      </c>
      <c r="H523" s="74">
        <v>3575000000</v>
      </c>
      <c r="I523" s="74">
        <v>3575000000</v>
      </c>
      <c r="J523" s="34" t="s">
        <v>76</v>
      </c>
      <c r="K523" s="34" t="s">
        <v>68</v>
      </c>
      <c r="L523" s="35" t="s">
        <v>942</v>
      </c>
      <c r="M523" s="35" t="s">
        <v>943</v>
      </c>
      <c r="N523" s="58">
        <v>3839109</v>
      </c>
      <c r="O523" s="45" t="s">
        <v>944</v>
      </c>
      <c r="P523" s="34" t="s">
        <v>978</v>
      </c>
      <c r="Q523" s="34" t="s">
        <v>985</v>
      </c>
      <c r="R523" s="34" t="s">
        <v>980</v>
      </c>
      <c r="S523" s="34" t="s">
        <v>981</v>
      </c>
      <c r="T523" s="34" t="s">
        <v>986</v>
      </c>
      <c r="U523" s="35" t="s">
        <v>987</v>
      </c>
      <c r="V523" s="35" t="s">
        <v>988</v>
      </c>
      <c r="W523" s="34">
        <v>18102</v>
      </c>
      <c r="X523" s="60">
        <v>42982</v>
      </c>
      <c r="Y523" s="34" t="s">
        <v>989</v>
      </c>
      <c r="Z523" s="34">
        <v>4600007666</v>
      </c>
      <c r="AA523" s="68">
        <f t="shared" si="7"/>
        <v>1</v>
      </c>
      <c r="AB523" s="35" t="s">
        <v>990</v>
      </c>
      <c r="AC523" s="35" t="s">
        <v>61</v>
      </c>
      <c r="AD523" s="35"/>
      <c r="AE523" s="35" t="s">
        <v>948</v>
      </c>
      <c r="AF523" s="34" t="s">
        <v>63</v>
      </c>
      <c r="AG523" s="34" t="s">
        <v>949</v>
      </c>
    </row>
    <row r="524" spans="1:33" s="5" customFormat="1" ht="50.25" customHeight="1" x14ac:dyDescent="0.3">
      <c r="A524" s="58" t="s">
        <v>940</v>
      </c>
      <c r="B524" s="35" t="s">
        <v>991</v>
      </c>
      <c r="C524" s="34" t="s">
        <v>992</v>
      </c>
      <c r="D524" s="55">
        <v>43329</v>
      </c>
      <c r="E524" s="34" t="s">
        <v>900</v>
      </c>
      <c r="F524" s="34" t="s">
        <v>211</v>
      </c>
      <c r="G524" s="34" t="s">
        <v>232</v>
      </c>
      <c r="H524" s="74">
        <v>180000000</v>
      </c>
      <c r="I524" s="74">
        <v>180000000</v>
      </c>
      <c r="J524" s="34" t="s">
        <v>76</v>
      </c>
      <c r="K524" s="34" t="s">
        <v>68</v>
      </c>
      <c r="L524" s="35" t="s">
        <v>942</v>
      </c>
      <c r="M524" s="35" t="s">
        <v>943</v>
      </c>
      <c r="N524" s="58" t="s">
        <v>993</v>
      </c>
      <c r="O524" s="45" t="s">
        <v>944</v>
      </c>
      <c r="P524" s="34" t="s">
        <v>994</v>
      </c>
      <c r="Q524" s="34" t="s">
        <v>995</v>
      </c>
      <c r="R524" s="34" t="s">
        <v>996</v>
      </c>
      <c r="S524" s="34" t="s">
        <v>997</v>
      </c>
      <c r="T524" s="34" t="s">
        <v>998</v>
      </c>
      <c r="U524" s="35" t="s">
        <v>999</v>
      </c>
      <c r="V524" s="35"/>
      <c r="W524" s="34">
        <v>21401</v>
      </c>
      <c r="X524" s="60"/>
      <c r="Y524" s="34"/>
      <c r="Z524" s="34"/>
      <c r="AA524" s="68">
        <f t="shared" si="7"/>
        <v>0</v>
      </c>
      <c r="AB524" s="35"/>
      <c r="AC524" s="35" t="s">
        <v>534</v>
      </c>
      <c r="AD524" s="35" t="s">
        <v>1000</v>
      </c>
      <c r="AE524" s="35" t="s">
        <v>1001</v>
      </c>
      <c r="AF524" s="34" t="s">
        <v>63</v>
      </c>
      <c r="AG524" s="34" t="s">
        <v>949</v>
      </c>
    </row>
    <row r="525" spans="1:33" s="5" customFormat="1" ht="50.25" customHeight="1" x14ac:dyDescent="0.3">
      <c r="A525" s="58" t="s">
        <v>940</v>
      </c>
      <c r="B525" s="35">
        <v>83101500</v>
      </c>
      <c r="C525" s="34" t="s">
        <v>1002</v>
      </c>
      <c r="D525" s="55">
        <v>43256</v>
      </c>
      <c r="E525" s="34" t="s">
        <v>162</v>
      </c>
      <c r="F525" s="34" t="s">
        <v>81</v>
      </c>
      <c r="G525" s="34" t="s">
        <v>232</v>
      </c>
      <c r="H525" s="74">
        <v>815541288</v>
      </c>
      <c r="I525" s="74">
        <v>815541288</v>
      </c>
      <c r="J525" s="34" t="s">
        <v>76</v>
      </c>
      <c r="K525" s="34" t="s">
        <v>68</v>
      </c>
      <c r="L525" s="35" t="s">
        <v>942</v>
      </c>
      <c r="M525" s="35" t="s">
        <v>943</v>
      </c>
      <c r="N525" s="58">
        <v>3839109</v>
      </c>
      <c r="O525" s="45" t="s">
        <v>944</v>
      </c>
      <c r="P525" s="34" t="s">
        <v>957</v>
      </c>
      <c r="Q525" s="34" t="s">
        <v>1003</v>
      </c>
      <c r="R525" s="34" t="s">
        <v>958</v>
      </c>
      <c r="S525" s="34" t="s">
        <v>959</v>
      </c>
      <c r="T525" s="34" t="s">
        <v>1004</v>
      </c>
      <c r="U525" s="35" t="s">
        <v>1005</v>
      </c>
      <c r="V525" s="35" t="s">
        <v>1006</v>
      </c>
      <c r="W525" s="34"/>
      <c r="X525" s="60"/>
      <c r="Y525" s="34"/>
      <c r="Z525" s="34"/>
      <c r="AA525" s="68" t="str">
        <f t="shared" ref="AA525:AA588" si="8">+IF(AND(W525="",X525="",Y525="",Z525=""),"",IF(AND(W525&lt;&gt;"",X525="",Y525="",Z525=""),0%,IF(AND(W525&lt;&gt;"",X525&lt;&gt;"",Y525="",Z525=""),33%,IF(AND(W525&lt;&gt;"",X525&lt;&gt;"",Y525&lt;&gt;"",Z525=""),66%,IF(AND(W525&lt;&gt;"",X525&lt;&gt;"",Y525&lt;&gt;"",Z525&lt;&gt;""),100%,"Información incompleta")))))</f>
        <v/>
      </c>
      <c r="AB525" s="35"/>
      <c r="AC525" s="35" t="s">
        <v>534</v>
      </c>
      <c r="AD525" s="35"/>
      <c r="AE525" s="35" t="s">
        <v>1007</v>
      </c>
      <c r="AF525" s="34" t="s">
        <v>63</v>
      </c>
      <c r="AG525" s="34" t="s">
        <v>949</v>
      </c>
    </row>
    <row r="526" spans="1:33" s="5" customFormat="1" ht="50.25" customHeight="1" x14ac:dyDescent="0.3">
      <c r="A526" s="58" t="s">
        <v>940</v>
      </c>
      <c r="B526" s="35">
        <v>83101500</v>
      </c>
      <c r="C526" s="34" t="s">
        <v>1008</v>
      </c>
      <c r="D526" s="55">
        <v>43115</v>
      </c>
      <c r="E526" s="34" t="s">
        <v>136</v>
      </c>
      <c r="F526" s="34" t="s">
        <v>558</v>
      </c>
      <c r="G526" s="34" t="s">
        <v>232</v>
      </c>
      <c r="H526" s="74">
        <v>436090276</v>
      </c>
      <c r="I526" s="74">
        <v>436090276</v>
      </c>
      <c r="J526" s="34" t="s">
        <v>76</v>
      </c>
      <c r="K526" s="34" t="s">
        <v>68</v>
      </c>
      <c r="L526" s="35" t="s">
        <v>942</v>
      </c>
      <c r="M526" s="35" t="s">
        <v>943</v>
      </c>
      <c r="N526" s="58">
        <v>3839109</v>
      </c>
      <c r="O526" s="45" t="s">
        <v>944</v>
      </c>
      <c r="P526" s="34" t="s">
        <v>957</v>
      </c>
      <c r="Q526" s="34" t="s">
        <v>1009</v>
      </c>
      <c r="R526" s="34" t="s">
        <v>958</v>
      </c>
      <c r="S526" s="34" t="s">
        <v>959</v>
      </c>
      <c r="T526" s="34" t="s">
        <v>1004</v>
      </c>
      <c r="U526" s="35" t="s">
        <v>1005</v>
      </c>
      <c r="V526" s="35"/>
      <c r="W526" s="34"/>
      <c r="X526" s="60"/>
      <c r="Y526" s="34"/>
      <c r="Z526" s="34"/>
      <c r="AA526" s="68" t="str">
        <f t="shared" si="8"/>
        <v/>
      </c>
      <c r="AB526" s="35"/>
      <c r="AC526" s="35"/>
      <c r="AD526" s="35"/>
      <c r="AE526" s="35"/>
      <c r="AF526" s="34"/>
      <c r="AG526" s="34"/>
    </row>
    <row r="527" spans="1:33" s="5" customFormat="1" ht="50.25" customHeight="1" x14ac:dyDescent="0.3">
      <c r="A527" s="58" t="s">
        <v>940</v>
      </c>
      <c r="B527" s="35">
        <v>83101500</v>
      </c>
      <c r="C527" s="34" t="s">
        <v>1010</v>
      </c>
      <c r="D527" s="55">
        <v>43115</v>
      </c>
      <c r="E527" s="34" t="s">
        <v>136</v>
      </c>
      <c r="F527" s="34" t="s">
        <v>558</v>
      </c>
      <c r="G527" s="34" t="s">
        <v>232</v>
      </c>
      <c r="H527" s="74">
        <v>396811567</v>
      </c>
      <c r="I527" s="74">
        <v>396811567</v>
      </c>
      <c r="J527" s="34" t="s">
        <v>76</v>
      </c>
      <c r="K527" s="34" t="s">
        <v>68</v>
      </c>
      <c r="L527" s="35" t="s">
        <v>942</v>
      </c>
      <c r="M527" s="35" t="s">
        <v>943</v>
      </c>
      <c r="N527" s="58">
        <v>3839109</v>
      </c>
      <c r="O527" s="45" t="s">
        <v>944</v>
      </c>
      <c r="P527" s="34" t="s">
        <v>957</v>
      </c>
      <c r="Q527" s="34" t="s">
        <v>1009</v>
      </c>
      <c r="R527" s="34" t="s">
        <v>958</v>
      </c>
      <c r="S527" s="34" t="s">
        <v>959</v>
      </c>
      <c r="T527" s="34" t="s">
        <v>1004</v>
      </c>
      <c r="U527" s="35" t="s">
        <v>1005</v>
      </c>
      <c r="V527" s="35"/>
      <c r="W527" s="34"/>
      <c r="X527" s="60"/>
      <c r="Y527" s="34"/>
      <c r="Z527" s="34"/>
      <c r="AA527" s="68" t="str">
        <f t="shared" si="8"/>
        <v/>
      </c>
      <c r="AB527" s="35"/>
      <c r="AC527" s="35"/>
      <c r="AD527" s="35"/>
      <c r="AE527" s="35"/>
      <c r="AF527" s="34"/>
      <c r="AG527" s="34"/>
    </row>
    <row r="528" spans="1:33" s="5" customFormat="1" ht="50.25" customHeight="1" x14ac:dyDescent="0.3">
      <c r="A528" s="58" t="s">
        <v>940</v>
      </c>
      <c r="B528" s="35">
        <v>80101506</v>
      </c>
      <c r="C528" s="34" t="s">
        <v>1011</v>
      </c>
      <c r="D528" s="55">
        <v>43115</v>
      </c>
      <c r="E528" s="34" t="s">
        <v>136</v>
      </c>
      <c r="F528" s="34" t="s">
        <v>47</v>
      </c>
      <c r="G528" s="34" t="s">
        <v>232</v>
      </c>
      <c r="H528" s="74">
        <v>200000000</v>
      </c>
      <c r="I528" s="74">
        <v>200000000</v>
      </c>
      <c r="J528" s="34" t="s">
        <v>76</v>
      </c>
      <c r="K528" s="34" t="s">
        <v>68</v>
      </c>
      <c r="L528" s="35" t="s">
        <v>942</v>
      </c>
      <c r="M528" s="35" t="s">
        <v>943</v>
      </c>
      <c r="N528" s="58">
        <v>3839109</v>
      </c>
      <c r="O528" s="45" t="s">
        <v>944</v>
      </c>
      <c r="P528" s="34" t="s">
        <v>1012</v>
      </c>
      <c r="Q528" s="34" t="s">
        <v>1013</v>
      </c>
      <c r="R528" s="34" t="s">
        <v>1014</v>
      </c>
      <c r="S528" s="34" t="s">
        <v>1015</v>
      </c>
      <c r="T528" s="34" t="s">
        <v>1016</v>
      </c>
      <c r="U528" s="35" t="s">
        <v>1017</v>
      </c>
      <c r="V528" s="35"/>
      <c r="W528" s="34"/>
      <c r="X528" s="60"/>
      <c r="Y528" s="34"/>
      <c r="Z528" s="34"/>
      <c r="AA528" s="68" t="str">
        <f t="shared" si="8"/>
        <v/>
      </c>
      <c r="AB528" s="35"/>
      <c r="AC528" s="35"/>
      <c r="AD528" s="35"/>
      <c r="AE528" s="35"/>
      <c r="AF528" s="34"/>
      <c r="AG528" s="34"/>
    </row>
    <row r="529" spans="1:33" s="5" customFormat="1" ht="50.25" customHeight="1" x14ac:dyDescent="0.3">
      <c r="A529" s="58" t="s">
        <v>940</v>
      </c>
      <c r="B529" s="35">
        <v>76122001</v>
      </c>
      <c r="C529" s="34" t="s">
        <v>1018</v>
      </c>
      <c r="D529" s="55">
        <v>43115</v>
      </c>
      <c r="E529" s="34" t="s">
        <v>136</v>
      </c>
      <c r="F529" s="34" t="s">
        <v>558</v>
      </c>
      <c r="G529" s="34" t="s">
        <v>232</v>
      </c>
      <c r="H529" s="74">
        <v>300000000</v>
      </c>
      <c r="I529" s="74">
        <v>300000000</v>
      </c>
      <c r="J529" s="34" t="s">
        <v>76</v>
      </c>
      <c r="K529" s="34" t="s">
        <v>68</v>
      </c>
      <c r="L529" s="35" t="s">
        <v>942</v>
      </c>
      <c r="M529" s="35" t="s">
        <v>943</v>
      </c>
      <c r="N529" s="58">
        <v>3839109</v>
      </c>
      <c r="O529" s="45" t="s">
        <v>944</v>
      </c>
      <c r="P529" s="34" t="s">
        <v>1019</v>
      </c>
      <c r="Q529" s="34" t="s">
        <v>1020</v>
      </c>
      <c r="R529" s="34" t="s">
        <v>1021</v>
      </c>
      <c r="S529" s="34" t="s">
        <v>1022</v>
      </c>
      <c r="T529" s="34" t="s">
        <v>1023</v>
      </c>
      <c r="U529" s="35" t="s">
        <v>1024</v>
      </c>
      <c r="V529" s="35"/>
      <c r="W529" s="34"/>
      <c r="X529" s="60"/>
      <c r="Y529" s="34"/>
      <c r="Z529" s="34"/>
      <c r="AA529" s="68" t="str">
        <f t="shared" si="8"/>
        <v/>
      </c>
      <c r="AB529" s="35"/>
      <c r="AC529" s="35"/>
      <c r="AD529" s="35"/>
      <c r="AE529" s="35"/>
      <c r="AF529" s="34"/>
      <c r="AG529" s="34"/>
    </row>
    <row r="530" spans="1:33" s="5" customFormat="1" ht="50.25" customHeight="1" x14ac:dyDescent="0.3">
      <c r="A530" s="58" t="s">
        <v>940</v>
      </c>
      <c r="B530" s="35">
        <v>83101500</v>
      </c>
      <c r="C530" s="34" t="s">
        <v>1025</v>
      </c>
      <c r="D530" s="55">
        <v>43115</v>
      </c>
      <c r="E530" s="34" t="s">
        <v>136</v>
      </c>
      <c r="F530" s="34" t="s">
        <v>558</v>
      </c>
      <c r="G530" s="34" t="s">
        <v>232</v>
      </c>
      <c r="H530" s="74">
        <v>528415000</v>
      </c>
      <c r="I530" s="74">
        <v>528415000</v>
      </c>
      <c r="J530" s="34" t="s">
        <v>76</v>
      </c>
      <c r="K530" s="34" t="s">
        <v>68</v>
      </c>
      <c r="L530" s="35" t="s">
        <v>942</v>
      </c>
      <c r="M530" s="35" t="s">
        <v>943</v>
      </c>
      <c r="N530" s="58">
        <v>3839109</v>
      </c>
      <c r="O530" s="45" t="s">
        <v>944</v>
      </c>
      <c r="P530" s="34" t="s">
        <v>1026</v>
      </c>
      <c r="Q530" s="34" t="s">
        <v>1027</v>
      </c>
      <c r="R530" s="34" t="s">
        <v>1028</v>
      </c>
      <c r="S530" s="34" t="s">
        <v>1029</v>
      </c>
      <c r="T530" s="34" t="s">
        <v>1030</v>
      </c>
      <c r="U530" s="35" t="s">
        <v>1031</v>
      </c>
      <c r="V530" s="35"/>
      <c r="W530" s="34"/>
      <c r="X530" s="60"/>
      <c r="Y530" s="34"/>
      <c r="Z530" s="34"/>
      <c r="AA530" s="68" t="str">
        <f t="shared" si="8"/>
        <v/>
      </c>
      <c r="AB530" s="35"/>
      <c r="AC530" s="35"/>
      <c r="AD530" s="35"/>
      <c r="AE530" s="35"/>
      <c r="AF530" s="34"/>
      <c r="AG530" s="34"/>
    </row>
    <row r="531" spans="1:33" s="5" customFormat="1" ht="50.25" customHeight="1" x14ac:dyDescent="0.3">
      <c r="A531" s="58" t="s">
        <v>940</v>
      </c>
      <c r="B531" s="35">
        <v>47101531</v>
      </c>
      <c r="C531" s="34" t="s">
        <v>1032</v>
      </c>
      <c r="D531" s="55">
        <v>43115</v>
      </c>
      <c r="E531" s="34" t="s">
        <v>136</v>
      </c>
      <c r="F531" s="34" t="s">
        <v>558</v>
      </c>
      <c r="G531" s="34" t="s">
        <v>232</v>
      </c>
      <c r="H531" s="74">
        <v>800000000</v>
      </c>
      <c r="I531" s="74">
        <v>800000000</v>
      </c>
      <c r="J531" s="34" t="s">
        <v>76</v>
      </c>
      <c r="K531" s="34" t="s">
        <v>68</v>
      </c>
      <c r="L531" s="35" t="s">
        <v>942</v>
      </c>
      <c r="M531" s="35" t="s">
        <v>943</v>
      </c>
      <c r="N531" s="58">
        <v>3839109</v>
      </c>
      <c r="O531" s="45" t="s">
        <v>944</v>
      </c>
      <c r="P531" s="34" t="s">
        <v>1026</v>
      </c>
      <c r="Q531" s="34" t="s">
        <v>1027</v>
      </c>
      <c r="R531" s="34" t="s">
        <v>1028</v>
      </c>
      <c r="S531" s="34" t="s">
        <v>1029</v>
      </c>
      <c r="T531" s="34" t="s">
        <v>1030</v>
      </c>
      <c r="U531" s="35" t="s">
        <v>1031</v>
      </c>
      <c r="V531" s="35"/>
      <c r="W531" s="34"/>
      <c r="X531" s="60"/>
      <c r="Y531" s="34"/>
      <c r="Z531" s="34"/>
      <c r="AA531" s="68" t="str">
        <f t="shared" si="8"/>
        <v/>
      </c>
      <c r="AB531" s="35"/>
      <c r="AC531" s="35"/>
      <c r="AD531" s="35"/>
      <c r="AE531" s="35"/>
      <c r="AF531" s="34"/>
      <c r="AG531" s="34"/>
    </row>
    <row r="532" spans="1:33" s="5" customFormat="1" ht="50.25" customHeight="1" x14ac:dyDescent="0.3">
      <c r="A532" s="58" t="s">
        <v>940</v>
      </c>
      <c r="B532" s="35">
        <v>80101506</v>
      </c>
      <c r="C532" s="34" t="s">
        <v>1033</v>
      </c>
      <c r="D532" s="55">
        <v>43115</v>
      </c>
      <c r="E532" s="34" t="s">
        <v>837</v>
      </c>
      <c r="F532" s="34" t="s">
        <v>141</v>
      </c>
      <c r="G532" s="34" t="s">
        <v>515</v>
      </c>
      <c r="H532" s="74">
        <v>5000000000</v>
      </c>
      <c r="I532" s="74">
        <v>5000000000</v>
      </c>
      <c r="J532" s="34" t="s">
        <v>76</v>
      </c>
      <c r="K532" s="34" t="s">
        <v>68</v>
      </c>
      <c r="L532" s="35" t="s">
        <v>942</v>
      </c>
      <c r="M532" s="35" t="s">
        <v>943</v>
      </c>
      <c r="N532" s="58">
        <v>3839109</v>
      </c>
      <c r="O532" s="45" t="s">
        <v>944</v>
      </c>
      <c r="P532" s="34" t="s">
        <v>1034</v>
      </c>
      <c r="Q532" s="34" t="s">
        <v>968</v>
      </c>
      <c r="R532" s="34" t="s">
        <v>969</v>
      </c>
      <c r="S532" s="34" t="s">
        <v>970</v>
      </c>
      <c r="T532" s="34" t="s">
        <v>1035</v>
      </c>
      <c r="U532" s="35" t="s">
        <v>1036</v>
      </c>
      <c r="V532" s="35"/>
      <c r="W532" s="34"/>
      <c r="X532" s="60"/>
      <c r="Y532" s="34"/>
      <c r="Z532" s="34"/>
      <c r="AA532" s="68" t="str">
        <f t="shared" si="8"/>
        <v/>
      </c>
      <c r="AB532" s="35"/>
      <c r="AC532" s="35"/>
      <c r="AD532" s="35" t="s">
        <v>1037</v>
      </c>
      <c r="AE532" s="35"/>
      <c r="AF532" s="34"/>
      <c r="AG532" s="34"/>
    </row>
    <row r="533" spans="1:33" s="5" customFormat="1" ht="50.25" customHeight="1" x14ac:dyDescent="0.3">
      <c r="A533" s="58" t="s">
        <v>940</v>
      </c>
      <c r="B533" s="35">
        <v>76122001</v>
      </c>
      <c r="C533" s="34" t="s">
        <v>1038</v>
      </c>
      <c r="D533" s="55">
        <v>43115</v>
      </c>
      <c r="E533" s="34" t="s">
        <v>837</v>
      </c>
      <c r="F533" s="34" t="s">
        <v>141</v>
      </c>
      <c r="G533" s="34" t="s">
        <v>515</v>
      </c>
      <c r="H533" s="74">
        <v>6000000000</v>
      </c>
      <c r="I533" s="74">
        <v>6000000000</v>
      </c>
      <c r="J533" s="34" t="s">
        <v>76</v>
      </c>
      <c r="K533" s="34" t="s">
        <v>68</v>
      </c>
      <c r="L533" s="35" t="s">
        <v>942</v>
      </c>
      <c r="M533" s="35" t="s">
        <v>943</v>
      </c>
      <c r="N533" s="58">
        <v>3839109</v>
      </c>
      <c r="O533" s="45" t="s">
        <v>944</v>
      </c>
      <c r="P533" s="34" t="s">
        <v>1019</v>
      </c>
      <c r="Q533" s="34" t="s">
        <v>1039</v>
      </c>
      <c r="R533" s="34" t="s">
        <v>1021</v>
      </c>
      <c r="S533" s="34" t="s">
        <v>1022</v>
      </c>
      <c r="T533" s="34" t="s">
        <v>1023</v>
      </c>
      <c r="U533" s="35" t="s">
        <v>1024</v>
      </c>
      <c r="V533" s="35"/>
      <c r="W533" s="34"/>
      <c r="X533" s="60"/>
      <c r="Y533" s="34"/>
      <c r="Z533" s="34"/>
      <c r="AA533" s="68" t="str">
        <f t="shared" si="8"/>
        <v/>
      </c>
      <c r="AB533" s="35"/>
      <c r="AC533" s="35"/>
      <c r="AD533" s="35" t="s">
        <v>1037</v>
      </c>
      <c r="AE533" s="35"/>
      <c r="AF533" s="34"/>
      <c r="AG533" s="34"/>
    </row>
    <row r="534" spans="1:33" s="5" customFormat="1" ht="50.25" customHeight="1" x14ac:dyDescent="0.3">
      <c r="A534" s="58" t="s">
        <v>940</v>
      </c>
      <c r="B534" s="35">
        <v>83101500</v>
      </c>
      <c r="C534" s="34" t="s">
        <v>1040</v>
      </c>
      <c r="D534" s="55">
        <v>43101</v>
      </c>
      <c r="E534" s="34" t="s">
        <v>837</v>
      </c>
      <c r="F534" s="34" t="s">
        <v>141</v>
      </c>
      <c r="G534" s="34" t="s">
        <v>515</v>
      </c>
      <c r="H534" s="74">
        <v>1577967326</v>
      </c>
      <c r="I534" s="74">
        <v>1577967326</v>
      </c>
      <c r="J534" s="34" t="s">
        <v>76</v>
      </c>
      <c r="K534" s="34" t="s">
        <v>68</v>
      </c>
      <c r="L534" s="35" t="s">
        <v>942</v>
      </c>
      <c r="M534" s="35" t="s">
        <v>943</v>
      </c>
      <c r="N534" s="58">
        <v>3839109</v>
      </c>
      <c r="O534" s="45" t="s">
        <v>944</v>
      </c>
      <c r="P534" s="34" t="s">
        <v>957</v>
      </c>
      <c r="Q534" s="34" t="s">
        <v>1009</v>
      </c>
      <c r="R534" s="34" t="s">
        <v>958</v>
      </c>
      <c r="S534" s="34" t="s">
        <v>959</v>
      </c>
      <c r="T534" s="34" t="s">
        <v>1004</v>
      </c>
      <c r="U534" s="35" t="s">
        <v>1005</v>
      </c>
      <c r="V534" s="35"/>
      <c r="W534" s="34"/>
      <c r="X534" s="60"/>
      <c r="Y534" s="34"/>
      <c r="Z534" s="34"/>
      <c r="AA534" s="68" t="str">
        <f t="shared" si="8"/>
        <v/>
      </c>
      <c r="AB534" s="35"/>
      <c r="AC534" s="35"/>
      <c r="AD534" s="35" t="s">
        <v>1037</v>
      </c>
      <c r="AE534" s="35"/>
      <c r="AF534" s="34"/>
      <c r="AG534" s="34"/>
    </row>
    <row r="535" spans="1:33" s="5" customFormat="1" ht="50.25" customHeight="1" x14ac:dyDescent="0.3">
      <c r="A535" s="58" t="s">
        <v>940</v>
      </c>
      <c r="B535" s="35">
        <v>83101500</v>
      </c>
      <c r="C535" s="34" t="s">
        <v>1041</v>
      </c>
      <c r="D535" s="55">
        <v>43101</v>
      </c>
      <c r="E535" s="34" t="s">
        <v>837</v>
      </c>
      <c r="F535" s="34" t="s">
        <v>141</v>
      </c>
      <c r="G535" s="34" t="s">
        <v>515</v>
      </c>
      <c r="H535" s="74">
        <v>1531246880</v>
      </c>
      <c r="I535" s="74">
        <v>1531246880</v>
      </c>
      <c r="J535" s="34" t="s">
        <v>76</v>
      </c>
      <c r="K535" s="34" t="s">
        <v>68</v>
      </c>
      <c r="L535" s="35" t="s">
        <v>942</v>
      </c>
      <c r="M535" s="35" t="s">
        <v>943</v>
      </c>
      <c r="N535" s="58">
        <v>3839109</v>
      </c>
      <c r="O535" s="45" t="s">
        <v>944</v>
      </c>
      <c r="P535" s="34" t="s">
        <v>957</v>
      </c>
      <c r="Q535" s="34" t="s">
        <v>1009</v>
      </c>
      <c r="R535" s="34" t="s">
        <v>958</v>
      </c>
      <c r="S535" s="34" t="s">
        <v>959</v>
      </c>
      <c r="T535" s="34" t="s">
        <v>1004</v>
      </c>
      <c r="U535" s="35" t="s">
        <v>1005</v>
      </c>
      <c r="V535" s="35"/>
      <c r="W535" s="34"/>
      <c r="X535" s="60"/>
      <c r="Y535" s="34"/>
      <c r="Z535" s="34"/>
      <c r="AA535" s="68" t="str">
        <f t="shared" si="8"/>
        <v/>
      </c>
      <c r="AB535" s="35"/>
      <c r="AC535" s="35"/>
      <c r="AD535" s="35" t="s">
        <v>1037</v>
      </c>
      <c r="AE535" s="35"/>
      <c r="AF535" s="34"/>
      <c r="AG535" s="34"/>
    </row>
    <row r="536" spans="1:33" s="5" customFormat="1" ht="50.25" customHeight="1" x14ac:dyDescent="0.3">
      <c r="A536" s="58" t="s">
        <v>940</v>
      </c>
      <c r="B536" s="35">
        <v>83101500</v>
      </c>
      <c r="C536" s="34" t="s">
        <v>1042</v>
      </c>
      <c r="D536" s="55">
        <v>43101</v>
      </c>
      <c r="E536" s="34" t="s">
        <v>837</v>
      </c>
      <c r="F536" s="34" t="s">
        <v>141</v>
      </c>
      <c r="G536" s="34" t="s">
        <v>515</v>
      </c>
      <c r="H536" s="74">
        <v>1877480013</v>
      </c>
      <c r="I536" s="74">
        <v>1877480013</v>
      </c>
      <c r="J536" s="34" t="s">
        <v>76</v>
      </c>
      <c r="K536" s="34" t="s">
        <v>68</v>
      </c>
      <c r="L536" s="35" t="s">
        <v>942</v>
      </c>
      <c r="M536" s="35" t="s">
        <v>943</v>
      </c>
      <c r="N536" s="58">
        <v>3839109</v>
      </c>
      <c r="O536" s="45" t="s">
        <v>944</v>
      </c>
      <c r="P536" s="34" t="s">
        <v>957</v>
      </c>
      <c r="Q536" s="34" t="s">
        <v>1009</v>
      </c>
      <c r="R536" s="34" t="s">
        <v>958</v>
      </c>
      <c r="S536" s="34" t="s">
        <v>959</v>
      </c>
      <c r="T536" s="34" t="s">
        <v>1004</v>
      </c>
      <c r="U536" s="35" t="s">
        <v>1005</v>
      </c>
      <c r="V536" s="35"/>
      <c r="W536" s="34"/>
      <c r="X536" s="60"/>
      <c r="Y536" s="34"/>
      <c r="Z536" s="34"/>
      <c r="AA536" s="68" t="str">
        <f t="shared" si="8"/>
        <v/>
      </c>
      <c r="AB536" s="35"/>
      <c r="AC536" s="35"/>
      <c r="AD536" s="35" t="s">
        <v>1037</v>
      </c>
      <c r="AE536" s="35"/>
      <c r="AF536" s="34"/>
      <c r="AG536" s="34"/>
    </row>
    <row r="537" spans="1:33" s="5" customFormat="1" ht="50.25" customHeight="1" x14ac:dyDescent="0.3">
      <c r="A537" s="58" t="s">
        <v>940</v>
      </c>
      <c r="B537" s="35">
        <v>83101500</v>
      </c>
      <c r="C537" s="34" t="s">
        <v>1043</v>
      </c>
      <c r="D537" s="55">
        <v>43101</v>
      </c>
      <c r="E537" s="34" t="s">
        <v>837</v>
      </c>
      <c r="F537" s="34" t="s">
        <v>141</v>
      </c>
      <c r="G537" s="34" t="s">
        <v>515</v>
      </c>
      <c r="H537" s="74">
        <v>1657631630</v>
      </c>
      <c r="I537" s="74">
        <v>1657631630</v>
      </c>
      <c r="J537" s="34" t="s">
        <v>76</v>
      </c>
      <c r="K537" s="34" t="s">
        <v>68</v>
      </c>
      <c r="L537" s="35" t="s">
        <v>942</v>
      </c>
      <c r="M537" s="35" t="s">
        <v>943</v>
      </c>
      <c r="N537" s="58">
        <v>3839109</v>
      </c>
      <c r="O537" s="45" t="s">
        <v>944</v>
      </c>
      <c r="P537" s="34" t="s">
        <v>957</v>
      </c>
      <c r="Q537" s="34" t="s">
        <v>1009</v>
      </c>
      <c r="R537" s="34" t="s">
        <v>958</v>
      </c>
      <c r="S537" s="34" t="s">
        <v>959</v>
      </c>
      <c r="T537" s="34" t="s">
        <v>1004</v>
      </c>
      <c r="U537" s="35" t="s">
        <v>1005</v>
      </c>
      <c r="V537" s="35"/>
      <c r="W537" s="34"/>
      <c r="X537" s="60"/>
      <c r="Y537" s="34"/>
      <c r="Z537" s="34"/>
      <c r="AA537" s="68" t="str">
        <f t="shared" si="8"/>
        <v/>
      </c>
      <c r="AB537" s="35"/>
      <c r="AC537" s="35"/>
      <c r="AD537" s="35" t="s">
        <v>1037</v>
      </c>
      <c r="AE537" s="35"/>
      <c r="AF537" s="34"/>
      <c r="AG537" s="34"/>
    </row>
    <row r="538" spans="1:33" s="5" customFormat="1" ht="50.25" customHeight="1" x14ac:dyDescent="0.3">
      <c r="A538" s="58" t="s">
        <v>940</v>
      </c>
      <c r="B538" s="35">
        <v>83101500</v>
      </c>
      <c r="C538" s="34" t="s">
        <v>1044</v>
      </c>
      <c r="D538" s="55">
        <v>43101</v>
      </c>
      <c r="E538" s="34" t="s">
        <v>837</v>
      </c>
      <c r="F538" s="34" t="s">
        <v>141</v>
      </c>
      <c r="G538" s="34" t="s">
        <v>515</v>
      </c>
      <c r="H538" s="74">
        <v>938907298</v>
      </c>
      <c r="I538" s="74">
        <v>938907298</v>
      </c>
      <c r="J538" s="34" t="s">
        <v>76</v>
      </c>
      <c r="K538" s="34" t="s">
        <v>68</v>
      </c>
      <c r="L538" s="35" t="s">
        <v>942</v>
      </c>
      <c r="M538" s="35" t="s">
        <v>943</v>
      </c>
      <c r="N538" s="58">
        <v>3839109</v>
      </c>
      <c r="O538" s="45" t="s">
        <v>944</v>
      </c>
      <c r="P538" s="34" t="s">
        <v>1026</v>
      </c>
      <c r="Q538" s="34" t="s">
        <v>1045</v>
      </c>
      <c r="R538" s="34" t="s">
        <v>1028</v>
      </c>
      <c r="S538" s="34" t="s">
        <v>1029</v>
      </c>
      <c r="T538" s="34" t="s">
        <v>1046</v>
      </c>
      <c r="U538" s="35" t="s">
        <v>1047</v>
      </c>
      <c r="V538" s="35"/>
      <c r="W538" s="34"/>
      <c r="X538" s="60"/>
      <c r="Y538" s="34"/>
      <c r="Z538" s="34"/>
      <c r="AA538" s="68" t="str">
        <f t="shared" si="8"/>
        <v/>
      </c>
      <c r="AB538" s="35"/>
      <c r="AC538" s="35"/>
      <c r="AD538" s="35" t="s">
        <v>1037</v>
      </c>
      <c r="AE538" s="35"/>
      <c r="AF538" s="34"/>
      <c r="AG538" s="34"/>
    </row>
    <row r="539" spans="1:33" s="5" customFormat="1" ht="50.25" customHeight="1" x14ac:dyDescent="0.3">
      <c r="A539" s="58" t="s">
        <v>940</v>
      </c>
      <c r="B539" s="35">
        <v>83101500</v>
      </c>
      <c r="C539" s="34" t="s">
        <v>1048</v>
      </c>
      <c r="D539" s="55">
        <v>43101</v>
      </c>
      <c r="E539" s="34" t="s">
        <v>837</v>
      </c>
      <c r="F539" s="34" t="s">
        <v>141</v>
      </c>
      <c r="G539" s="34" t="s">
        <v>515</v>
      </c>
      <c r="H539" s="74">
        <v>3286221363</v>
      </c>
      <c r="I539" s="74">
        <v>3286221363</v>
      </c>
      <c r="J539" s="34" t="s">
        <v>76</v>
      </c>
      <c r="K539" s="34" t="s">
        <v>68</v>
      </c>
      <c r="L539" s="35" t="s">
        <v>942</v>
      </c>
      <c r="M539" s="35" t="s">
        <v>943</v>
      </c>
      <c r="N539" s="58">
        <v>3839109</v>
      </c>
      <c r="O539" s="45" t="s">
        <v>944</v>
      </c>
      <c r="P539" s="34" t="s">
        <v>1049</v>
      </c>
      <c r="Q539" s="34" t="s">
        <v>1050</v>
      </c>
      <c r="R539" s="34" t="s">
        <v>1051</v>
      </c>
      <c r="S539" s="34" t="s">
        <v>1052</v>
      </c>
      <c r="T539" s="34" t="s">
        <v>1046</v>
      </c>
      <c r="U539" s="35" t="s">
        <v>1047</v>
      </c>
      <c r="V539" s="35"/>
      <c r="W539" s="34"/>
      <c r="X539" s="60"/>
      <c r="Y539" s="34"/>
      <c r="Z539" s="34"/>
      <c r="AA539" s="68" t="str">
        <f t="shared" si="8"/>
        <v/>
      </c>
      <c r="AB539" s="35"/>
      <c r="AC539" s="35"/>
      <c r="AD539" s="35" t="s">
        <v>1037</v>
      </c>
      <c r="AE539" s="35"/>
      <c r="AF539" s="34"/>
      <c r="AG539" s="34"/>
    </row>
    <row r="540" spans="1:33" s="5" customFormat="1" ht="50.25" customHeight="1" x14ac:dyDescent="0.3">
      <c r="A540" s="58" t="s">
        <v>940</v>
      </c>
      <c r="B540" s="35">
        <v>83101500</v>
      </c>
      <c r="C540" s="34" t="s">
        <v>1053</v>
      </c>
      <c r="D540" s="55">
        <v>43101</v>
      </c>
      <c r="E540" s="34" t="s">
        <v>837</v>
      </c>
      <c r="F540" s="34" t="s">
        <v>141</v>
      </c>
      <c r="G540" s="34" t="s">
        <v>515</v>
      </c>
      <c r="H540" s="74">
        <v>1064273831</v>
      </c>
      <c r="I540" s="74">
        <v>1064273831</v>
      </c>
      <c r="J540" s="34" t="s">
        <v>76</v>
      </c>
      <c r="K540" s="34" t="s">
        <v>68</v>
      </c>
      <c r="L540" s="35" t="s">
        <v>942</v>
      </c>
      <c r="M540" s="35" t="s">
        <v>943</v>
      </c>
      <c r="N540" s="58">
        <v>3839109</v>
      </c>
      <c r="O540" s="45" t="s">
        <v>944</v>
      </c>
      <c r="P540" s="34" t="s">
        <v>1049</v>
      </c>
      <c r="Q540" s="34" t="s">
        <v>1050</v>
      </c>
      <c r="R540" s="34" t="s">
        <v>1051</v>
      </c>
      <c r="S540" s="34" t="s">
        <v>1052</v>
      </c>
      <c r="T540" s="34" t="s">
        <v>1046</v>
      </c>
      <c r="U540" s="35" t="s">
        <v>1047</v>
      </c>
      <c r="V540" s="35"/>
      <c r="W540" s="34"/>
      <c r="X540" s="60"/>
      <c r="Y540" s="34"/>
      <c r="Z540" s="34"/>
      <c r="AA540" s="68" t="str">
        <f t="shared" si="8"/>
        <v/>
      </c>
      <c r="AB540" s="35"/>
      <c r="AC540" s="35"/>
      <c r="AD540" s="35" t="s">
        <v>1037</v>
      </c>
      <c r="AE540" s="35"/>
      <c r="AF540" s="34"/>
      <c r="AG540" s="34"/>
    </row>
    <row r="541" spans="1:33" s="5" customFormat="1" ht="50.25" customHeight="1" x14ac:dyDescent="0.3">
      <c r="A541" s="58" t="s">
        <v>940</v>
      </c>
      <c r="B541" s="35">
        <v>83101500</v>
      </c>
      <c r="C541" s="34" t="s">
        <v>1054</v>
      </c>
      <c r="D541" s="55">
        <v>43101</v>
      </c>
      <c r="E541" s="34" t="s">
        <v>837</v>
      </c>
      <c r="F541" s="34" t="s">
        <v>141</v>
      </c>
      <c r="G541" s="34" t="s">
        <v>515</v>
      </c>
      <c r="H541" s="74">
        <v>2000000000</v>
      </c>
      <c r="I541" s="74">
        <v>2000000000</v>
      </c>
      <c r="J541" s="34" t="s">
        <v>76</v>
      </c>
      <c r="K541" s="34" t="s">
        <v>68</v>
      </c>
      <c r="L541" s="35" t="s">
        <v>942</v>
      </c>
      <c r="M541" s="35" t="s">
        <v>943</v>
      </c>
      <c r="N541" s="58">
        <v>3839109</v>
      </c>
      <c r="O541" s="45" t="s">
        <v>944</v>
      </c>
      <c r="P541" s="34" t="s">
        <v>1049</v>
      </c>
      <c r="Q541" s="34" t="s">
        <v>1050</v>
      </c>
      <c r="R541" s="34" t="s">
        <v>1051</v>
      </c>
      <c r="S541" s="34" t="s">
        <v>1052</v>
      </c>
      <c r="T541" s="34" t="s">
        <v>1046</v>
      </c>
      <c r="U541" s="35" t="s">
        <v>1047</v>
      </c>
      <c r="V541" s="35"/>
      <c r="W541" s="34"/>
      <c r="X541" s="60"/>
      <c r="Y541" s="34"/>
      <c r="Z541" s="34"/>
      <c r="AA541" s="68" t="str">
        <f t="shared" si="8"/>
        <v/>
      </c>
      <c r="AB541" s="35"/>
      <c r="AC541" s="35"/>
      <c r="AD541" s="35" t="s">
        <v>1037</v>
      </c>
      <c r="AE541" s="35"/>
      <c r="AF541" s="34"/>
      <c r="AG541" s="34"/>
    </row>
    <row r="542" spans="1:33" s="5" customFormat="1" ht="50.25" customHeight="1" x14ac:dyDescent="0.3">
      <c r="A542" s="58" t="s">
        <v>940</v>
      </c>
      <c r="B542" s="35">
        <v>83101500</v>
      </c>
      <c r="C542" s="34" t="s">
        <v>1055</v>
      </c>
      <c r="D542" s="55">
        <v>43101</v>
      </c>
      <c r="E542" s="34" t="s">
        <v>837</v>
      </c>
      <c r="F542" s="34" t="s">
        <v>141</v>
      </c>
      <c r="G542" s="34" t="s">
        <v>515</v>
      </c>
      <c r="H542" s="74">
        <v>3753231160</v>
      </c>
      <c r="I542" s="74">
        <v>3753231160</v>
      </c>
      <c r="J542" s="34" t="s">
        <v>76</v>
      </c>
      <c r="K542" s="34" t="s">
        <v>68</v>
      </c>
      <c r="L542" s="35" t="s">
        <v>942</v>
      </c>
      <c r="M542" s="35" t="s">
        <v>943</v>
      </c>
      <c r="N542" s="58">
        <v>3839109</v>
      </c>
      <c r="O542" s="45" t="s">
        <v>944</v>
      </c>
      <c r="P542" s="34" t="s">
        <v>1049</v>
      </c>
      <c r="Q542" s="34" t="s">
        <v>1056</v>
      </c>
      <c r="R542" s="34" t="s">
        <v>1051</v>
      </c>
      <c r="S542" s="34" t="s">
        <v>1052</v>
      </c>
      <c r="T542" s="34" t="s">
        <v>1046</v>
      </c>
      <c r="U542" s="35" t="s">
        <v>1047</v>
      </c>
      <c r="V542" s="35"/>
      <c r="W542" s="34"/>
      <c r="X542" s="60"/>
      <c r="Y542" s="34"/>
      <c r="Z542" s="34"/>
      <c r="AA542" s="68" t="str">
        <f t="shared" si="8"/>
        <v/>
      </c>
      <c r="AB542" s="35"/>
      <c r="AC542" s="35"/>
      <c r="AD542" s="35" t="s">
        <v>1037</v>
      </c>
      <c r="AE542" s="35"/>
      <c r="AF542" s="34"/>
      <c r="AG542" s="34"/>
    </row>
    <row r="543" spans="1:33" s="5" customFormat="1" ht="50.25" customHeight="1" x14ac:dyDescent="0.3">
      <c r="A543" s="58" t="s">
        <v>940</v>
      </c>
      <c r="B543" s="35">
        <v>83101500</v>
      </c>
      <c r="C543" s="34" t="s">
        <v>1057</v>
      </c>
      <c r="D543" s="55">
        <v>43115</v>
      </c>
      <c r="E543" s="34" t="s">
        <v>837</v>
      </c>
      <c r="F543" s="34" t="s">
        <v>141</v>
      </c>
      <c r="G543" s="34" t="s">
        <v>515</v>
      </c>
      <c r="H543" s="74">
        <v>6000000000</v>
      </c>
      <c r="I543" s="74">
        <v>6000000000</v>
      </c>
      <c r="J543" s="34" t="s">
        <v>76</v>
      </c>
      <c r="K543" s="34" t="s">
        <v>68</v>
      </c>
      <c r="L543" s="35" t="s">
        <v>942</v>
      </c>
      <c r="M543" s="35" t="s">
        <v>943</v>
      </c>
      <c r="N543" s="58">
        <v>3839109</v>
      </c>
      <c r="O543" s="45" t="s">
        <v>944</v>
      </c>
      <c r="P543" s="34" t="s">
        <v>994</v>
      </c>
      <c r="Q543" s="34" t="s">
        <v>1058</v>
      </c>
      <c r="R543" s="34" t="s">
        <v>996</v>
      </c>
      <c r="S543" s="34" t="s">
        <v>997</v>
      </c>
      <c r="T543" s="34" t="s">
        <v>998</v>
      </c>
      <c r="U543" s="35" t="s">
        <v>999</v>
      </c>
      <c r="V543" s="35"/>
      <c r="W543" s="34"/>
      <c r="X543" s="60"/>
      <c r="Y543" s="34"/>
      <c r="Z543" s="34"/>
      <c r="AA543" s="68" t="str">
        <f t="shared" si="8"/>
        <v/>
      </c>
      <c r="AB543" s="35"/>
      <c r="AC543" s="35"/>
      <c r="AD543" s="35" t="s">
        <v>1037</v>
      </c>
      <c r="AE543" s="35"/>
      <c r="AF543" s="34"/>
      <c r="AG543" s="34"/>
    </row>
    <row r="544" spans="1:33" s="5" customFormat="1" ht="50.25" customHeight="1" x14ac:dyDescent="0.3">
      <c r="A544" s="58" t="s">
        <v>940</v>
      </c>
      <c r="B544" s="35">
        <v>81101516</v>
      </c>
      <c r="C544" s="34" t="s">
        <v>1059</v>
      </c>
      <c r="D544" s="55">
        <v>43095</v>
      </c>
      <c r="E544" s="34" t="s">
        <v>136</v>
      </c>
      <c r="F544" s="34" t="s">
        <v>1060</v>
      </c>
      <c r="G544" s="34" t="s">
        <v>515</v>
      </c>
      <c r="H544" s="74">
        <v>843836673</v>
      </c>
      <c r="I544" s="74">
        <v>843836673</v>
      </c>
      <c r="J544" s="34" t="s">
        <v>76</v>
      </c>
      <c r="K544" s="34" t="s">
        <v>68</v>
      </c>
      <c r="L544" s="35" t="s">
        <v>942</v>
      </c>
      <c r="M544" s="35" t="s">
        <v>943</v>
      </c>
      <c r="N544" s="58">
        <v>3839109</v>
      </c>
      <c r="O544" s="45" t="s">
        <v>944</v>
      </c>
      <c r="P544" s="34" t="s">
        <v>994</v>
      </c>
      <c r="Q544" s="34" t="s">
        <v>68</v>
      </c>
      <c r="R544" s="34" t="s">
        <v>996</v>
      </c>
      <c r="S544" s="34" t="s">
        <v>997</v>
      </c>
      <c r="T544" s="34" t="s">
        <v>998</v>
      </c>
      <c r="U544" s="35" t="s">
        <v>1061</v>
      </c>
      <c r="V544" s="35" t="s">
        <v>1062</v>
      </c>
      <c r="W544" s="34" t="s">
        <v>1063</v>
      </c>
      <c r="X544" s="60">
        <v>43115</v>
      </c>
      <c r="Y544" s="34"/>
      <c r="Z544" s="34"/>
      <c r="AA544" s="68">
        <f t="shared" si="8"/>
        <v>0.33</v>
      </c>
      <c r="AB544" s="35"/>
      <c r="AC544" s="35" t="s">
        <v>534</v>
      </c>
      <c r="AD544" s="35" t="s">
        <v>1037</v>
      </c>
      <c r="AE544" s="35"/>
      <c r="AF544" s="34"/>
      <c r="AG544" s="34"/>
    </row>
    <row r="545" spans="1:33" s="5" customFormat="1" ht="50.25" customHeight="1" x14ac:dyDescent="0.3">
      <c r="A545" s="58" t="s">
        <v>940</v>
      </c>
      <c r="B545" s="35">
        <v>83101500</v>
      </c>
      <c r="C545" s="34" t="s">
        <v>1064</v>
      </c>
      <c r="D545" s="55">
        <v>43157</v>
      </c>
      <c r="E545" s="34" t="s">
        <v>907</v>
      </c>
      <c r="F545" s="34" t="s">
        <v>141</v>
      </c>
      <c r="G545" s="34" t="s">
        <v>515</v>
      </c>
      <c r="H545" s="74">
        <v>5066290967</v>
      </c>
      <c r="I545" s="74">
        <v>5066290967</v>
      </c>
      <c r="J545" s="34" t="s">
        <v>76</v>
      </c>
      <c r="K545" s="34" t="s">
        <v>68</v>
      </c>
      <c r="L545" s="35" t="s">
        <v>942</v>
      </c>
      <c r="M545" s="35" t="s">
        <v>943</v>
      </c>
      <c r="N545" s="58">
        <v>3839109</v>
      </c>
      <c r="O545" s="45" t="s">
        <v>944</v>
      </c>
      <c r="P545" s="34" t="s">
        <v>994</v>
      </c>
      <c r="Q545" s="34" t="s">
        <v>1065</v>
      </c>
      <c r="R545" s="34" t="s">
        <v>996</v>
      </c>
      <c r="S545" s="34" t="s">
        <v>997</v>
      </c>
      <c r="T545" s="34" t="s">
        <v>998</v>
      </c>
      <c r="U545" s="35" t="s">
        <v>1005</v>
      </c>
      <c r="V545" s="35" t="s">
        <v>1066</v>
      </c>
      <c r="W545" s="34" t="s">
        <v>1063</v>
      </c>
      <c r="X545" s="60"/>
      <c r="Y545" s="34"/>
      <c r="Z545" s="34"/>
      <c r="AA545" s="68">
        <f t="shared" si="8"/>
        <v>0</v>
      </c>
      <c r="AB545" s="35"/>
      <c r="AC545" s="35" t="s">
        <v>106</v>
      </c>
      <c r="AD545" s="35" t="s">
        <v>1037</v>
      </c>
      <c r="AE545" s="35"/>
      <c r="AF545" s="34"/>
      <c r="AG545" s="34"/>
    </row>
    <row r="546" spans="1:33" s="5" customFormat="1" ht="50.25" customHeight="1" x14ac:dyDescent="0.3">
      <c r="A546" s="58" t="s">
        <v>940</v>
      </c>
      <c r="B546" s="35" t="s">
        <v>1067</v>
      </c>
      <c r="C546" s="34" t="s">
        <v>1068</v>
      </c>
      <c r="D546" s="55">
        <v>43171</v>
      </c>
      <c r="E546" s="34" t="s">
        <v>1069</v>
      </c>
      <c r="F546" s="34" t="s">
        <v>1060</v>
      </c>
      <c r="G546" s="34" t="s">
        <v>515</v>
      </c>
      <c r="H546" s="74">
        <v>665290064</v>
      </c>
      <c r="I546" s="74">
        <v>665290064</v>
      </c>
      <c r="J546" s="34" t="s">
        <v>76</v>
      </c>
      <c r="K546" s="34" t="s">
        <v>68</v>
      </c>
      <c r="L546" s="35" t="s">
        <v>942</v>
      </c>
      <c r="M546" s="35" t="s">
        <v>943</v>
      </c>
      <c r="N546" s="58" t="s">
        <v>993</v>
      </c>
      <c r="O546" s="45" t="s">
        <v>944</v>
      </c>
      <c r="P546" s="34" t="s">
        <v>957</v>
      </c>
      <c r="Q546" s="34" t="s">
        <v>68</v>
      </c>
      <c r="R546" s="34" t="s">
        <v>958</v>
      </c>
      <c r="S546" s="34" t="s">
        <v>959</v>
      </c>
      <c r="T546" s="34" t="s">
        <v>1004</v>
      </c>
      <c r="U546" s="35" t="s">
        <v>1061</v>
      </c>
      <c r="V546" s="35" t="s">
        <v>1070</v>
      </c>
      <c r="W546" s="34" t="s">
        <v>1063</v>
      </c>
      <c r="X546" s="60">
        <v>43171</v>
      </c>
      <c r="Y546" s="34" t="s">
        <v>1071</v>
      </c>
      <c r="Z546" s="34" t="s">
        <v>1072</v>
      </c>
      <c r="AA546" s="68">
        <f t="shared" si="8"/>
        <v>1</v>
      </c>
      <c r="AB546" s="35" t="s">
        <v>1073</v>
      </c>
      <c r="AC546" s="35" t="s">
        <v>61</v>
      </c>
      <c r="AD546" s="35" t="s">
        <v>1074</v>
      </c>
      <c r="AE546" s="35" t="s">
        <v>1075</v>
      </c>
      <c r="AF546" s="34" t="s">
        <v>63</v>
      </c>
      <c r="AG546" s="34" t="s">
        <v>949</v>
      </c>
    </row>
    <row r="547" spans="1:33" s="5" customFormat="1" ht="50.25" customHeight="1" x14ac:dyDescent="0.3">
      <c r="A547" s="58" t="s">
        <v>940</v>
      </c>
      <c r="B547" s="35" t="s">
        <v>1067</v>
      </c>
      <c r="C547" s="34" t="s">
        <v>1076</v>
      </c>
      <c r="D547" s="55">
        <v>43160</v>
      </c>
      <c r="E547" s="34" t="s">
        <v>834</v>
      </c>
      <c r="F547" s="34" t="s">
        <v>1060</v>
      </c>
      <c r="G547" s="34" t="s">
        <v>515</v>
      </c>
      <c r="H547" s="74">
        <v>936963976</v>
      </c>
      <c r="I547" s="74">
        <v>936963976</v>
      </c>
      <c r="J547" s="34" t="s">
        <v>76</v>
      </c>
      <c r="K547" s="34" t="s">
        <v>68</v>
      </c>
      <c r="L547" s="35" t="s">
        <v>942</v>
      </c>
      <c r="M547" s="35" t="s">
        <v>943</v>
      </c>
      <c r="N547" s="58" t="s">
        <v>993</v>
      </c>
      <c r="O547" s="45" t="s">
        <v>944</v>
      </c>
      <c r="P547" s="34" t="s">
        <v>957</v>
      </c>
      <c r="Q547" s="34" t="s">
        <v>68</v>
      </c>
      <c r="R547" s="34" t="s">
        <v>958</v>
      </c>
      <c r="S547" s="34" t="s">
        <v>959</v>
      </c>
      <c r="T547" s="34" t="s">
        <v>1004</v>
      </c>
      <c r="U547" s="35" t="s">
        <v>1061</v>
      </c>
      <c r="V547" s="35" t="s">
        <v>1077</v>
      </c>
      <c r="W547" s="34" t="s">
        <v>1063</v>
      </c>
      <c r="X547" s="60"/>
      <c r="Y547" s="34"/>
      <c r="Z547" s="34"/>
      <c r="AA547" s="68">
        <f t="shared" si="8"/>
        <v>0</v>
      </c>
      <c r="AB547" s="35"/>
      <c r="AC547" s="35" t="s">
        <v>106</v>
      </c>
      <c r="AD547" s="35" t="s">
        <v>1037</v>
      </c>
      <c r="AE547" s="35"/>
      <c r="AF547" s="34"/>
      <c r="AG547" s="34"/>
    </row>
    <row r="548" spans="1:33" s="5" customFormat="1" ht="50.25" customHeight="1" x14ac:dyDescent="0.3">
      <c r="A548" s="58" t="s">
        <v>940</v>
      </c>
      <c r="B548" s="35" t="s">
        <v>1078</v>
      </c>
      <c r="C548" s="34" t="s">
        <v>1079</v>
      </c>
      <c r="D548" s="55">
        <v>43339</v>
      </c>
      <c r="E548" s="34" t="s">
        <v>900</v>
      </c>
      <c r="F548" s="34" t="s">
        <v>75</v>
      </c>
      <c r="G548" s="34" t="s">
        <v>232</v>
      </c>
      <c r="H548" s="74">
        <v>23779475</v>
      </c>
      <c r="I548" s="74">
        <v>23779475</v>
      </c>
      <c r="J548" s="34" t="s">
        <v>76</v>
      </c>
      <c r="K548" s="34" t="s">
        <v>68</v>
      </c>
      <c r="L548" s="35" t="s">
        <v>942</v>
      </c>
      <c r="M548" s="35" t="s">
        <v>943</v>
      </c>
      <c r="N548" s="58" t="s">
        <v>993</v>
      </c>
      <c r="O548" s="45" t="s">
        <v>944</v>
      </c>
      <c r="P548" s="34" t="s">
        <v>957</v>
      </c>
      <c r="Q548" s="34" t="s">
        <v>1003</v>
      </c>
      <c r="R548" s="34" t="s">
        <v>958</v>
      </c>
      <c r="S548" s="34" t="s">
        <v>959</v>
      </c>
      <c r="T548" s="34" t="s">
        <v>1004</v>
      </c>
      <c r="U548" s="35" t="s">
        <v>1005</v>
      </c>
      <c r="V548" s="35"/>
      <c r="W548" s="34" t="s">
        <v>1080</v>
      </c>
      <c r="X548" s="60"/>
      <c r="Y548" s="34"/>
      <c r="Z548" s="34"/>
      <c r="AA548" s="68">
        <f t="shared" si="8"/>
        <v>0</v>
      </c>
      <c r="AB548" s="35"/>
      <c r="AC548" s="35" t="s">
        <v>534</v>
      </c>
      <c r="AD548" s="35" t="s">
        <v>1000</v>
      </c>
      <c r="AE548" s="35" t="s">
        <v>1007</v>
      </c>
      <c r="AF548" s="34" t="s">
        <v>63</v>
      </c>
      <c r="AG548" s="34" t="s">
        <v>949</v>
      </c>
    </row>
    <row r="549" spans="1:33" s="5" customFormat="1" ht="50.25" customHeight="1" x14ac:dyDescent="0.3">
      <c r="A549" s="58" t="s">
        <v>940</v>
      </c>
      <c r="B549" s="35" t="s">
        <v>1067</v>
      </c>
      <c r="C549" s="34" t="s">
        <v>1081</v>
      </c>
      <c r="D549" s="55">
        <v>43221</v>
      </c>
      <c r="E549" s="34" t="s">
        <v>1082</v>
      </c>
      <c r="F549" s="34" t="s">
        <v>1060</v>
      </c>
      <c r="G549" s="34" t="s">
        <v>515</v>
      </c>
      <c r="H549" s="74">
        <v>1130745155</v>
      </c>
      <c r="I549" s="74">
        <v>1130745155</v>
      </c>
      <c r="J549" s="34" t="s">
        <v>76</v>
      </c>
      <c r="K549" s="34" t="s">
        <v>68</v>
      </c>
      <c r="L549" s="35" t="s">
        <v>942</v>
      </c>
      <c r="M549" s="35" t="s">
        <v>943</v>
      </c>
      <c r="N549" s="58" t="s">
        <v>993</v>
      </c>
      <c r="O549" s="45" t="s">
        <v>944</v>
      </c>
      <c r="P549" s="34" t="s">
        <v>994</v>
      </c>
      <c r="Q549" s="34" t="s">
        <v>68</v>
      </c>
      <c r="R549" s="34" t="s">
        <v>996</v>
      </c>
      <c r="S549" s="34" t="s">
        <v>1083</v>
      </c>
      <c r="T549" s="34" t="s">
        <v>1084</v>
      </c>
      <c r="U549" s="35" t="s">
        <v>1084</v>
      </c>
      <c r="V549" s="35" t="s">
        <v>1085</v>
      </c>
      <c r="W549" s="34" t="s">
        <v>1063</v>
      </c>
      <c r="X549" s="60">
        <v>43228</v>
      </c>
      <c r="Y549" s="34"/>
      <c r="Z549" s="34"/>
      <c r="AA549" s="68">
        <f t="shared" si="8"/>
        <v>0.33</v>
      </c>
      <c r="AB549" s="35"/>
      <c r="AC549" s="35" t="s">
        <v>534</v>
      </c>
      <c r="AD549" s="35" t="s">
        <v>1037</v>
      </c>
      <c r="AE549" s="35"/>
      <c r="AF549" s="34" t="s">
        <v>63</v>
      </c>
      <c r="AG549" s="34" t="s">
        <v>949</v>
      </c>
    </row>
    <row r="550" spans="1:33" s="5" customFormat="1" ht="50.25" customHeight="1" x14ac:dyDescent="0.3">
      <c r="A550" s="58" t="s">
        <v>940</v>
      </c>
      <c r="B550" s="35" t="s">
        <v>1067</v>
      </c>
      <c r="C550" s="34" t="s">
        <v>1086</v>
      </c>
      <c r="D550" s="55">
        <v>43221</v>
      </c>
      <c r="E550" s="34" t="s">
        <v>222</v>
      </c>
      <c r="F550" s="34" t="s">
        <v>1060</v>
      </c>
      <c r="G550" s="34" t="s">
        <v>515</v>
      </c>
      <c r="H550" s="74">
        <v>373361678</v>
      </c>
      <c r="I550" s="74">
        <v>373361678</v>
      </c>
      <c r="J550" s="34" t="s">
        <v>76</v>
      </c>
      <c r="K550" s="34" t="s">
        <v>68</v>
      </c>
      <c r="L550" s="35" t="s">
        <v>942</v>
      </c>
      <c r="M550" s="35" t="s">
        <v>943</v>
      </c>
      <c r="N550" s="58" t="s">
        <v>993</v>
      </c>
      <c r="O550" s="45" t="s">
        <v>944</v>
      </c>
      <c r="P550" s="34" t="s">
        <v>994</v>
      </c>
      <c r="Q550" s="34" t="s">
        <v>68</v>
      </c>
      <c r="R550" s="34" t="s">
        <v>996</v>
      </c>
      <c r="S550" s="34" t="s">
        <v>997</v>
      </c>
      <c r="T550" s="34" t="s">
        <v>998</v>
      </c>
      <c r="U550" s="35" t="s">
        <v>1084</v>
      </c>
      <c r="V550" s="35" t="s">
        <v>1087</v>
      </c>
      <c r="W550" s="34" t="s">
        <v>1063</v>
      </c>
      <c r="X550" s="60"/>
      <c r="Y550" s="34"/>
      <c r="Z550" s="34"/>
      <c r="AA550" s="68">
        <f t="shared" si="8"/>
        <v>0</v>
      </c>
      <c r="AB550" s="35"/>
      <c r="AC550" s="35" t="s">
        <v>534</v>
      </c>
      <c r="AD550" s="35" t="s">
        <v>1037</v>
      </c>
      <c r="AE550" s="35"/>
      <c r="AF550" s="34" t="s">
        <v>63</v>
      </c>
      <c r="AG550" s="34" t="s">
        <v>949</v>
      </c>
    </row>
    <row r="551" spans="1:33" s="5" customFormat="1" ht="50.25" customHeight="1" x14ac:dyDescent="0.3">
      <c r="A551" s="58" t="s">
        <v>940</v>
      </c>
      <c r="B551" s="35" t="s">
        <v>991</v>
      </c>
      <c r="C551" s="34" t="s">
        <v>1088</v>
      </c>
      <c r="D551" s="55">
        <v>43256</v>
      </c>
      <c r="E551" s="34" t="s">
        <v>162</v>
      </c>
      <c r="F551" s="34" t="s">
        <v>81</v>
      </c>
      <c r="G551" s="34" t="s">
        <v>232</v>
      </c>
      <c r="H551" s="74">
        <v>362279164</v>
      </c>
      <c r="I551" s="74">
        <v>362279164</v>
      </c>
      <c r="J551" s="34" t="s">
        <v>76</v>
      </c>
      <c r="K551" s="34" t="s">
        <v>68</v>
      </c>
      <c r="L551" s="35" t="s">
        <v>942</v>
      </c>
      <c r="M551" s="35" t="s">
        <v>943</v>
      </c>
      <c r="N551" s="58" t="s">
        <v>993</v>
      </c>
      <c r="O551" s="45" t="s">
        <v>944</v>
      </c>
      <c r="P551" s="34" t="s">
        <v>957</v>
      </c>
      <c r="Q551" s="34" t="s">
        <v>1003</v>
      </c>
      <c r="R551" s="34" t="s">
        <v>958</v>
      </c>
      <c r="S551" s="34" t="s">
        <v>959</v>
      </c>
      <c r="T551" s="34" t="s">
        <v>1004</v>
      </c>
      <c r="U551" s="35" t="s">
        <v>1005</v>
      </c>
      <c r="V551" s="35" t="s">
        <v>1089</v>
      </c>
      <c r="W551" s="34" t="s">
        <v>1090</v>
      </c>
      <c r="X551" s="60"/>
      <c r="Y551" s="34"/>
      <c r="Z551" s="34"/>
      <c r="AA551" s="68">
        <f t="shared" si="8"/>
        <v>0</v>
      </c>
      <c r="AB551" s="35"/>
      <c r="AC551" s="35" t="s">
        <v>534</v>
      </c>
      <c r="AD551" s="35" t="s">
        <v>1091</v>
      </c>
      <c r="AE551" s="35" t="s">
        <v>1092</v>
      </c>
      <c r="AF551" s="34" t="s">
        <v>63</v>
      </c>
      <c r="AG551" s="34" t="s">
        <v>949</v>
      </c>
    </row>
    <row r="552" spans="1:33" s="5" customFormat="1" ht="50.25" customHeight="1" x14ac:dyDescent="0.3">
      <c r="A552" s="58" t="s">
        <v>940</v>
      </c>
      <c r="B552" s="35" t="s">
        <v>991</v>
      </c>
      <c r="C552" s="34" t="s">
        <v>1093</v>
      </c>
      <c r="D552" s="55">
        <v>43252</v>
      </c>
      <c r="E552" s="34" t="s">
        <v>162</v>
      </c>
      <c r="F552" s="34" t="s">
        <v>81</v>
      </c>
      <c r="G552" s="34" t="s">
        <v>232</v>
      </c>
      <c r="H552" s="74">
        <v>289627562</v>
      </c>
      <c r="I552" s="74">
        <v>289627562</v>
      </c>
      <c r="J552" s="34" t="s">
        <v>76</v>
      </c>
      <c r="K552" s="34" t="s">
        <v>68</v>
      </c>
      <c r="L552" s="35" t="s">
        <v>942</v>
      </c>
      <c r="M552" s="35" t="s">
        <v>943</v>
      </c>
      <c r="N552" s="58" t="s">
        <v>993</v>
      </c>
      <c r="O552" s="45" t="s">
        <v>944</v>
      </c>
      <c r="P552" s="34" t="s">
        <v>957</v>
      </c>
      <c r="Q552" s="34" t="s">
        <v>1003</v>
      </c>
      <c r="R552" s="34" t="s">
        <v>958</v>
      </c>
      <c r="S552" s="34" t="s">
        <v>959</v>
      </c>
      <c r="T552" s="34" t="s">
        <v>1004</v>
      </c>
      <c r="U552" s="35" t="s">
        <v>1005</v>
      </c>
      <c r="V552" s="35" t="s">
        <v>1094</v>
      </c>
      <c r="W552" s="34" t="s">
        <v>1095</v>
      </c>
      <c r="X552" s="60"/>
      <c r="Y552" s="34"/>
      <c r="Z552" s="34"/>
      <c r="AA552" s="68">
        <f t="shared" si="8"/>
        <v>0</v>
      </c>
      <c r="AB552" s="35"/>
      <c r="AC552" s="35" t="s">
        <v>534</v>
      </c>
      <c r="AD552" s="35" t="s">
        <v>1091</v>
      </c>
      <c r="AE552" s="35" t="s">
        <v>1092</v>
      </c>
      <c r="AF552" s="34" t="s">
        <v>63</v>
      </c>
      <c r="AG552" s="34" t="s">
        <v>949</v>
      </c>
    </row>
    <row r="553" spans="1:33" s="5" customFormat="1" ht="50.25" customHeight="1" x14ac:dyDescent="0.3">
      <c r="A553" s="58" t="s">
        <v>940</v>
      </c>
      <c r="B553" s="35" t="s">
        <v>1096</v>
      </c>
      <c r="C553" s="34" t="s">
        <v>1097</v>
      </c>
      <c r="D553" s="55">
        <v>43252</v>
      </c>
      <c r="E553" s="34" t="s">
        <v>162</v>
      </c>
      <c r="F553" s="34" t="s">
        <v>47</v>
      </c>
      <c r="G553" s="34" t="s">
        <v>232</v>
      </c>
      <c r="H553" s="74">
        <v>300000000</v>
      </c>
      <c r="I553" s="74">
        <v>300000000</v>
      </c>
      <c r="J553" s="34" t="s">
        <v>76</v>
      </c>
      <c r="K553" s="34" t="s">
        <v>68</v>
      </c>
      <c r="L553" s="35" t="s">
        <v>942</v>
      </c>
      <c r="M553" s="35" t="s">
        <v>943</v>
      </c>
      <c r="N553" s="58" t="s">
        <v>993</v>
      </c>
      <c r="O553" s="45" t="s">
        <v>944</v>
      </c>
      <c r="P553" s="34" t="s">
        <v>967</v>
      </c>
      <c r="Q553" s="34" t="s">
        <v>968</v>
      </c>
      <c r="R553" s="34" t="s">
        <v>969</v>
      </c>
      <c r="S553" s="34" t="s">
        <v>970</v>
      </c>
      <c r="T553" s="34" t="s">
        <v>971</v>
      </c>
      <c r="U553" s="35" t="s">
        <v>972</v>
      </c>
      <c r="V553" s="35"/>
      <c r="W553" s="34" t="s">
        <v>1098</v>
      </c>
      <c r="X553" s="60"/>
      <c r="Y553" s="34"/>
      <c r="Z553" s="34"/>
      <c r="AA553" s="68">
        <f t="shared" si="8"/>
        <v>0</v>
      </c>
      <c r="AB553" s="35"/>
      <c r="AC553" s="35" t="s">
        <v>534</v>
      </c>
      <c r="AD553" s="35" t="s">
        <v>1099</v>
      </c>
      <c r="AE553" s="35" t="s">
        <v>948</v>
      </c>
      <c r="AF553" s="34" t="s">
        <v>63</v>
      </c>
      <c r="AG553" s="34" t="s">
        <v>949</v>
      </c>
    </row>
    <row r="554" spans="1:33" s="5" customFormat="1" ht="50.25" customHeight="1" x14ac:dyDescent="0.3">
      <c r="A554" s="58" t="s">
        <v>940</v>
      </c>
      <c r="B554" s="35">
        <v>83101500</v>
      </c>
      <c r="C554" s="34" t="s">
        <v>1100</v>
      </c>
      <c r="D554" s="55">
        <v>43252</v>
      </c>
      <c r="E554" s="34" t="s">
        <v>1101</v>
      </c>
      <c r="F554" s="34" t="s">
        <v>141</v>
      </c>
      <c r="G554" s="34" t="s">
        <v>515</v>
      </c>
      <c r="H554" s="74">
        <v>904944570</v>
      </c>
      <c r="I554" s="74">
        <v>904944570</v>
      </c>
      <c r="J554" s="34" t="s">
        <v>76</v>
      </c>
      <c r="K554" s="34" t="s">
        <v>68</v>
      </c>
      <c r="L554" s="35" t="s">
        <v>942</v>
      </c>
      <c r="M554" s="35" t="s">
        <v>943</v>
      </c>
      <c r="N554" s="58" t="s">
        <v>993</v>
      </c>
      <c r="O554" s="45" t="s">
        <v>944</v>
      </c>
      <c r="P554" s="34" t="s">
        <v>1026</v>
      </c>
      <c r="Q554" s="34" t="s">
        <v>1102</v>
      </c>
      <c r="R554" s="34" t="s">
        <v>1103</v>
      </c>
      <c r="S554" s="34" t="s">
        <v>1029</v>
      </c>
      <c r="T554" s="34" t="s">
        <v>1046</v>
      </c>
      <c r="U554" s="35" t="s">
        <v>1047</v>
      </c>
      <c r="V554" s="35"/>
      <c r="W554" s="34" t="s">
        <v>1104</v>
      </c>
      <c r="X554" s="60"/>
      <c r="Y554" s="34"/>
      <c r="Z554" s="34"/>
      <c r="AA554" s="68">
        <f t="shared" si="8"/>
        <v>0</v>
      </c>
      <c r="AB554" s="35"/>
      <c r="AC554" s="35"/>
      <c r="AD554" s="35" t="s">
        <v>1105</v>
      </c>
      <c r="AE554" s="35"/>
      <c r="AF554" s="34" t="s">
        <v>63</v>
      </c>
      <c r="AG554" s="34" t="s">
        <v>949</v>
      </c>
    </row>
    <row r="555" spans="1:33" s="5" customFormat="1" ht="50.25" customHeight="1" x14ac:dyDescent="0.3">
      <c r="A555" s="58" t="s">
        <v>2587</v>
      </c>
      <c r="B555" s="35" t="s">
        <v>2588</v>
      </c>
      <c r="C555" s="34" t="s">
        <v>2589</v>
      </c>
      <c r="D555" s="55">
        <v>43101</v>
      </c>
      <c r="E555" s="34" t="s">
        <v>66</v>
      </c>
      <c r="F555" s="34" t="s">
        <v>47</v>
      </c>
      <c r="G555" s="34" t="s">
        <v>232</v>
      </c>
      <c r="H555" s="74">
        <v>33000000</v>
      </c>
      <c r="I555" s="74">
        <v>33000000</v>
      </c>
      <c r="J555" s="34" t="s">
        <v>49</v>
      </c>
      <c r="K555" s="34" t="s">
        <v>2590</v>
      </c>
      <c r="L555" s="35" t="s">
        <v>2591</v>
      </c>
      <c r="M555" s="35" t="s">
        <v>234</v>
      </c>
      <c r="N555" s="58" t="s">
        <v>2592</v>
      </c>
      <c r="O555" s="45" t="s">
        <v>2593</v>
      </c>
      <c r="P555" s="34" t="s">
        <v>2594</v>
      </c>
      <c r="Q555" s="34" t="s">
        <v>2595</v>
      </c>
      <c r="R555" s="34" t="s">
        <v>2596</v>
      </c>
      <c r="S555" s="34">
        <v>9999999</v>
      </c>
      <c r="T555" s="34" t="s">
        <v>2595</v>
      </c>
      <c r="U555" s="35" t="s">
        <v>2595</v>
      </c>
      <c r="V555" s="35">
        <v>7571</v>
      </c>
      <c r="W555" s="34">
        <v>18763</v>
      </c>
      <c r="X555" s="60">
        <v>42990</v>
      </c>
      <c r="Y555" s="34">
        <v>4600007506</v>
      </c>
      <c r="Z555" s="34">
        <v>4600007506</v>
      </c>
      <c r="AA555" s="68">
        <f t="shared" si="8"/>
        <v>1</v>
      </c>
      <c r="AB555" s="35" t="s">
        <v>2567</v>
      </c>
      <c r="AC555" s="35" t="s">
        <v>61</v>
      </c>
      <c r="AD555" s="35" t="s">
        <v>2597</v>
      </c>
      <c r="AE555" s="35" t="s">
        <v>2598</v>
      </c>
      <c r="AF555" s="34" t="s">
        <v>63</v>
      </c>
      <c r="AG555" s="34" t="s">
        <v>1138</v>
      </c>
    </row>
    <row r="556" spans="1:33" s="5" customFormat="1" ht="50.25" customHeight="1" x14ac:dyDescent="0.3">
      <c r="A556" s="58" t="s">
        <v>2587</v>
      </c>
      <c r="B556" s="35">
        <v>56101522</v>
      </c>
      <c r="C556" s="34" t="s">
        <v>2599</v>
      </c>
      <c r="D556" s="55">
        <v>43252</v>
      </c>
      <c r="E556" s="34" t="s">
        <v>900</v>
      </c>
      <c r="F556" s="34" t="s">
        <v>67</v>
      </c>
      <c r="G556" s="34" t="s">
        <v>232</v>
      </c>
      <c r="H556" s="74">
        <v>2739000</v>
      </c>
      <c r="I556" s="74">
        <v>2739000</v>
      </c>
      <c r="J556" s="34" t="s">
        <v>76</v>
      </c>
      <c r="K556" s="34" t="s">
        <v>68</v>
      </c>
      <c r="L556" s="35" t="s">
        <v>2591</v>
      </c>
      <c r="M556" s="35" t="s">
        <v>234</v>
      </c>
      <c r="N556" s="58" t="s">
        <v>2600</v>
      </c>
      <c r="O556" s="45" t="s">
        <v>2593</v>
      </c>
      <c r="P556" s="34" t="s">
        <v>2594</v>
      </c>
      <c r="Q556" s="34" t="s">
        <v>2595</v>
      </c>
      <c r="R556" s="34" t="s">
        <v>2596</v>
      </c>
      <c r="S556" s="34">
        <v>999999</v>
      </c>
      <c r="T556" s="34" t="s">
        <v>2595</v>
      </c>
      <c r="U556" s="35" t="s">
        <v>2595</v>
      </c>
      <c r="V556" s="35"/>
      <c r="W556" s="34"/>
      <c r="X556" s="60"/>
      <c r="Y556" s="34"/>
      <c r="Z556" s="34"/>
      <c r="AA556" s="68" t="str">
        <f t="shared" si="8"/>
        <v/>
      </c>
      <c r="AB556" s="35"/>
      <c r="AC556" s="35"/>
      <c r="AD556" s="35" t="s">
        <v>2601</v>
      </c>
      <c r="AE556" s="35" t="s">
        <v>2598</v>
      </c>
      <c r="AF556" s="34" t="s">
        <v>63</v>
      </c>
      <c r="AG556" s="34" t="s">
        <v>1138</v>
      </c>
    </row>
    <row r="557" spans="1:33" s="5" customFormat="1" ht="50.25" customHeight="1" x14ac:dyDescent="0.3">
      <c r="A557" s="58" t="s">
        <v>2587</v>
      </c>
      <c r="B557" s="35">
        <v>93141701</v>
      </c>
      <c r="C557" s="34" t="s">
        <v>2602</v>
      </c>
      <c r="D557" s="55">
        <v>43132</v>
      </c>
      <c r="E557" s="34" t="s">
        <v>2603</v>
      </c>
      <c r="F557" s="34" t="s">
        <v>75</v>
      </c>
      <c r="G557" s="34" t="s">
        <v>232</v>
      </c>
      <c r="H557" s="74">
        <v>67516200</v>
      </c>
      <c r="I557" s="74">
        <v>67516200</v>
      </c>
      <c r="J557" s="34" t="s">
        <v>76</v>
      </c>
      <c r="K557" s="34" t="s">
        <v>68</v>
      </c>
      <c r="L557" s="35" t="s">
        <v>2591</v>
      </c>
      <c r="M557" s="35" t="s">
        <v>234</v>
      </c>
      <c r="N557" s="58" t="s">
        <v>2592</v>
      </c>
      <c r="O557" s="45" t="s">
        <v>2593</v>
      </c>
      <c r="P557" s="34" t="s">
        <v>2594</v>
      </c>
      <c r="Q557" s="34" t="s">
        <v>2604</v>
      </c>
      <c r="R557" s="34" t="s">
        <v>2605</v>
      </c>
      <c r="S557" s="34">
        <v>70051001</v>
      </c>
      <c r="T557" s="34" t="s">
        <v>2606</v>
      </c>
      <c r="U557" s="35" t="s">
        <v>2607</v>
      </c>
      <c r="V557" s="35">
        <v>8086</v>
      </c>
      <c r="W557" s="34">
        <v>21062</v>
      </c>
      <c r="X557" s="60">
        <v>43145</v>
      </c>
      <c r="Y557" s="34">
        <v>4600008065</v>
      </c>
      <c r="Z557" s="34">
        <v>4600008065</v>
      </c>
      <c r="AA557" s="68">
        <f t="shared" si="8"/>
        <v>1</v>
      </c>
      <c r="AB557" s="35" t="s">
        <v>2608</v>
      </c>
      <c r="AC557" s="35" t="s">
        <v>61</v>
      </c>
      <c r="AD557" s="35"/>
      <c r="AE557" s="35" t="s">
        <v>2598</v>
      </c>
      <c r="AF557" s="34" t="s">
        <v>63</v>
      </c>
      <c r="AG557" s="34" t="s">
        <v>1138</v>
      </c>
    </row>
    <row r="558" spans="1:33" s="15" customFormat="1" ht="50.25" customHeight="1" x14ac:dyDescent="0.3">
      <c r="A558" s="58" t="s">
        <v>2587</v>
      </c>
      <c r="B558" s="35">
        <v>93141500</v>
      </c>
      <c r="C558" s="34" t="s">
        <v>2609</v>
      </c>
      <c r="D558" s="55">
        <v>43160</v>
      </c>
      <c r="E558" s="34" t="s">
        <v>834</v>
      </c>
      <c r="F558" s="34" t="s">
        <v>75</v>
      </c>
      <c r="G558" s="34" t="s">
        <v>232</v>
      </c>
      <c r="H558" s="74">
        <v>70073007</v>
      </c>
      <c r="I558" s="74">
        <v>70073007</v>
      </c>
      <c r="J558" s="34" t="s">
        <v>76</v>
      </c>
      <c r="K558" s="34" t="s">
        <v>68</v>
      </c>
      <c r="L558" s="35" t="s">
        <v>2610</v>
      </c>
      <c r="M558" s="35" t="s">
        <v>234</v>
      </c>
      <c r="N558" s="58" t="s">
        <v>2611</v>
      </c>
      <c r="O558" s="45" t="s">
        <v>2612</v>
      </c>
      <c r="P558" s="34" t="s">
        <v>2594</v>
      </c>
      <c r="Q558" s="34" t="s">
        <v>2613</v>
      </c>
      <c r="R558" s="34" t="s">
        <v>2613</v>
      </c>
      <c r="S558" s="34">
        <v>70053001</v>
      </c>
      <c r="T558" s="34" t="s">
        <v>2614</v>
      </c>
      <c r="U558" s="35" t="s">
        <v>2615</v>
      </c>
      <c r="V558" s="35">
        <v>8128</v>
      </c>
      <c r="W558" s="34">
        <v>21145</v>
      </c>
      <c r="X558" s="60">
        <v>43162</v>
      </c>
      <c r="Y558" s="34">
        <v>4600008072</v>
      </c>
      <c r="Z558" s="34">
        <v>4600008072</v>
      </c>
      <c r="AA558" s="68">
        <f t="shared" si="8"/>
        <v>1</v>
      </c>
      <c r="AB558" s="35" t="s">
        <v>2608</v>
      </c>
      <c r="AC558" s="35" t="s">
        <v>61</v>
      </c>
      <c r="AD558" s="35"/>
      <c r="AE558" s="35" t="s">
        <v>2616</v>
      </c>
      <c r="AF558" s="34" t="s">
        <v>63</v>
      </c>
      <c r="AG558" s="34" t="s">
        <v>1138</v>
      </c>
    </row>
    <row r="559" spans="1:33" s="5" customFormat="1" ht="50.25" customHeight="1" x14ac:dyDescent="0.3">
      <c r="A559" s="58" t="s">
        <v>2587</v>
      </c>
      <c r="B559" s="35">
        <v>93141506</v>
      </c>
      <c r="C559" s="34" t="s">
        <v>2617</v>
      </c>
      <c r="D559" s="55">
        <v>43252</v>
      </c>
      <c r="E559" s="34" t="s">
        <v>1718</v>
      </c>
      <c r="F559" s="34" t="s">
        <v>2618</v>
      </c>
      <c r="G559" s="34" t="s">
        <v>232</v>
      </c>
      <c r="H559" s="74">
        <v>50000000</v>
      </c>
      <c r="I559" s="74">
        <v>50000000</v>
      </c>
      <c r="J559" s="34" t="s">
        <v>76</v>
      </c>
      <c r="K559" s="34" t="s">
        <v>68</v>
      </c>
      <c r="L559" s="35" t="s">
        <v>2619</v>
      </c>
      <c r="M559" s="35" t="s">
        <v>234</v>
      </c>
      <c r="N559" s="58" t="s">
        <v>2620</v>
      </c>
      <c r="O559" s="45" t="s">
        <v>2621</v>
      </c>
      <c r="P559" s="34" t="s">
        <v>2594</v>
      </c>
      <c r="Q559" s="34" t="s">
        <v>2604</v>
      </c>
      <c r="R559" s="34" t="s">
        <v>2605</v>
      </c>
      <c r="S559" s="34" t="s">
        <v>2622</v>
      </c>
      <c r="T559" s="34" t="s">
        <v>2623</v>
      </c>
      <c r="U559" s="35" t="s">
        <v>2624</v>
      </c>
      <c r="V559" s="35">
        <v>6437</v>
      </c>
      <c r="W559" s="34">
        <v>21439</v>
      </c>
      <c r="X559" s="60">
        <v>43221</v>
      </c>
      <c r="Y559" s="34">
        <v>4600006302</v>
      </c>
      <c r="Z559" s="34">
        <v>4600006302</v>
      </c>
      <c r="AA559" s="68">
        <f t="shared" si="8"/>
        <v>1</v>
      </c>
      <c r="AB559" s="35" t="s">
        <v>2625</v>
      </c>
      <c r="AC559" s="35" t="s">
        <v>61</v>
      </c>
      <c r="AD559" s="35"/>
      <c r="AE559" s="35" t="s">
        <v>2619</v>
      </c>
      <c r="AF559" s="34" t="s">
        <v>63</v>
      </c>
      <c r="AG559" s="34" t="s">
        <v>1138</v>
      </c>
    </row>
    <row r="560" spans="1:33" s="5" customFormat="1" ht="50.25" customHeight="1" x14ac:dyDescent="0.3">
      <c r="A560" s="58" t="s">
        <v>2587</v>
      </c>
      <c r="B560" s="35">
        <v>93141508</v>
      </c>
      <c r="C560" s="34" t="s">
        <v>2626</v>
      </c>
      <c r="D560" s="55">
        <v>43252</v>
      </c>
      <c r="E560" s="34" t="s">
        <v>854</v>
      </c>
      <c r="F560" s="34" t="s">
        <v>47</v>
      </c>
      <c r="G560" s="34" t="s">
        <v>232</v>
      </c>
      <c r="H560" s="74">
        <v>29926994</v>
      </c>
      <c r="I560" s="74">
        <v>29926994</v>
      </c>
      <c r="J560" s="34" t="s">
        <v>76</v>
      </c>
      <c r="K560" s="34" t="s">
        <v>68</v>
      </c>
      <c r="L560" s="35" t="s">
        <v>2627</v>
      </c>
      <c r="M560" s="35" t="s">
        <v>234</v>
      </c>
      <c r="N560" s="58" t="s">
        <v>2628</v>
      </c>
      <c r="O560" s="45" t="s">
        <v>2629</v>
      </c>
      <c r="P560" s="34" t="s">
        <v>2594</v>
      </c>
      <c r="Q560" s="34" t="s">
        <v>2613</v>
      </c>
      <c r="R560" s="34" t="s">
        <v>2630</v>
      </c>
      <c r="S560" s="34">
        <v>220056001</v>
      </c>
      <c r="T560" s="34" t="s">
        <v>2631</v>
      </c>
      <c r="U560" s="35" t="s">
        <v>2615</v>
      </c>
      <c r="V560" s="35">
        <v>8303</v>
      </c>
      <c r="W560" s="34">
        <v>21888</v>
      </c>
      <c r="X560" s="60">
        <v>43276</v>
      </c>
      <c r="Y560" s="34">
        <v>4600008183</v>
      </c>
      <c r="Z560" s="34">
        <v>460008183</v>
      </c>
      <c r="AA560" s="68">
        <f t="shared" si="8"/>
        <v>1</v>
      </c>
      <c r="AB560" s="35" t="s">
        <v>2632</v>
      </c>
      <c r="AC560" s="35" t="s">
        <v>61</v>
      </c>
      <c r="AD560" s="35" t="s">
        <v>2633</v>
      </c>
      <c r="AE560" s="35" t="s">
        <v>2616</v>
      </c>
      <c r="AF560" s="34" t="s">
        <v>63</v>
      </c>
      <c r="AG560" s="34" t="s">
        <v>1138</v>
      </c>
    </row>
    <row r="561" spans="1:33" s="5" customFormat="1" ht="50.25" customHeight="1" x14ac:dyDescent="0.3">
      <c r="A561" s="58" t="s">
        <v>2587</v>
      </c>
      <c r="B561" s="35">
        <v>93141507</v>
      </c>
      <c r="C561" s="34" t="s">
        <v>2634</v>
      </c>
      <c r="D561" s="55">
        <v>43252</v>
      </c>
      <c r="E561" s="34" t="s">
        <v>1744</v>
      </c>
      <c r="F561" s="34" t="s">
        <v>47</v>
      </c>
      <c r="G561" s="34" t="s">
        <v>232</v>
      </c>
      <c r="H561" s="74">
        <v>50000000</v>
      </c>
      <c r="I561" s="74">
        <v>50000000</v>
      </c>
      <c r="J561" s="34" t="s">
        <v>76</v>
      </c>
      <c r="K561" s="34" t="s">
        <v>68</v>
      </c>
      <c r="L561" s="35" t="s">
        <v>2591</v>
      </c>
      <c r="M561" s="35" t="s">
        <v>234</v>
      </c>
      <c r="N561" s="58" t="s">
        <v>2635</v>
      </c>
      <c r="O561" s="45" t="s">
        <v>2593</v>
      </c>
      <c r="P561" s="34" t="s">
        <v>2594</v>
      </c>
      <c r="Q561" s="34" t="s">
        <v>2604</v>
      </c>
      <c r="R561" s="34" t="s">
        <v>2605</v>
      </c>
      <c r="S561" s="34" t="s">
        <v>2636</v>
      </c>
      <c r="T561" s="34" t="s">
        <v>2623</v>
      </c>
      <c r="U561" s="35" t="s">
        <v>2637</v>
      </c>
      <c r="V561" s="35"/>
      <c r="W561" s="34">
        <v>21724</v>
      </c>
      <c r="X561" s="60">
        <v>43293</v>
      </c>
      <c r="Y561" s="34"/>
      <c r="Z561" s="34"/>
      <c r="AA561" s="68">
        <f t="shared" si="8"/>
        <v>0.33</v>
      </c>
      <c r="AB561" s="35" t="s">
        <v>1741</v>
      </c>
      <c r="AC561" s="35" t="s">
        <v>106</v>
      </c>
      <c r="AD561" s="35" t="s">
        <v>2638</v>
      </c>
      <c r="AE561" s="35" t="s">
        <v>2639</v>
      </c>
      <c r="AF561" s="34" t="s">
        <v>63</v>
      </c>
      <c r="AG561" s="34" t="s">
        <v>1138</v>
      </c>
    </row>
    <row r="562" spans="1:33" s="5" customFormat="1" ht="50.25" customHeight="1" x14ac:dyDescent="0.3">
      <c r="A562" s="58" t="s">
        <v>2587</v>
      </c>
      <c r="B562" s="35">
        <v>93141500</v>
      </c>
      <c r="C562" s="34" t="s">
        <v>2640</v>
      </c>
      <c r="D562" s="55">
        <v>43282</v>
      </c>
      <c r="E562" s="34" t="s">
        <v>2641</v>
      </c>
      <c r="F562" s="34" t="s">
        <v>47</v>
      </c>
      <c r="G562" s="34" t="s">
        <v>232</v>
      </c>
      <c r="H562" s="74">
        <v>20000000</v>
      </c>
      <c r="I562" s="74">
        <v>20000000</v>
      </c>
      <c r="J562" s="34" t="s">
        <v>76</v>
      </c>
      <c r="K562" s="34" t="s">
        <v>68</v>
      </c>
      <c r="L562" s="35" t="s">
        <v>2591</v>
      </c>
      <c r="M562" s="35" t="s">
        <v>234</v>
      </c>
      <c r="N562" s="58" t="s">
        <v>2642</v>
      </c>
      <c r="O562" s="45" t="s">
        <v>2593</v>
      </c>
      <c r="P562" s="34" t="s">
        <v>2594</v>
      </c>
      <c r="Q562" s="34" t="s">
        <v>2604</v>
      </c>
      <c r="R562" s="34" t="s">
        <v>2605</v>
      </c>
      <c r="S562" s="34" t="s">
        <v>2643</v>
      </c>
      <c r="T562" s="34" t="s">
        <v>2623</v>
      </c>
      <c r="U562" s="35" t="s">
        <v>2637</v>
      </c>
      <c r="V562" s="35"/>
      <c r="W562" s="34">
        <v>22288</v>
      </c>
      <c r="X562" s="60">
        <v>43287</v>
      </c>
      <c r="Y562" s="34"/>
      <c r="Z562" s="34"/>
      <c r="AA562" s="68">
        <f t="shared" si="8"/>
        <v>0.33</v>
      </c>
      <c r="AB562" s="35" t="s">
        <v>2644</v>
      </c>
      <c r="AC562" s="35" t="s">
        <v>106</v>
      </c>
      <c r="AD562" s="35" t="s">
        <v>2645</v>
      </c>
      <c r="AE562" s="35" t="s">
        <v>2646</v>
      </c>
      <c r="AF562" s="34" t="s">
        <v>63</v>
      </c>
      <c r="AG562" s="34" t="s">
        <v>1138</v>
      </c>
    </row>
    <row r="563" spans="1:33" s="5" customFormat="1" ht="50.25" customHeight="1" x14ac:dyDescent="0.3">
      <c r="A563" s="58" t="s">
        <v>2587</v>
      </c>
      <c r="B563" s="35">
        <v>93141500</v>
      </c>
      <c r="C563" s="34" t="s">
        <v>2647</v>
      </c>
      <c r="D563" s="55">
        <v>43160</v>
      </c>
      <c r="E563" s="34" t="s">
        <v>834</v>
      </c>
      <c r="F563" s="34" t="s">
        <v>75</v>
      </c>
      <c r="G563" s="34" t="s">
        <v>232</v>
      </c>
      <c r="H563" s="74">
        <v>63169460</v>
      </c>
      <c r="I563" s="74">
        <v>63169460</v>
      </c>
      <c r="J563" s="34" t="s">
        <v>76</v>
      </c>
      <c r="K563" s="34" t="s">
        <v>68</v>
      </c>
      <c r="L563" s="35" t="s">
        <v>2648</v>
      </c>
      <c r="M563" s="35" t="s">
        <v>250</v>
      </c>
      <c r="N563" s="58" t="s">
        <v>2600</v>
      </c>
      <c r="O563" s="45" t="s">
        <v>2649</v>
      </c>
      <c r="P563" s="34" t="s">
        <v>2594</v>
      </c>
      <c r="Q563" s="34" t="s">
        <v>2604</v>
      </c>
      <c r="R563" s="34" t="s">
        <v>2605</v>
      </c>
      <c r="S563" s="34">
        <v>70051001</v>
      </c>
      <c r="T563" s="34" t="s">
        <v>2650</v>
      </c>
      <c r="U563" s="35" t="s">
        <v>2651</v>
      </c>
      <c r="V563" s="35"/>
      <c r="W563" s="34"/>
      <c r="X563" s="60"/>
      <c r="Y563" s="34"/>
      <c r="Z563" s="34"/>
      <c r="AA563" s="68" t="str">
        <f t="shared" si="8"/>
        <v/>
      </c>
      <c r="AB563" s="35"/>
      <c r="AC563" s="35"/>
      <c r="AD563" s="35"/>
      <c r="AE563" s="35" t="s">
        <v>2648</v>
      </c>
      <c r="AF563" s="34" t="s">
        <v>63</v>
      </c>
      <c r="AG563" s="34" t="s">
        <v>1138</v>
      </c>
    </row>
    <row r="564" spans="1:33" s="5" customFormat="1" ht="50.25" customHeight="1" x14ac:dyDescent="0.3">
      <c r="A564" s="58" t="s">
        <v>2587</v>
      </c>
      <c r="B564" s="35">
        <v>93141500</v>
      </c>
      <c r="C564" s="34" t="s">
        <v>2652</v>
      </c>
      <c r="D564" s="55">
        <v>43191</v>
      </c>
      <c r="E564" s="34" t="s">
        <v>1718</v>
      </c>
      <c r="F564" s="34" t="s">
        <v>75</v>
      </c>
      <c r="G564" s="34" t="s">
        <v>232</v>
      </c>
      <c r="H564" s="74">
        <v>20000000</v>
      </c>
      <c r="I564" s="74">
        <v>20000000</v>
      </c>
      <c r="J564" s="34" t="s">
        <v>76</v>
      </c>
      <c r="K564" s="34" t="s">
        <v>68</v>
      </c>
      <c r="L564" s="35" t="s">
        <v>2648</v>
      </c>
      <c r="M564" s="35" t="s">
        <v>250</v>
      </c>
      <c r="N564" s="58" t="s">
        <v>2600</v>
      </c>
      <c r="O564" s="45" t="s">
        <v>2649</v>
      </c>
      <c r="P564" s="34" t="s">
        <v>2594</v>
      </c>
      <c r="Q564" s="34" t="s">
        <v>2604</v>
      </c>
      <c r="R564" s="34" t="s">
        <v>2605</v>
      </c>
      <c r="S564" s="34">
        <v>70051001</v>
      </c>
      <c r="T564" s="34" t="s">
        <v>2653</v>
      </c>
      <c r="U564" s="35" t="s">
        <v>2654</v>
      </c>
      <c r="V564" s="35"/>
      <c r="W564" s="34"/>
      <c r="X564" s="60"/>
      <c r="Y564" s="34"/>
      <c r="Z564" s="34"/>
      <c r="AA564" s="68" t="str">
        <f t="shared" si="8"/>
        <v/>
      </c>
      <c r="AB564" s="35"/>
      <c r="AC564" s="35"/>
      <c r="AD564" s="35"/>
      <c r="AE564" s="35" t="s">
        <v>2655</v>
      </c>
      <c r="AF564" s="34" t="s">
        <v>2656</v>
      </c>
      <c r="AG564" s="34" t="s">
        <v>1138</v>
      </c>
    </row>
    <row r="565" spans="1:33" s="5" customFormat="1" ht="50.25" customHeight="1" x14ac:dyDescent="0.3">
      <c r="A565" s="58" t="s">
        <v>2587</v>
      </c>
      <c r="B565" s="35">
        <v>93141500</v>
      </c>
      <c r="C565" s="34" t="s">
        <v>2657</v>
      </c>
      <c r="D565" s="55">
        <v>43313</v>
      </c>
      <c r="E565" s="34" t="s">
        <v>1718</v>
      </c>
      <c r="F565" s="34" t="s">
        <v>621</v>
      </c>
      <c r="G565" s="34" t="s">
        <v>232</v>
      </c>
      <c r="H565" s="74">
        <v>50000000</v>
      </c>
      <c r="I565" s="74">
        <v>50000000</v>
      </c>
      <c r="J565" s="34" t="s">
        <v>76</v>
      </c>
      <c r="K565" s="34" t="s">
        <v>68</v>
      </c>
      <c r="L565" s="35" t="s">
        <v>2627</v>
      </c>
      <c r="M565" s="35" t="s">
        <v>234</v>
      </c>
      <c r="N565" s="58" t="s">
        <v>2628</v>
      </c>
      <c r="O565" s="45" t="s">
        <v>2629</v>
      </c>
      <c r="P565" s="34" t="s">
        <v>2594</v>
      </c>
      <c r="Q565" s="34" t="s">
        <v>2604</v>
      </c>
      <c r="R565" s="34" t="s">
        <v>2613</v>
      </c>
      <c r="S565" s="34">
        <v>70053001</v>
      </c>
      <c r="T565" s="34" t="s">
        <v>2658</v>
      </c>
      <c r="U565" s="35" t="s">
        <v>2659</v>
      </c>
      <c r="V565" s="35"/>
      <c r="W565" s="34"/>
      <c r="X565" s="60"/>
      <c r="Y565" s="34"/>
      <c r="Z565" s="34"/>
      <c r="AA565" s="68" t="str">
        <f t="shared" si="8"/>
        <v/>
      </c>
      <c r="AB565" s="35"/>
      <c r="AC565" s="35"/>
      <c r="AD565" s="35"/>
      <c r="AE565" s="35" t="s">
        <v>2616</v>
      </c>
      <c r="AF565" s="34" t="s">
        <v>63</v>
      </c>
      <c r="AG565" s="34" t="s">
        <v>1138</v>
      </c>
    </row>
    <row r="566" spans="1:33" s="5" customFormat="1" ht="50.25" customHeight="1" x14ac:dyDescent="0.3">
      <c r="A566" s="58" t="s">
        <v>2587</v>
      </c>
      <c r="B566" s="35">
        <v>93141500</v>
      </c>
      <c r="C566" s="34" t="s">
        <v>2660</v>
      </c>
      <c r="D566" s="55">
        <v>43344</v>
      </c>
      <c r="E566" s="34" t="s">
        <v>2641</v>
      </c>
      <c r="F566" s="34" t="s">
        <v>1340</v>
      </c>
      <c r="G566" s="34" t="s">
        <v>232</v>
      </c>
      <c r="H566" s="74">
        <v>50000000</v>
      </c>
      <c r="I566" s="74">
        <v>50000000</v>
      </c>
      <c r="J566" s="34" t="s">
        <v>76</v>
      </c>
      <c r="K566" s="34" t="s">
        <v>68</v>
      </c>
      <c r="L566" s="35" t="s">
        <v>2648</v>
      </c>
      <c r="M566" s="35" t="s">
        <v>250</v>
      </c>
      <c r="N566" s="58" t="s">
        <v>2600</v>
      </c>
      <c r="O566" s="45" t="s">
        <v>2649</v>
      </c>
      <c r="P566" s="34" t="s">
        <v>2594</v>
      </c>
      <c r="Q566" s="34" t="s">
        <v>2604</v>
      </c>
      <c r="R566" s="34" t="s">
        <v>2605</v>
      </c>
      <c r="S566" s="34">
        <v>70051001</v>
      </c>
      <c r="T566" s="34" t="s">
        <v>2661</v>
      </c>
      <c r="U566" s="35" t="s">
        <v>2662</v>
      </c>
      <c r="V566" s="35"/>
      <c r="W566" s="34"/>
      <c r="X566" s="60"/>
      <c r="Y566" s="34"/>
      <c r="Z566" s="34"/>
      <c r="AA566" s="68" t="str">
        <f t="shared" si="8"/>
        <v/>
      </c>
      <c r="AB566" s="35"/>
      <c r="AC566" s="35"/>
      <c r="AD566" s="35"/>
      <c r="AE566" s="35" t="s">
        <v>2655</v>
      </c>
      <c r="AF566" s="34" t="s">
        <v>2656</v>
      </c>
      <c r="AG566" s="34" t="s">
        <v>1138</v>
      </c>
    </row>
    <row r="567" spans="1:33" s="16" customFormat="1" ht="50.25" customHeight="1" x14ac:dyDescent="0.3">
      <c r="A567" s="58" t="s">
        <v>2587</v>
      </c>
      <c r="B567" s="35">
        <v>93141500</v>
      </c>
      <c r="C567" s="34" t="s">
        <v>2663</v>
      </c>
      <c r="D567" s="55">
        <v>43313</v>
      </c>
      <c r="E567" s="34" t="s">
        <v>222</v>
      </c>
      <c r="F567" s="34" t="s">
        <v>621</v>
      </c>
      <c r="G567" s="34" t="s">
        <v>232</v>
      </c>
      <c r="H567" s="74">
        <v>58169460</v>
      </c>
      <c r="I567" s="74">
        <v>58169460</v>
      </c>
      <c r="J567" s="34" t="s">
        <v>76</v>
      </c>
      <c r="K567" s="34" t="s">
        <v>68</v>
      </c>
      <c r="L567" s="35" t="s">
        <v>2627</v>
      </c>
      <c r="M567" s="35" t="s">
        <v>234</v>
      </c>
      <c r="N567" s="58" t="s">
        <v>2628</v>
      </c>
      <c r="O567" s="45" t="s">
        <v>2629</v>
      </c>
      <c r="P567" s="34" t="s">
        <v>2594</v>
      </c>
      <c r="Q567" s="34" t="s">
        <v>2613</v>
      </c>
      <c r="R567" s="34" t="s">
        <v>2630</v>
      </c>
      <c r="S567" s="34">
        <v>220056001</v>
      </c>
      <c r="T567" s="34" t="s">
        <v>2631</v>
      </c>
      <c r="U567" s="35" t="s">
        <v>2615</v>
      </c>
      <c r="V567" s="35"/>
      <c r="W567" s="34"/>
      <c r="X567" s="60"/>
      <c r="Y567" s="34"/>
      <c r="Z567" s="34"/>
      <c r="AA567" s="68" t="str">
        <f t="shared" si="8"/>
        <v/>
      </c>
      <c r="AB567" s="35"/>
      <c r="AC567" s="35"/>
      <c r="AD567" s="35"/>
      <c r="AE567" s="35" t="s">
        <v>2616</v>
      </c>
      <c r="AF567" s="34" t="s">
        <v>63</v>
      </c>
      <c r="AG567" s="34" t="s">
        <v>1138</v>
      </c>
    </row>
    <row r="568" spans="1:33" s="5" customFormat="1" ht="50.25" customHeight="1" x14ac:dyDescent="0.3">
      <c r="A568" s="58" t="s">
        <v>2587</v>
      </c>
      <c r="B568" s="35">
        <v>93141500</v>
      </c>
      <c r="C568" s="34" t="s">
        <v>2664</v>
      </c>
      <c r="D568" s="55">
        <v>43336</v>
      </c>
      <c r="E568" s="34" t="s">
        <v>837</v>
      </c>
      <c r="F568" s="34" t="s">
        <v>621</v>
      </c>
      <c r="G568" s="34" t="s">
        <v>232</v>
      </c>
      <c r="H568" s="74">
        <v>300000000</v>
      </c>
      <c r="I568" s="74">
        <v>300000000</v>
      </c>
      <c r="J568" s="34" t="s">
        <v>49</v>
      </c>
      <c r="K568" s="34"/>
      <c r="L568" s="35" t="s">
        <v>2591</v>
      </c>
      <c r="M568" s="35" t="s">
        <v>234</v>
      </c>
      <c r="N568" s="58" t="s">
        <v>2592</v>
      </c>
      <c r="O568" s="45" t="s">
        <v>2593</v>
      </c>
      <c r="P568" s="34" t="s">
        <v>2594</v>
      </c>
      <c r="Q568" s="34" t="s">
        <v>2630</v>
      </c>
      <c r="R568" s="34" t="s">
        <v>2605</v>
      </c>
      <c r="S568" s="34">
        <v>22005601</v>
      </c>
      <c r="T568" s="34" t="s">
        <v>2665</v>
      </c>
      <c r="U568" s="35" t="s">
        <v>2666</v>
      </c>
      <c r="V568" s="35"/>
      <c r="W568" s="34"/>
      <c r="X568" s="60"/>
      <c r="Y568" s="34"/>
      <c r="Z568" s="34"/>
      <c r="AA568" s="68" t="str">
        <f t="shared" si="8"/>
        <v/>
      </c>
      <c r="AB568" s="35"/>
      <c r="AC568" s="35"/>
      <c r="AD568" s="35"/>
      <c r="AE568" s="35" t="s">
        <v>2598</v>
      </c>
      <c r="AF568" s="34" t="s">
        <v>63</v>
      </c>
      <c r="AG568" s="34" t="s">
        <v>1138</v>
      </c>
    </row>
    <row r="569" spans="1:33" s="5" customFormat="1" ht="50.25" customHeight="1" x14ac:dyDescent="0.3">
      <c r="A569" s="58" t="s">
        <v>2587</v>
      </c>
      <c r="B569" s="35">
        <v>93141500</v>
      </c>
      <c r="C569" s="34" t="s">
        <v>2667</v>
      </c>
      <c r="D569" s="55">
        <v>43313</v>
      </c>
      <c r="E569" s="34" t="s">
        <v>1718</v>
      </c>
      <c r="F569" s="34" t="s">
        <v>621</v>
      </c>
      <c r="G569" s="34" t="s">
        <v>232</v>
      </c>
      <c r="H569" s="74">
        <v>50000000</v>
      </c>
      <c r="I569" s="74">
        <v>50000000</v>
      </c>
      <c r="J569" s="34" t="s">
        <v>76</v>
      </c>
      <c r="K569" s="34" t="s">
        <v>68</v>
      </c>
      <c r="L569" s="35" t="s">
        <v>2610</v>
      </c>
      <c r="M569" s="35" t="s">
        <v>234</v>
      </c>
      <c r="N569" s="58" t="s">
        <v>2611</v>
      </c>
      <c r="O569" s="45" t="s">
        <v>2612</v>
      </c>
      <c r="P569" s="34" t="s">
        <v>2594</v>
      </c>
      <c r="Q569" s="34" t="s">
        <v>2613</v>
      </c>
      <c r="R569" s="34" t="s">
        <v>2613</v>
      </c>
      <c r="S569" s="34">
        <v>70053001</v>
      </c>
      <c r="T569" s="34" t="s">
        <v>2668</v>
      </c>
      <c r="U569" s="35" t="s">
        <v>2669</v>
      </c>
      <c r="V569" s="35"/>
      <c r="W569" s="34"/>
      <c r="X569" s="60"/>
      <c r="Y569" s="34"/>
      <c r="Z569" s="34"/>
      <c r="AA569" s="68" t="str">
        <f t="shared" si="8"/>
        <v/>
      </c>
      <c r="AB569" s="35"/>
      <c r="AC569" s="35"/>
      <c r="AD569" s="35"/>
      <c r="AE569" s="35" t="s">
        <v>2610</v>
      </c>
      <c r="AF569" s="34" t="s">
        <v>63</v>
      </c>
      <c r="AG569" s="34" t="s">
        <v>1138</v>
      </c>
    </row>
    <row r="570" spans="1:33" s="5" customFormat="1" ht="50.25" customHeight="1" x14ac:dyDescent="0.3">
      <c r="A570" s="58" t="s">
        <v>1716</v>
      </c>
      <c r="B570" s="35">
        <v>86131504</v>
      </c>
      <c r="C570" s="34" t="s">
        <v>1717</v>
      </c>
      <c r="D570" s="55">
        <v>43122</v>
      </c>
      <c r="E570" s="34" t="s">
        <v>1718</v>
      </c>
      <c r="F570" s="34" t="s">
        <v>47</v>
      </c>
      <c r="G570" s="34" t="s">
        <v>232</v>
      </c>
      <c r="H570" s="74">
        <v>600000000</v>
      </c>
      <c r="I570" s="74">
        <v>600000000</v>
      </c>
      <c r="J570" s="34" t="s">
        <v>49</v>
      </c>
      <c r="K570" s="34" t="s">
        <v>50</v>
      </c>
      <c r="L570" s="35" t="s">
        <v>1719</v>
      </c>
      <c r="M570" s="35" t="s">
        <v>234</v>
      </c>
      <c r="N570" s="58" t="s">
        <v>1720</v>
      </c>
      <c r="O570" s="45" t="s">
        <v>1721</v>
      </c>
      <c r="P570" s="34" t="s">
        <v>1722</v>
      </c>
      <c r="Q570" s="34" t="s">
        <v>1723</v>
      </c>
      <c r="R570" s="34" t="s">
        <v>1724</v>
      </c>
      <c r="S570" s="34" t="s">
        <v>1725</v>
      </c>
      <c r="T570" s="34">
        <v>370107000</v>
      </c>
      <c r="U570" s="35" t="s">
        <v>1726</v>
      </c>
      <c r="V570" s="35">
        <v>6359</v>
      </c>
      <c r="W570" s="34">
        <v>16181</v>
      </c>
      <c r="X570" s="60">
        <v>42767</v>
      </c>
      <c r="Y570" s="34" t="s">
        <v>1727</v>
      </c>
      <c r="Z570" s="34">
        <v>4600006243</v>
      </c>
      <c r="AA570" s="68">
        <f t="shared" si="8"/>
        <v>1</v>
      </c>
      <c r="AB570" s="35" t="s">
        <v>1728</v>
      </c>
      <c r="AC570" s="35" t="s">
        <v>1729</v>
      </c>
      <c r="AD570" s="35" t="s">
        <v>1730</v>
      </c>
      <c r="AE570" s="35" t="s">
        <v>1731</v>
      </c>
      <c r="AF570" s="34" t="s">
        <v>63</v>
      </c>
      <c r="AG570" s="34" t="s">
        <v>239</v>
      </c>
    </row>
    <row r="571" spans="1:33" s="5" customFormat="1" ht="50.25" customHeight="1" x14ac:dyDescent="0.3">
      <c r="A571" s="58" t="s">
        <v>1716</v>
      </c>
      <c r="B571" s="35">
        <v>86131505</v>
      </c>
      <c r="C571" s="34" t="s">
        <v>1717</v>
      </c>
      <c r="D571" s="55">
        <v>43273</v>
      </c>
      <c r="E571" s="34" t="s">
        <v>1718</v>
      </c>
      <c r="F571" s="34" t="s">
        <v>47</v>
      </c>
      <c r="G571" s="34" t="s">
        <v>232</v>
      </c>
      <c r="H571" s="74">
        <v>500000000</v>
      </c>
      <c r="I571" s="74">
        <v>500000000</v>
      </c>
      <c r="J571" s="34" t="s">
        <v>76</v>
      </c>
      <c r="K571" s="34" t="s">
        <v>68</v>
      </c>
      <c r="L571" s="35" t="s">
        <v>1719</v>
      </c>
      <c r="M571" s="35" t="s">
        <v>234</v>
      </c>
      <c r="N571" s="58" t="s">
        <v>1732</v>
      </c>
      <c r="O571" s="45" t="s">
        <v>1721</v>
      </c>
      <c r="P571" s="34" t="s">
        <v>1722</v>
      </c>
      <c r="Q571" s="34" t="s">
        <v>1723</v>
      </c>
      <c r="R571" s="34" t="s">
        <v>1724</v>
      </c>
      <c r="S571" s="34" t="s">
        <v>1733</v>
      </c>
      <c r="T571" s="34">
        <v>370107001</v>
      </c>
      <c r="U571" s="35" t="s">
        <v>1726</v>
      </c>
      <c r="V571" s="35"/>
      <c r="W571" s="34"/>
      <c r="X571" s="60"/>
      <c r="Y571" s="34"/>
      <c r="Z571" s="34"/>
      <c r="AA571" s="68" t="str">
        <f t="shared" si="8"/>
        <v/>
      </c>
      <c r="AB571" s="35"/>
      <c r="AC571" s="35"/>
      <c r="AD571" s="35" t="s">
        <v>1734</v>
      </c>
      <c r="AE571" s="35"/>
      <c r="AF571" s="34"/>
      <c r="AG571" s="34"/>
    </row>
    <row r="572" spans="1:33" s="5" customFormat="1" ht="50.25" customHeight="1" x14ac:dyDescent="0.3">
      <c r="A572" s="58" t="s">
        <v>1716</v>
      </c>
      <c r="B572" s="35">
        <v>80141607</v>
      </c>
      <c r="C572" s="34" t="s">
        <v>1735</v>
      </c>
      <c r="D572" s="55">
        <v>43115</v>
      </c>
      <c r="E572" s="34" t="s">
        <v>1718</v>
      </c>
      <c r="F572" s="34" t="s">
        <v>47</v>
      </c>
      <c r="G572" s="34" t="s">
        <v>232</v>
      </c>
      <c r="H572" s="74">
        <v>400000000</v>
      </c>
      <c r="I572" s="74">
        <v>400000000</v>
      </c>
      <c r="J572" s="34" t="s">
        <v>49</v>
      </c>
      <c r="K572" s="34" t="s">
        <v>50</v>
      </c>
      <c r="L572" s="35" t="s">
        <v>1719</v>
      </c>
      <c r="M572" s="35" t="s">
        <v>234</v>
      </c>
      <c r="N572" s="58" t="s">
        <v>1720</v>
      </c>
      <c r="O572" s="45" t="s">
        <v>1721</v>
      </c>
      <c r="P572" s="34" t="s">
        <v>1736</v>
      </c>
      <c r="Q572" s="34" t="s">
        <v>1737</v>
      </c>
      <c r="R572" s="34" t="s">
        <v>1738</v>
      </c>
      <c r="S572" s="34" t="s">
        <v>1739</v>
      </c>
      <c r="T572" s="34">
        <v>370107000</v>
      </c>
      <c r="U572" s="35" t="s">
        <v>1740</v>
      </c>
      <c r="V572" s="35">
        <v>6361</v>
      </c>
      <c r="W572" s="34">
        <v>16182</v>
      </c>
      <c r="X572" s="60">
        <v>42767</v>
      </c>
      <c r="Y572" s="34">
        <v>2017060039435</v>
      </c>
      <c r="Z572" s="34">
        <v>4600006201</v>
      </c>
      <c r="AA572" s="68">
        <f t="shared" si="8"/>
        <v>1</v>
      </c>
      <c r="AB572" s="35" t="s">
        <v>1741</v>
      </c>
      <c r="AC572" s="35" t="s">
        <v>1729</v>
      </c>
      <c r="AD572" s="35" t="s">
        <v>1730</v>
      </c>
      <c r="AE572" s="35" t="s">
        <v>1731</v>
      </c>
      <c r="AF572" s="34" t="s">
        <v>63</v>
      </c>
      <c r="AG572" s="34" t="s">
        <v>239</v>
      </c>
    </row>
    <row r="573" spans="1:33" s="5" customFormat="1" ht="50.25" customHeight="1" x14ac:dyDescent="0.3">
      <c r="A573" s="58" t="s">
        <v>1716</v>
      </c>
      <c r="B573" s="35">
        <v>80141608</v>
      </c>
      <c r="C573" s="34" t="s">
        <v>1735</v>
      </c>
      <c r="D573" s="55">
        <v>43273</v>
      </c>
      <c r="E573" s="34" t="s">
        <v>1718</v>
      </c>
      <c r="F573" s="34" t="s">
        <v>47</v>
      </c>
      <c r="G573" s="34" t="s">
        <v>232</v>
      </c>
      <c r="H573" s="74">
        <v>500000000</v>
      </c>
      <c r="I573" s="74">
        <v>500000000</v>
      </c>
      <c r="J573" s="34" t="s">
        <v>76</v>
      </c>
      <c r="K573" s="34" t="s">
        <v>68</v>
      </c>
      <c r="L573" s="35" t="s">
        <v>1719</v>
      </c>
      <c r="M573" s="35" t="s">
        <v>234</v>
      </c>
      <c r="N573" s="58" t="s">
        <v>1732</v>
      </c>
      <c r="O573" s="45" t="s">
        <v>1721</v>
      </c>
      <c r="P573" s="34" t="s">
        <v>1736</v>
      </c>
      <c r="Q573" s="34" t="s">
        <v>1737</v>
      </c>
      <c r="R573" s="34" t="s">
        <v>1738</v>
      </c>
      <c r="S573" s="34" t="s">
        <v>1742</v>
      </c>
      <c r="T573" s="34">
        <v>370107001</v>
      </c>
      <c r="U573" s="35" t="s">
        <v>1740</v>
      </c>
      <c r="V573" s="35"/>
      <c r="W573" s="34"/>
      <c r="X573" s="60"/>
      <c r="Y573" s="34"/>
      <c r="Z573" s="34"/>
      <c r="AA573" s="68" t="str">
        <f t="shared" si="8"/>
        <v/>
      </c>
      <c r="AB573" s="35"/>
      <c r="AC573" s="35"/>
      <c r="AD573" s="35" t="s">
        <v>1734</v>
      </c>
      <c r="AE573" s="35"/>
      <c r="AF573" s="34"/>
      <c r="AG573" s="34"/>
    </row>
    <row r="574" spans="1:33" s="5" customFormat="1" ht="50.25" customHeight="1" x14ac:dyDescent="0.3">
      <c r="A574" s="58" t="s">
        <v>1716</v>
      </c>
      <c r="B574" s="35">
        <v>86131504</v>
      </c>
      <c r="C574" s="34" t="s">
        <v>1743</v>
      </c>
      <c r="D574" s="55">
        <v>43126</v>
      </c>
      <c r="E574" s="34" t="s">
        <v>1744</v>
      </c>
      <c r="F574" s="34" t="s">
        <v>129</v>
      </c>
      <c r="G574" s="34" t="s">
        <v>232</v>
      </c>
      <c r="H574" s="74">
        <v>135000000</v>
      </c>
      <c r="I574" s="74">
        <v>135000000</v>
      </c>
      <c r="J574" s="34" t="s">
        <v>76</v>
      </c>
      <c r="K574" s="34" t="s">
        <v>68</v>
      </c>
      <c r="L574" s="35" t="s">
        <v>1745</v>
      </c>
      <c r="M574" s="35" t="s">
        <v>1688</v>
      </c>
      <c r="N574" s="58" t="s">
        <v>1746</v>
      </c>
      <c r="O574" s="45" t="s">
        <v>1747</v>
      </c>
      <c r="P574" s="34" t="s">
        <v>1736</v>
      </c>
      <c r="Q574" s="34" t="s">
        <v>1748</v>
      </c>
      <c r="R574" s="34" t="s">
        <v>1749</v>
      </c>
      <c r="S574" s="34" t="s">
        <v>1750</v>
      </c>
      <c r="T574" s="34">
        <v>370107000</v>
      </c>
      <c r="U574" s="35" t="s">
        <v>1751</v>
      </c>
      <c r="V574" s="35">
        <v>8045</v>
      </c>
      <c r="W574" s="34">
        <v>20768</v>
      </c>
      <c r="X574" s="60">
        <v>43124</v>
      </c>
      <c r="Y574" s="34">
        <v>4600008030</v>
      </c>
      <c r="Z574" s="34">
        <v>4600008030</v>
      </c>
      <c r="AA574" s="68">
        <f t="shared" si="8"/>
        <v>1</v>
      </c>
      <c r="AB574" s="35" t="s">
        <v>1752</v>
      </c>
      <c r="AC574" s="35" t="s">
        <v>61</v>
      </c>
      <c r="AD574" s="35" t="s">
        <v>1753</v>
      </c>
      <c r="AE574" s="35" t="s">
        <v>1754</v>
      </c>
      <c r="AF574" s="34" t="s">
        <v>63</v>
      </c>
      <c r="AG574" s="34" t="s">
        <v>239</v>
      </c>
    </row>
    <row r="575" spans="1:33" s="5" customFormat="1" ht="50.25" customHeight="1" x14ac:dyDescent="0.3">
      <c r="A575" s="58" t="s">
        <v>1716</v>
      </c>
      <c r="B575" s="35">
        <v>80111504</v>
      </c>
      <c r="C575" s="34" t="s">
        <v>1755</v>
      </c>
      <c r="D575" s="55">
        <v>43132</v>
      </c>
      <c r="E575" s="34" t="s">
        <v>162</v>
      </c>
      <c r="F575" s="34" t="s">
        <v>47</v>
      </c>
      <c r="G575" s="34" t="s">
        <v>232</v>
      </c>
      <c r="H575" s="74">
        <v>22336000</v>
      </c>
      <c r="I575" s="74">
        <v>22336000</v>
      </c>
      <c r="J575" s="34" t="s">
        <v>76</v>
      </c>
      <c r="K575" s="34" t="s">
        <v>68</v>
      </c>
      <c r="L575" s="35" t="s">
        <v>1719</v>
      </c>
      <c r="M575" s="35" t="s">
        <v>234</v>
      </c>
      <c r="N575" s="58" t="s">
        <v>1720</v>
      </c>
      <c r="O575" s="45" t="s">
        <v>1721</v>
      </c>
      <c r="P575" s="34" t="s">
        <v>146</v>
      </c>
      <c r="Q575" s="34" t="s">
        <v>1756</v>
      </c>
      <c r="R575" s="34" t="s">
        <v>148</v>
      </c>
      <c r="S575" s="34">
        <v>20130</v>
      </c>
      <c r="T575" s="34"/>
      <c r="U575" s="35"/>
      <c r="V575" s="35"/>
      <c r="W575" s="34"/>
      <c r="X575" s="60"/>
      <c r="Y575" s="34"/>
      <c r="Z575" s="34"/>
      <c r="AA575" s="68" t="str">
        <f t="shared" si="8"/>
        <v/>
      </c>
      <c r="AB575" s="35"/>
      <c r="AC575" s="35"/>
      <c r="AD575" s="35" t="s">
        <v>1757</v>
      </c>
      <c r="AE575" s="35"/>
      <c r="AF575" s="34" t="s">
        <v>63</v>
      </c>
      <c r="AG575" s="34" t="s">
        <v>239</v>
      </c>
    </row>
    <row r="576" spans="1:33" s="15" customFormat="1" ht="50.25" customHeight="1" x14ac:dyDescent="0.3">
      <c r="A576" s="58" t="s">
        <v>1716</v>
      </c>
      <c r="B576" s="35">
        <v>86131504</v>
      </c>
      <c r="C576" s="34" t="s">
        <v>1764</v>
      </c>
      <c r="D576" s="55">
        <v>43273</v>
      </c>
      <c r="E576" s="34" t="s">
        <v>1744</v>
      </c>
      <c r="F576" s="34" t="s">
        <v>47</v>
      </c>
      <c r="G576" s="34" t="s">
        <v>232</v>
      </c>
      <c r="H576" s="74">
        <v>2800000000</v>
      </c>
      <c r="I576" s="74">
        <v>2800000000</v>
      </c>
      <c r="J576" s="34" t="s">
        <v>76</v>
      </c>
      <c r="K576" s="34" t="s">
        <v>68</v>
      </c>
      <c r="L576" s="35" t="s">
        <v>1719</v>
      </c>
      <c r="M576" s="35" t="s">
        <v>234</v>
      </c>
      <c r="N576" s="58" t="s">
        <v>1720</v>
      </c>
      <c r="O576" s="45" t="s">
        <v>1721</v>
      </c>
      <c r="P576" s="34" t="s">
        <v>1722</v>
      </c>
      <c r="Q576" s="34" t="s">
        <v>1723</v>
      </c>
      <c r="R576" s="34" t="s">
        <v>1724</v>
      </c>
      <c r="S576" s="34"/>
      <c r="T576" s="34"/>
      <c r="U576" s="35"/>
      <c r="V576" s="35"/>
      <c r="W576" s="34"/>
      <c r="X576" s="60"/>
      <c r="Y576" s="34"/>
      <c r="Z576" s="34"/>
      <c r="AA576" s="68" t="str">
        <f t="shared" si="8"/>
        <v/>
      </c>
      <c r="AB576" s="35"/>
      <c r="AC576" s="35"/>
      <c r="AD576" s="35"/>
      <c r="AE576" s="35"/>
      <c r="AF576" s="34"/>
      <c r="AG576" s="34"/>
    </row>
    <row r="577" spans="1:33" s="15" customFormat="1" ht="50.25" customHeight="1" x14ac:dyDescent="0.3">
      <c r="A577" s="58" t="s">
        <v>1716</v>
      </c>
      <c r="B577" s="35">
        <v>80141607</v>
      </c>
      <c r="C577" s="34" t="s">
        <v>1765</v>
      </c>
      <c r="D577" s="55">
        <v>43280</v>
      </c>
      <c r="E577" s="34" t="s">
        <v>1744</v>
      </c>
      <c r="F577" s="34" t="s">
        <v>47</v>
      </c>
      <c r="G577" s="34" t="s">
        <v>232</v>
      </c>
      <c r="H577" s="74">
        <v>500000000</v>
      </c>
      <c r="I577" s="74">
        <v>500000000</v>
      </c>
      <c r="J577" s="34" t="s">
        <v>76</v>
      </c>
      <c r="K577" s="34" t="s">
        <v>68</v>
      </c>
      <c r="L577" s="35" t="s">
        <v>1719</v>
      </c>
      <c r="M577" s="35" t="s">
        <v>234</v>
      </c>
      <c r="N577" s="58" t="s">
        <v>1720</v>
      </c>
      <c r="O577" s="45" t="s">
        <v>1721</v>
      </c>
      <c r="P577" s="34" t="s">
        <v>1736</v>
      </c>
      <c r="Q577" s="34" t="s">
        <v>1737</v>
      </c>
      <c r="R577" s="34" t="s">
        <v>1738</v>
      </c>
      <c r="S577" s="34" t="s">
        <v>1739</v>
      </c>
      <c r="T577" s="34">
        <v>370107000</v>
      </c>
      <c r="U577" s="35" t="s">
        <v>1740</v>
      </c>
      <c r="V577" s="35"/>
      <c r="W577" s="34"/>
      <c r="X577" s="60"/>
      <c r="Y577" s="34"/>
      <c r="Z577" s="34"/>
      <c r="AA577" s="68" t="str">
        <f t="shared" si="8"/>
        <v/>
      </c>
      <c r="AB577" s="35"/>
      <c r="AC577" s="35"/>
      <c r="AD577" s="35"/>
      <c r="AE577" s="35"/>
      <c r="AF577" s="34"/>
      <c r="AG577" s="34"/>
    </row>
    <row r="578" spans="1:33" s="15" customFormat="1" ht="50.25" customHeight="1" x14ac:dyDescent="0.3">
      <c r="A578" s="58" t="s">
        <v>1716</v>
      </c>
      <c r="B578" s="35">
        <v>5601500</v>
      </c>
      <c r="C578" s="34" t="s">
        <v>1758</v>
      </c>
      <c r="D578" s="55">
        <v>43217</v>
      </c>
      <c r="E578" s="34" t="s">
        <v>1744</v>
      </c>
      <c r="F578" s="34" t="s">
        <v>141</v>
      </c>
      <c r="G578" s="34" t="s">
        <v>232</v>
      </c>
      <c r="H578" s="74">
        <v>159800000</v>
      </c>
      <c r="I578" s="74">
        <v>159800000</v>
      </c>
      <c r="J578" s="34" t="s">
        <v>76</v>
      </c>
      <c r="K578" s="34" t="s">
        <v>68</v>
      </c>
      <c r="L578" s="35" t="s">
        <v>1759</v>
      </c>
      <c r="M578" s="35" t="s">
        <v>1760</v>
      </c>
      <c r="N578" s="58" t="s">
        <v>1761</v>
      </c>
      <c r="O578" s="45" t="s">
        <v>1762</v>
      </c>
      <c r="P578" s="34"/>
      <c r="Q578" s="34"/>
      <c r="R578" s="34"/>
      <c r="S578" s="34"/>
      <c r="T578" s="34"/>
      <c r="U578" s="35"/>
      <c r="V578" s="35"/>
      <c r="W578" s="34"/>
      <c r="X578" s="60"/>
      <c r="Y578" s="34"/>
      <c r="Z578" s="34"/>
      <c r="AA578" s="68" t="str">
        <f t="shared" si="8"/>
        <v/>
      </c>
      <c r="AB578" s="35"/>
      <c r="AC578" s="35"/>
      <c r="AD578" s="35" t="s">
        <v>1763</v>
      </c>
      <c r="AE578" s="35"/>
      <c r="AF578" s="34"/>
      <c r="AG578" s="34"/>
    </row>
    <row r="579" spans="1:33" s="5" customFormat="1" ht="50.25" customHeight="1" x14ac:dyDescent="0.3">
      <c r="A579" s="83" t="s">
        <v>1715</v>
      </c>
      <c r="B579" s="47">
        <v>90121500</v>
      </c>
      <c r="C579" s="34" t="s">
        <v>1132</v>
      </c>
      <c r="D579" s="95">
        <v>43101</v>
      </c>
      <c r="E579" s="39" t="s">
        <v>136</v>
      </c>
      <c r="F579" s="39" t="s">
        <v>47</v>
      </c>
      <c r="G579" s="39" t="s">
        <v>232</v>
      </c>
      <c r="H579" s="82">
        <v>43000000</v>
      </c>
      <c r="I579" s="82">
        <v>33000000</v>
      </c>
      <c r="J579" s="39" t="s">
        <v>49</v>
      </c>
      <c r="K579" s="39" t="s">
        <v>50</v>
      </c>
      <c r="L579" s="47" t="s">
        <v>1133</v>
      </c>
      <c r="M579" s="47" t="s">
        <v>1134</v>
      </c>
      <c r="N579" s="83" t="s">
        <v>1135</v>
      </c>
      <c r="O579" s="84" t="s">
        <v>1136</v>
      </c>
      <c r="P579" s="34"/>
      <c r="Q579" s="34"/>
      <c r="R579" s="34"/>
      <c r="S579" s="85"/>
      <c r="T579" s="34"/>
      <c r="U579" s="35"/>
      <c r="V579" s="45">
        <v>7571</v>
      </c>
      <c r="W579" s="39">
        <v>20639</v>
      </c>
      <c r="X579" s="86">
        <v>43012</v>
      </c>
      <c r="Y579" s="85">
        <v>2017060102131</v>
      </c>
      <c r="Z579" s="85">
        <v>4600006173</v>
      </c>
      <c r="AA579" s="68">
        <f t="shared" si="8"/>
        <v>1</v>
      </c>
      <c r="AB579" s="47" t="s">
        <v>1137</v>
      </c>
      <c r="AC579" s="47" t="s">
        <v>61</v>
      </c>
      <c r="AD579" s="47"/>
      <c r="AE579" s="47" t="s">
        <v>1133</v>
      </c>
      <c r="AF579" s="39" t="s">
        <v>63</v>
      </c>
      <c r="AG579" s="39" t="s">
        <v>1138</v>
      </c>
    </row>
    <row r="580" spans="1:33" s="5" customFormat="1" ht="50.25" customHeight="1" x14ac:dyDescent="0.3">
      <c r="A580" s="83" t="s">
        <v>1715</v>
      </c>
      <c r="B580" s="47">
        <v>8011504</v>
      </c>
      <c r="C580" s="34" t="s">
        <v>1142</v>
      </c>
      <c r="D580" s="95">
        <v>43146</v>
      </c>
      <c r="E580" s="39" t="s">
        <v>162</v>
      </c>
      <c r="F580" s="39" t="s">
        <v>47</v>
      </c>
      <c r="G580" s="39" t="s">
        <v>232</v>
      </c>
      <c r="H580" s="82">
        <v>3272121</v>
      </c>
      <c r="I580" s="82">
        <v>3272121</v>
      </c>
      <c r="J580" s="39" t="s">
        <v>76</v>
      </c>
      <c r="K580" s="39" t="s">
        <v>68</v>
      </c>
      <c r="L580" s="47" t="s">
        <v>1143</v>
      </c>
      <c r="M580" s="47" t="s">
        <v>1144</v>
      </c>
      <c r="N580" s="83" t="s">
        <v>1145</v>
      </c>
      <c r="O580" s="84" t="s">
        <v>1146</v>
      </c>
      <c r="P580" s="34" t="s">
        <v>1147</v>
      </c>
      <c r="Q580" s="34"/>
      <c r="R580" s="34"/>
      <c r="S580" s="85">
        <v>140060001</v>
      </c>
      <c r="T580" s="34"/>
      <c r="U580" s="35"/>
      <c r="V580" s="45" t="s">
        <v>1148</v>
      </c>
      <c r="W580" s="39">
        <v>20337</v>
      </c>
      <c r="X580" s="86">
        <v>43102</v>
      </c>
      <c r="Y580" s="39" t="s">
        <v>931</v>
      </c>
      <c r="Z580" s="85">
        <v>4600007063</v>
      </c>
      <c r="AA580" s="68">
        <f t="shared" si="8"/>
        <v>1</v>
      </c>
      <c r="AB580" s="47" t="s">
        <v>1149</v>
      </c>
      <c r="AC580" s="47" t="s">
        <v>61</v>
      </c>
      <c r="AD580" s="47" t="s">
        <v>1150</v>
      </c>
      <c r="AE580" s="47" t="s">
        <v>1143</v>
      </c>
      <c r="AF580" s="39" t="s">
        <v>63</v>
      </c>
      <c r="AG580" s="39" t="s">
        <v>1138</v>
      </c>
    </row>
    <row r="581" spans="1:33" s="5" customFormat="1" ht="50.25" customHeight="1" x14ac:dyDescent="0.3">
      <c r="A581" s="83" t="s">
        <v>1715</v>
      </c>
      <c r="B581" s="47">
        <v>8011504</v>
      </c>
      <c r="C581" s="34" t="s">
        <v>1142</v>
      </c>
      <c r="D581" s="95">
        <v>43146</v>
      </c>
      <c r="E581" s="39" t="s">
        <v>162</v>
      </c>
      <c r="F581" s="39" t="s">
        <v>47</v>
      </c>
      <c r="G581" s="39" t="s">
        <v>232</v>
      </c>
      <c r="H581" s="82">
        <v>11353428</v>
      </c>
      <c r="I581" s="82">
        <v>11353428</v>
      </c>
      <c r="J581" s="39" t="s">
        <v>76</v>
      </c>
      <c r="K581" s="39" t="s">
        <v>68</v>
      </c>
      <c r="L581" s="47" t="s">
        <v>1143</v>
      </c>
      <c r="M581" s="47" t="s">
        <v>1144</v>
      </c>
      <c r="N581" s="83" t="s">
        <v>1145</v>
      </c>
      <c r="O581" s="84" t="s">
        <v>1146</v>
      </c>
      <c r="P581" s="34" t="s">
        <v>1147</v>
      </c>
      <c r="Q581" s="34"/>
      <c r="R581" s="34"/>
      <c r="S581" s="85">
        <v>140060001</v>
      </c>
      <c r="T581" s="34"/>
      <c r="U581" s="35"/>
      <c r="V581" s="45" t="s">
        <v>1148</v>
      </c>
      <c r="W581" s="39">
        <v>20338</v>
      </c>
      <c r="X581" s="86">
        <v>43102</v>
      </c>
      <c r="Y581" s="39" t="s">
        <v>931</v>
      </c>
      <c r="Z581" s="85">
        <v>4600007063</v>
      </c>
      <c r="AA581" s="68">
        <f t="shared" si="8"/>
        <v>1</v>
      </c>
      <c r="AB581" s="47" t="s">
        <v>1149</v>
      </c>
      <c r="AC581" s="47" t="s">
        <v>61</v>
      </c>
      <c r="AD581" s="47" t="s">
        <v>1150</v>
      </c>
      <c r="AE581" s="47" t="s">
        <v>1143</v>
      </c>
      <c r="AF581" s="39" t="s">
        <v>63</v>
      </c>
      <c r="AG581" s="39" t="s">
        <v>1138</v>
      </c>
    </row>
    <row r="582" spans="1:33" s="15" customFormat="1" ht="50.25" customHeight="1" x14ac:dyDescent="0.3">
      <c r="A582" s="83" t="s">
        <v>1715</v>
      </c>
      <c r="B582" s="47">
        <v>80111604</v>
      </c>
      <c r="C582" s="34" t="s">
        <v>1151</v>
      </c>
      <c r="D582" s="95">
        <v>43105</v>
      </c>
      <c r="E582" s="39" t="s">
        <v>796</v>
      </c>
      <c r="F582" s="39" t="s">
        <v>621</v>
      </c>
      <c r="G582" s="39" t="s">
        <v>232</v>
      </c>
      <c r="H582" s="82">
        <v>20825000</v>
      </c>
      <c r="I582" s="82">
        <v>20825000</v>
      </c>
      <c r="J582" s="39" t="s">
        <v>76</v>
      </c>
      <c r="K582" s="39" t="s">
        <v>68</v>
      </c>
      <c r="L582" s="47" t="s">
        <v>1152</v>
      </c>
      <c r="M582" s="47" t="s">
        <v>1134</v>
      </c>
      <c r="N582" s="83" t="s">
        <v>1153</v>
      </c>
      <c r="O582" s="84" t="s">
        <v>1154</v>
      </c>
      <c r="P582" s="34" t="s">
        <v>1147</v>
      </c>
      <c r="Q582" s="34"/>
      <c r="R582" s="34" t="s">
        <v>1155</v>
      </c>
      <c r="S582" s="85">
        <v>140060001</v>
      </c>
      <c r="T582" s="34" t="s">
        <v>1156</v>
      </c>
      <c r="U582" s="35"/>
      <c r="V582" s="45" t="s">
        <v>1140</v>
      </c>
      <c r="W582" s="39">
        <v>20227</v>
      </c>
      <c r="X582" s="86">
        <v>43073</v>
      </c>
      <c r="Y582" s="39" t="s">
        <v>931</v>
      </c>
      <c r="Z582" s="85">
        <v>4600006506</v>
      </c>
      <c r="AA582" s="68">
        <f t="shared" si="8"/>
        <v>1</v>
      </c>
      <c r="AB582" s="47" t="s">
        <v>1157</v>
      </c>
      <c r="AC582" s="47" t="s">
        <v>61</v>
      </c>
      <c r="AD582" s="47"/>
      <c r="AE582" s="47" t="s">
        <v>1152</v>
      </c>
      <c r="AF582" s="39" t="s">
        <v>63</v>
      </c>
      <c r="AG582" s="39" t="s">
        <v>1138</v>
      </c>
    </row>
    <row r="583" spans="1:33" s="5" customFormat="1" ht="50.25" customHeight="1" x14ac:dyDescent="0.3">
      <c r="A583" s="83" t="s">
        <v>1715</v>
      </c>
      <c r="B583" s="47">
        <v>80111604</v>
      </c>
      <c r="C583" s="34" t="s">
        <v>1158</v>
      </c>
      <c r="D583" s="95">
        <v>43105</v>
      </c>
      <c r="E583" s="39" t="s">
        <v>796</v>
      </c>
      <c r="F583" s="39" t="s">
        <v>621</v>
      </c>
      <c r="G583" s="39" t="s">
        <v>232</v>
      </c>
      <c r="H583" s="82">
        <v>18190000</v>
      </c>
      <c r="I583" s="82">
        <v>18190000</v>
      </c>
      <c r="J583" s="39" t="s">
        <v>76</v>
      </c>
      <c r="K583" s="39" t="s">
        <v>68</v>
      </c>
      <c r="L583" s="47" t="s">
        <v>1159</v>
      </c>
      <c r="M583" s="47" t="s">
        <v>1134</v>
      </c>
      <c r="N583" s="83" t="s">
        <v>1135</v>
      </c>
      <c r="O583" s="84" t="s">
        <v>1136</v>
      </c>
      <c r="P583" s="34" t="s">
        <v>1147</v>
      </c>
      <c r="Q583" s="34"/>
      <c r="R583" s="34" t="s">
        <v>1155</v>
      </c>
      <c r="S583" s="85">
        <v>140060001</v>
      </c>
      <c r="T583" s="34" t="s">
        <v>1156</v>
      </c>
      <c r="U583" s="35"/>
      <c r="V583" s="45" t="s">
        <v>1140</v>
      </c>
      <c r="W583" s="39">
        <v>20234</v>
      </c>
      <c r="X583" s="86">
        <v>43073</v>
      </c>
      <c r="Y583" s="39" t="s">
        <v>931</v>
      </c>
      <c r="Z583" s="85">
        <v>4600006684</v>
      </c>
      <c r="AA583" s="68">
        <f t="shared" si="8"/>
        <v>1</v>
      </c>
      <c r="AB583" s="47" t="s">
        <v>1160</v>
      </c>
      <c r="AC583" s="47" t="s">
        <v>61</v>
      </c>
      <c r="AD583" s="47"/>
      <c r="AE583" s="47" t="s">
        <v>5781</v>
      </c>
      <c r="AF583" s="39" t="s">
        <v>63</v>
      </c>
      <c r="AG583" s="39" t="s">
        <v>1138</v>
      </c>
    </row>
    <row r="584" spans="1:33" s="5" customFormat="1" ht="50.25" customHeight="1" x14ac:dyDescent="0.3">
      <c r="A584" s="83" t="s">
        <v>1715</v>
      </c>
      <c r="B584" s="47">
        <v>80111604</v>
      </c>
      <c r="C584" s="34" t="s">
        <v>1161</v>
      </c>
      <c r="D584" s="95">
        <v>43105</v>
      </c>
      <c r="E584" s="39" t="s">
        <v>796</v>
      </c>
      <c r="F584" s="39" t="s">
        <v>621</v>
      </c>
      <c r="G584" s="39" t="s">
        <v>232</v>
      </c>
      <c r="H584" s="82">
        <v>20825000</v>
      </c>
      <c r="I584" s="82">
        <v>20825000</v>
      </c>
      <c r="J584" s="39" t="s">
        <v>76</v>
      </c>
      <c r="K584" s="39" t="s">
        <v>68</v>
      </c>
      <c r="L584" s="47" t="s">
        <v>1162</v>
      </c>
      <c r="M584" s="47" t="s">
        <v>1134</v>
      </c>
      <c r="N584" s="83" t="s">
        <v>1153</v>
      </c>
      <c r="O584" s="84" t="s">
        <v>1163</v>
      </c>
      <c r="P584" s="34" t="s">
        <v>1147</v>
      </c>
      <c r="Q584" s="34"/>
      <c r="R584" s="34" t="s">
        <v>1155</v>
      </c>
      <c r="S584" s="85">
        <v>140060001</v>
      </c>
      <c r="T584" s="34" t="s">
        <v>1156</v>
      </c>
      <c r="U584" s="35"/>
      <c r="V584" s="45" t="s">
        <v>1140</v>
      </c>
      <c r="W584" s="39">
        <v>20237</v>
      </c>
      <c r="X584" s="86">
        <v>43073</v>
      </c>
      <c r="Y584" s="39" t="s">
        <v>931</v>
      </c>
      <c r="Z584" s="85">
        <v>4600006634</v>
      </c>
      <c r="AA584" s="68">
        <f t="shared" si="8"/>
        <v>1</v>
      </c>
      <c r="AB584" s="47" t="s">
        <v>1164</v>
      </c>
      <c r="AC584" s="47" t="s">
        <v>61</v>
      </c>
      <c r="AD584" s="47"/>
      <c r="AE584" s="47" t="s">
        <v>1162</v>
      </c>
      <c r="AF584" s="39" t="s">
        <v>63</v>
      </c>
      <c r="AG584" s="39" t="s">
        <v>1138</v>
      </c>
    </row>
    <row r="585" spans="1:33" s="5" customFormat="1" ht="50.25" customHeight="1" x14ac:dyDescent="0.3">
      <c r="A585" s="83" t="s">
        <v>1715</v>
      </c>
      <c r="B585" s="47">
        <v>80111604</v>
      </c>
      <c r="C585" s="34" t="s">
        <v>1165</v>
      </c>
      <c r="D585" s="95">
        <v>43105</v>
      </c>
      <c r="E585" s="39" t="s">
        <v>796</v>
      </c>
      <c r="F585" s="39" t="s">
        <v>621</v>
      </c>
      <c r="G585" s="39" t="s">
        <v>232</v>
      </c>
      <c r="H585" s="82">
        <v>20825000</v>
      </c>
      <c r="I585" s="82">
        <v>20825000</v>
      </c>
      <c r="J585" s="39" t="s">
        <v>76</v>
      </c>
      <c r="K585" s="39" t="s">
        <v>68</v>
      </c>
      <c r="L585" s="47" t="s">
        <v>1162</v>
      </c>
      <c r="M585" s="47" t="s">
        <v>1134</v>
      </c>
      <c r="N585" s="83" t="s">
        <v>1153</v>
      </c>
      <c r="O585" s="84" t="s">
        <v>1163</v>
      </c>
      <c r="P585" s="34" t="s">
        <v>1147</v>
      </c>
      <c r="Q585" s="34"/>
      <c r="R585" s="34" t="s">
        <v>1155</v>
      </c>
      <c r="S585" s="85">
        <v>140060001</v>
      </c>
      <c r="T585" s="34" t="s">
        <v>1156</v>
      </c>
      <c r="U585" s="35"/>
      <c r="V585" s="45" t="s">
        <v>1140</v>
      </c>
      <c r="W585" s="39">
        <v>20238</v>
      </c>
      <c r="X585" s="86">
        <v>43073</v>
      </c>
      <c r="Y585" s="39" t="s">
        <v>931</v>
      </c>
      <c r="Z585" s="85">
        <v>4600006636</v>
      </c>
      <c r="AA585" s="68">
        <f t="shared" si="8"/>
        <v>1</v>
      </c>
      <c r="AB585" s="47" t="s">
        <v>1166</v>
      </c>
      <c r="AC585" s="47" t="s">
        <v>61</v>
      </c>
      <c r="AD585" s="47"/>
      <c r="AE585" s="47" t="s">
        <v>1162</v>
      </c>
      <c r="AF585" s="39" t="s">
        <v>63</v>
      </c>
      <c r="AG585" s="39" t="s">
        <v>1138</v>
      </c>
    </row>
    <row r="586" spans="1:33" s="5" customFormat="1" ht="50.25" customHeight="1" x14ac:dyDescent="0.3">
      <c r="A586" s="83" t="s">
        <v>1715</v>
      </c>
      <c r="B586" s="47">
        <v>80111604</v>
      </c>
      <c r="C586" s="34" t="s">
        <v>1167</v>
      </c>
      <c r="D586" s="95">
        <v>43105</v>
      </c>
      <c r="E586" s="39" t="s">
        <v>796</v>
      </c>
      <c r="F586" s="39" t="s">
        <v>621</v>
      </c>
      <c r="G586" s="39" t="s">
        <v>232</v>
      </c>
      <c r="H586" s="82">
        <v>20825000</v>
      </c>
      <c r="I586" s="82">
        <v>20825000</v>
      </c>
      <c r="J586" s="39" t="s">
        <v>76</v>
      </c>
      <c r="K586" s="39" t="s">
        <v>68</v>
      </c>
      <c r="L586" s="47" t="s">
        <v>1162</v>
      </c>
      <c r="M586" s="47" t="s">
        <v>1134</v>
      </c>
      <c r="N586" s="83" t="s">
        <v>1153</v>
      </c>
      <c r="O586" s="84" t="s">
        <v>1163</v>
      </c>
      <c r="P586" s="34" t="s">
        <v>1147</v>
      </c>
      <c r="Q586" s="34"/>
      <c r="R586" s="34" t="s">
        <v>1155</v>
      </c>
      <c r="S586" s="85">
        <v>140060001</v>
      </c>
      <c r="T586" s="34" t="s">
        <v>1156</v>
      </c>
      <c r="U586" s="35"/>
      <c r="V586" s="45" t="s">
        <v>1140</v>
      </c>
      <c r="W586" s="39">
        <v>20239</v>
      </c>
      <c r="X586" s="86">
        <v>43073</v>
      </c>
      <c r="Y586" s="39" t="s">
        <v>931</v>
      </c>
      <c r="Z586" s="85">
        <v>4600006635</v>
      </c>
      <c r="AA586" s="68">
        <f t="shared" si="8"/>
        <v>1</v>
      </c>
      <c r="AB586" s="47" t="s">
        <v>1168</v>
      </c>
      <c r="AC586" s="47" t="s">
        <v>61</v>
      </c>
      <c r="AD586" s="47"/>
      <c r="AE586" s="47" t="s">
        <v>1162</v>
      </c>
      <c r="AF586" s="39" t="s">
        <v>63</v>
      </c>
      <c r="AG586" s="39" t="s">
        <v>1138</v>
      </c>
    </row>
    <row r="587" spans="1:33" s="5" customFormat="1" ht="50.25" customHeight="1" x14ac:dyDescent="0.3">
      <c r="A587" s="83" t="s">
        <v>1715</v>
      </c>
      <c r="B587" s="47">
        <v>80111604</v>
      </c>
      <c r="C587" s="34" t="s">
        <v>1169</v>
      </c>
      <c r="D587" s="95">
        <v>43105</v>
      </c>
      <c r="E587" s="39" t="s">
        <v>796</v>
      </c>
      <c r="F587" s="39" t="s">
        <v>621</v>
      </c>
      <c r="G587" s="39" t="s">
        <v>232</v>
      </c>
      <c r="H587" s="82">
        <v>17000000</v>
      </c>
      <c r="I587" s="82">
        <v>17000000</v>
      </c>
      <c r="J587" s="39" t="s">
        <v>76</v>
      </c>
      <c r="K587" s="39" t="s">
        <v>68</v>
      </c>
      <c r="L587" s="47" t="s">
        <v>1170</v>
      </c>
      <c r="M587" s="47" t="s">
        <v>1134</v>
      </c>
      <c r="N587" s="83" t="s">
        <v>1153</v>
      </c>
      <c r="O587" s="84" t="s">
        <v>1171</v>
      </c>
      <c r="P587" s="34" t="s">
        <v>1147</v>
      </c>
      <c r="Q587" s="34"/>
      <c r="R587" s="34" t="s">
        <v>1155</v>
      </c>
      <c r="S587" s="85">
        <v>140060001</v>
      </c>
      <c r="T587" s="34" t="s">
        <v>1156</v>
      </c>
      <c r="U587" s="35"/>
      <c r="V587" s="45" t="s">
        <v>1140</v>
      </c>
      <c r="W587" s="39">
        <v>20245</v>
      </c>
      <c r="X587" s="86">
        <v>43073</v>
      </c>
      <c r="Y587" s="39" t="s">
        <v>931</v>
      </c>
      <c r="Z587" s="85">
        <v>4600006628</v>
      </c>
      <c r="AA587" s="68">
        <f t="shared" si="8"/>
        <v>1</v>
      </c>
      <c r="AB587" s="47" t="s">
        <v>1172</v>
      </c>
      <c r="AC587" s="47" t="s">
        <v>61</v>
      </c>
      <c r="AD587" s="47"/>
      <c r="AE587" s="47" t="s">
        <v>1170</v>
      </c>
      <c r="AF587" s="39" t="s">
        <v>63</v>
      </c>
      <c r="AG587" s="39" t="s">
        <v>1138</v>
      </c>
    </row>
    <row r="588" spans="1:33" s="5" customFormat="1" ht="50.25" customHeight="1" x14ac:dyDescent="0.3">
      <c r="A588" s="83" t="s">
        <v>1715</v>
      </c>
      <c r="B588" s="47">
        <v>80111604</v>
      </c>
      <c r="C588" s="34" t="s">
        <v>1173</v>
      </c>
      <c r="D588" s="95">
        <v>43105</v>
      </c>
      <c r="E588" s="39" t="s">
        <v>796</v>
      </c>
      <c r="F588" s="39" t="s">
        <v>621</v>
      </c>
      <c r="G588" s="39" t="s">
        <v>232</v>
      </c>
      <c r="H588" s="82">
        <v>20825000</v>
      </c>
      <c r="I588" s="82">
        <v>20825000</v>
      </c>
      <c r="J588" s="39" t="s">
        <v>76</v>
      </c>
      <c r="K588" s="39" t="s">
        <v>68</v>
      </c>
      <c r="L588" s="47" t="s">
        <v>1174</v>
      </c>
      <c r="M588" s="47" t="s">
        <v>1134</v>
      </c>
      <c r="N588" s="83" t="s">
        <v>1153</v>
      </c>
      <c r="O588" s="84" t="s">
        <v>1175</v>
      </c>
      <c r="P588" s="34" t="s">
        <v>1147</v>
      </c>
      <c r="Q588" s="34"/>
      <c r="R588" s="34" t="s">
        <v>1155</v>
      </c>
      <c r="S588" s="85">
        <v>140060001</v>
      </c>
      <c r="T588" s="34" t="s">
        <v>1156</v>
      </c>
      <c r="U588" s="35"/>
      <c r="V588" s="45" t="s">
        <v>1140</v>
      </c>
      <c r="W588" s="39">
        <v>20248</v>
      </c>
      <c r="X588" s="86">
        <v>43073</v>
      </c>
      <c r="Y588" s="39" t="s">
        <v>931</v>
      </c>
      <c r="Z588" s="85">
        <v>4600006637</v>
      </c>
      <c r="AA588" s="68">
        <f t="shared" si="8"/>
        <v>1</v>
      </c>
      <c r="AB588" s="47" t="s">
        <v>1176</v>
      </c>
      <c r="AC588" s="47" t="s">
        <v>61</v>
      </c>
      <c r="AD588" s="47"/>
      <c r="AE588" s="47" t="s">
        <v>1174</v>
      </c>
      <c r="AF588" s="39" t="s">
        <v>63</v>
      </c>
      <c r="AG588" s="39" t="s">
        <v>1138</v>
      </c>
    </row>
    <row r="589" spans="1:33" s="5" customFormat="1" ht="50.25" customHeight="1" x14ac:dyDescent="0.3">
      <c r="A589" s="83" t="s">
        <v>1715</v>
      </c>
      <c r="B589" s="47">
        <v>80111604</v>
      </c>
      <c r="C589" s="34" t="s">
        <v>1177</v>
      </c>
      <c r="D589" s="95">
        <v>43105</v>
      </c>
      <c r="E589" s="39" t="s">
        <v>796</v>
      </c>
      <c r="F589" s="39" t="s">
        <v>621</v>
      </c>
      <c r="G589" s="39" t="s">
        <v>232</v>
      </c>
      <c r="H589" s="82">
        <v>17000000</v>
      </c>
      <c r="I589" s="82">
        <v>17000000</v>
      </c>
      <c r="J589" s="39" t="s">
        <v>76</v>
      </c>
      <c r="K589" s="39" t="s">
        <v>68</v>
      </c>
      <c r="L589" s="47" t="s">
        <v>1141</v>
      </c>
      <c r="M589" s="47" t="s">
        <v>1134</v>
      </c>
      <c r="N589" s="83" t="s">
        <v>1153</v>
      </c>
      <c r="O589" s="84" t="s">
        <v>1178</v>
      </c>
      <c r="P589" s="34" t="s">
        <v>1147</v>
      </c>
      <c r="Q589" s="34"/>
      <c r="R589" s="34" t="s">
        <v>1155</v>
      </c>
      <c r="S589" s="85">
        <v>140060001</v>
      </c>
      <c r="T589" s="34" t="s">
        <v>1156</v>
      </c>
      <c r="U589" s="35"/>
      <c r="V589" s="45" t="s">
        <v>1140</v>
      </c>
      <c r="W589" s="39">
        <v>20262</v>
      </c>
      <c r="X589" s="86">
        <v>43073</v>
      </c>
      <c r="Y589" s="39" t="s">
        <v>931</v>
      </c>
      <c r="Z589" s="85">
        <v>4600006490</v>
      </c>
      <c r="AA589" s="68">
        <f t="shared" ref="AA589:AA652" si="9">+IF(AND(W589="",X589="",Y589="",Z589=""),"",IF(AND(W589&lt;&gt;"",X589="",Y589="",Z589=""),0%,IF(AND(W589&lt;&gt;"",X589&lt;&gt;"",Y589="",Z589=""),33%,IF(AND(W589&lt;&gt;"",X589&lt;&gt;"",Y589&lt;&gt;"",Z589=""),66%,IF(AND(W589&lt;&gt;"",X589&lt;&gt;"",Y589&lt;&gt;"",Z589&lt;&gt;""),100%,"Información incompleta")))))</f>
        <v>1</v>
      </c>
      <c r="AB589" s="47" t="s">
        <v>1179</v>
      </c>
      <c r="AC589" s="47" t="s">
        <v>61</v>
      </c>
      <c r="AD589" s="47"/>
      <c r="AE589" s="47" t="s">
        <v>1141</v>
      </c>
      <c r="AF589" s="39" t="s">
        <v>63</v>
      </c>
      <c r="AG589" s="39" t="s">
        <v>1138</v>
      </c>
    </row>
    <row r="590" spans="1:33" s="5" customFormat="1" ht="50.25" customHeight="1" x14ac:dyDescent="0.3">
      <c r="A590" s="83" t="s">
        <v>1715</v>
      </c>
      <c r="B590" s="47">
        <v>80111604</v>
      </c>
      <c r="C590" s="34" t="s">
        <v>1180</v>
      </c>
      <c r="D590" s="95">
        <v>43105</v>
      </c>
      <c r="E590" s="39" t="s">
        <v>796</v>
      </c>
      <c r="F590" s="39" t="s">
        <v>621</v>
      </c>
      <c r="G590" s="39" t="s">
        <v>232</v>
      </c>
      <c r="H590" s="82">
        <v>20825000</v>
      </c>
      <c r="I590" s="82">
        <v>20825000</v>
      </c>
      <c r="J590" s="39" t="s">
        <v>76</v>
      </c>
      <c r="K590" s="39" t="s">
        <v>68</v>
      </c>
      <c r="L590" s="47" t="s">
        <v>1181</v>
      </c>
      <c r="M590" s="47" t="s">
        <v>1134</v>
      </c>
      <c r="N590" s="83" t="s">
        <v>1153</v>
      </c>
      <c r="O590" s="84" t="s">
        <v>1182</v>
      </c>
      <c r="P590" s="34" t="s">
        <v>1147</v>
      </c>
      <c r="Q590" s="34"/>
      <c r="R590" s="34" t="s">
        <v>1155</v>
      </c>
      <c r="S590" s="85">
        <v>140060001</v>
      </c>
      <c r="T590" s="34" t="s">
        <v>1156</v>
      </c>
      <c r="U590" s="35"/>
      <c r="V590" s="45" t="s">
        <v>1140</v>
      </c>
      <c r="W590" s="39">
        <v>20265</v>
      </c>
      <c r="X590" s="86">
        <v>43073</v>
      </c>
      <c r="Y590" s="39" t="s">
        <v>931</v>
      </c>
      <c r="Z590" s="85">
        <v>4600006493</v>
      </c>
      <c r="AA590" s="68">
        <f t="shared" si="9"/>
        <v>1</v>
      </c>
      <c r="AB590" s="47" t="s">
        <v>1183</v>
      </c>
      <c r="AC590" s="47" t="s">
        <v>61</v>
      </c>
      <c r="AD590" s="47"/>
      <c r="AE590" s="47" t="s">
        <v>1181</v>
      </c>
      <c r="AF590" s="39" t="s">
        <v>63</v>
      </c>
      <c r="AG590" s="39" t="s">
        <v>1138</v>
      </c>
    </row>
    <row r="591" spans="1:33" s="5" customFormat="1" ht="50.25" customHeight="1" x14ac:dyDescent="0.3">
      <c r="A591" s="83" t="s">
        <v>1715</v>
      </c>
      <c r="B591" s="47">
        <v>80111604</v>
      </c>
      <c r="C591" s="34" t="s">
        <v>1184</v>
      </c>
      <c r="D591" s="95">
        <v>43105</v>
      </c>
      <c r="E591" s="39" t="s">
        <v>796</v>
      </c>
      <c r="F591" s="39" t="s">
        <v>621</v>
      </c>
      <c r="G591" s="39" t="s">
        <v>232</v>
      </c>
      <c r="H591" s="82">
        <v>17000000</v>
      </c>
      <c r="I591" s="82">
        <v>17000000</v>
      </c>
      <c r="J591" s="39" t="s">
        <v>76</v>
      </c>
      <c r="K591" s="39" t="s">
        <v>68</v>
      </c>
      <c r="L591" s="47" t="s">
        <v>1141</v>
      </c>
      <c r="M591" s="47" t="s">
        <v>1134</v>
      </c>
      <c r="N591" s="83" t="s">
        <v>1153</v>
      </c>
      <c r="O591" s="84" t="s">
        <v>1178</v>
      </c>
      <c r="P591" s="34" t="s">
        <v>1147</v>
      </c>
      <c r="Q591" s="34"/>
      <c r="R591" s="34" t="s">
        <v>1155</v>
      </c>
      <c r="S591" s="85">
        <v>140060001</v>
      </c>
      <c r="T591" s="34" t="s">
        <v>1156</v>
      </c>
      <c r="U591" s="35"/>
      <c r="V591" s="45" t="s">
        <v>1140</v>
      </c>
      <c r="W591" s="39">
        <v>20271</v>
      </c>
      <c r="X591" s="86">
        <v>43073</v>
      </c>
      <c r="Y591" s="39" t="s">
        <v>931</v>
      </c>
      <c r="Z591" s="85">
        <v>4600006470</v>
      </c>
      <c r="AA591" s="68">
        <f t="shared" si="9"/>
        <v>1</v>
      </c>
      <c r="AB591" s="47" t="s">
        <v>1185</v>
      </c>
      <c r="AC591" s="47" t="s">
        <v>61</v>
      </c>
      <c r="AD591" s="47"/>
      <c r="AE591" s="47" t="s">
        <v>1141</v>
      </c>
      <c r="AF591" s="39" t="s">
        <v>63</v>
      </c>
      <c r="AG591" s="39" t="s">
        <v>1138</v>
      </c>
    </row>
    <row r="592" spans="1:33" s="5" customFormat="1" ht="50.25" customHeight="1" x14ac:dyDescent="0.3">
      <c r="A592" s="83" t="s">
        <v>1715</v>
      </c>
      <c r="B592" s="47">
        <v>80111604</v>
      </c>
      <c r="C592" s="34" t="s">
        <v>1186</v>
      </c>
      <c r="D592" s="95">
        <v>43105</v>
      </c>
      <c r="E592" s="39" t="s">
        <v>796</v>
      </c>
      <c r="F592" s="39" t="s">
        <v>621</v>
      </c>
      <c r="G592" s="39" t="s">
        <v>232</v>
      </c>
      <c r="H592" s="82">
        <v>20825000</v>
      </c>
      <c r="I592" s="82">
        <v>20825000</v>
      </c>
      <c r="J592" s="39" t="s">
        <v>76</v>
      </c>
      <c r="K592" s="39" t="s">
        <v>68</v>
      </c>
      <c r="L592" s="47" t="s">
        <v>1187</v>
      </c>
      <c r="M592" s="47" t="s">
        <v>1134</v>
      </c>
      <c r="N592" s="83" t="s">
        <v>1153</v>
      </c>
      <c r="O592" s="84" t="s">
        <v>1182</v>
      </c>
      <c r="P592" s="34" t="s">
        <v>1147</v>
      </c>
      <c r="Q592" s="34"/>
      <c r="R592" s="34" t="s">
        <v>1155</v>
      </c>
      <c r="S592" s="85">
        <v>140060001</v>
      </c>
      <c r="T592" s="34" t="s">
        <v>1156</v>
      </c>
      <c r="U592" s="35"/>
      <c r="V592" s="45" t="s">
        <v>1140</v>
      </c>
      <c r="W592" s="39">
        <v>20274</v>
      </c>
      <c r="X592" s="86">
        <v>43073</v>
      </c>
      <c r="Y592" s="39" t="s">
        <v>931</v>
      </c>
      <c r="Z592" s="85">
        <v>4600006510</v>
      </c>
      <c r="AA592" s="68">
        <f t="shared" si="9"/>
        <v>1</v>
      </c>
      <c r="AB592" s="47" t="s">
        <v>1188</v>
      </c>
      <c r="AC592" s="47" t="s">
        <v>61</v>
      </c>
      <c r="AD592" s="47"/>
      <c r="AE592" s="47" t="s">
        <v>1187</v>
      </c>
      <c r="AF592" s="39" t="s">
        <v>63</v>
      </c>
      <c r="AG592" s="39" t="s">
        <v>1138</v>
      </c>
    </row>
    <row r="593" spans="1:33" s="5" customFormat="1" ht="50.25" customHeight="1" x14ac:dyDescent="0.3">
      <c r="A593" s="83" t="s">
        <v>1715</v>
      </c>
      <c r="B593" s="47">
        <v>80111604</v>
      </c>
      <c r="C593" s="34" t="s">
        <v>1189</v>
      </c>
      <c r="D593" s="95">
        <v>43105</v>
      </c>
      <c r="E593" s="39" t="s">
        <v>796</v>
      </c>
      <c r="F593" s="39" t="s">
        <v>621</v>
      </c>
      <c r="G593" s="39" t="s">
        <v>232</v>
      </c>
      <c r="H593" s="82">
        <v>20825000</v>
      </c>
      <c r="I593" s="82">
        <v>20825000</v>
      </c>
      <c r="J593" s="39" t="s">
        <v>76</v>
      </c>
      <c r="K593" s="39" t="s">
        <v>68</v>
      </c>
      <c r="L593" s="47" t="s">
        <v>1190</v>
      </c>
      <c r="M593" s="47" t="s">
        <v>1134</v>
      </c>
      <c r="N593" s="83" t="s">
        <v>1153</v>
      </c>
      <c r="O593" s="84" t="s">
        <v>1191</v>
      </c>
      <c r="P593" s="34" t="s">
        <v>1147</v>
      </c>
      <c r="Q593" s="34"/>
      <c r="R593" s="34" t="s">
        <v>1155</v>
      </c>
      <c r="S593" s="85">
        <v>140060001</v>
      </c>
      <c r="T593" s="34" t="s">
        <v>1156</v>
      </c>
      <c r="U593" s="35"/>
      <c r="V593" s="45" t="s">
        <v>1140</v>
      </c>
      <c r="W593" s="39">
        <v>20277</v>
      </c>
      <c r="X593" s="86">
        <v>43073</v>
      </c>
      <c r="Y593" s="39" t="s">
        <v>931</v>
      </c>
      <c r="Z593" s="85">
        <v>4600006512</v>
      </c>
      <c r="AA593" s="68">
        <f t="shared" si="9"/>
        <v>1</v>
      </c>
      <c r="AB593" s="47" t="s">
        <v>1192</v>
      </c>
      <c r="AC593" s="47" t="s">
        <v>61</v>
      </c>
      <c r="AD593" s="47"/>
      <c r="AE593" s="47" t="s">
        <v>1190</v>
      </c>
      <c r="AF593" s="39" t="s">
        <v>63</v>
      </c>
      <c r="AG593" s="39" t="s">
        <v>1138</v>
      </c>
    </row>
    <row r="594" spans="1:33" s="5" customFormat="1" ht="50.25" customHeight="1" x14ac:dyDescent="0.3">
      <c r="A594" s="83" t="s">
        <v>1715</v>
      </c>
      <c r="B594" s="47">
        <v>80111604</v>
      </c>
      <c r="C594" s="34" t="s">
        <v>1193</v>
      </c>
      <c r="D594" s="95">
        <v>43105</v>
      </c>
      <c r="E594" s="39" t="s">
        <v>796</v>
      </c>
      <c r="F594" s="39" t="s">
        <v>621</v>
      </c>
      <c r="G594" s="39" t="s">
        <v>232</v>
      </c>
      <c r="H594" s="82">
        <v>20825000</v>
      </c>
      <c r="I594" s="82">
        <v>20825000</v>
      </c>
      <c r="J594" s="39" t="s">
        <v>76</v>
      </c>
      <c r="K594" s="39" t="s">
        <v>68</v>
      </c>
      <c r="L594" s="47" t="s">
        <v>1190</v>
      </c>
      <c r="M594" s="47" t="s">
        <v>1134</v>
      </c>
      <c r="N594" s="83" t="s">
        <v>1153</v>
      </c>
      <c r="O594" s="84" t="s">
        <v>1191</v>
      </c>
      <c r="P594" s="34" t="s">
        <v>1147</v>
      </c>
      <c r="Q594" s="34"/>
      <c r="R594" s="34" t="s">
        <v>1155</v>
      </c>
      <c r="S594" s="85">
        <v>140060001</v>
      </c>
      <c r="T594" s="34" t="s">
        <v>1156</v>
      </c>
      <c r="U594" s="35"/>
      <c r="V594" s="45" t="s">
        <v>1140</v>
      </c>
      <c r="W594" s="39">
        <v>20279</v>
      </c>
      <c r="X594" s="86">
        <v>43073</v>
      </c>
      <c r="Y594" s="39" t="s">
        <v>931</v>
      </c>
      <c r="Z594" s="85">
        <v>4600006511</v>
      </c>
      <c r="AA594" s="68">
        <f t="shared" si="9"/>
        <v>1</v>
      </c>
      <c r="AB594" s="47" t="s">
        <v>1194</v>
      </c>
      <c r="AC594" s="47" t="s">
        <v>61</v>
      </c>
      <c r="AD594" s="47"/>
      <c r="AE594" s="47" t="s">
        <v>1190</v>
      </c>
      <c r="AF594" s="39" t="s">
        <v>63</v>
      </c>
      <c r="AG594" s="39" t="s">
        <v>1138</v>
      </c>
    </row>
    <row r="595" spans="1:33" s="5" customFormat="1" ht="50.25" customHeight="1" x14ac:dyDescent="0.3">
      <c r="A595" s="83" t="s">
        <v>1715</v>
      </c>
      <c r="B595" s="47">
        <v>80111604</v>
      </c>
      <c r="C595" s="34" t="s">
        <v>1195</v>
      </c>
      <c r="D595" s="95">
        <v>43105</v>
      </c>
      <c r="E595" s="39" t="s">
        <v>796</v>
      </c>
      <c r="F595" s="39" t="s">
        <v>621</v>
      </c>
      <c r="G595" s="39" t="s">
        <v>232</v>
      </c>
      <c r="H595" s="82">
        <v>20825000</v>
      </c>
      <c r="I595" s="82">
        <v>20825000</v>
      </c>
      <c r="J595" s="39" t="s">
        <v>76</v>
      </c>
      <c r="K595" s="39" t="s">
        <v>68</v>
      </c>
      <c r="L595" s="47" t="s">
        <v>1141</v>
      </c>
      <c r="M595" s="47" t="s">
        <v>1134</v>
      </c>
      <c r="N595" s="83" t="s">
        <v>1153</v>
      </c>
      <c r="O595" s="84" t="s">
        <v>1178</v>
      </c>
      <c r="P595" s="34" t="s">
        <v>1147</v>
      </c>
      <c r="Q595" s="34"/>
      <c r="R595" s="34" t="s">
        <v>1155</v>
      </c>
      <c r="S595" s="85">
        <v>140060001</v>
      </c>
      <c r="T595" s="34" t="s">
        <v>1156</v>
      </c>
      <c r="U595" s="35"/>
      <c r="V595" s="45" t="s">
        <v>1140</v>
      </c>
      <c r="W595" s="39">
        <v>20284</v>
      </c>
      <c r="X595" s="86">
        <v>43073</v>
      </c>
      <c r="Y595" s="39" t="s">
        <v>931</v>
      </c>
      <c r="Z595" s="85">
        <v>4600006472</v>
      </c>
      <c r="AA595" s="68">
        <f t="shared" si="9"/>
        <v>1</v>
      </c>
      <c r="AB595" s="47" t="s">
        <v>1196</v>
      </c>
      <c r="AC595" s="47" t="s">
        <v>61</v>
      </c>
      <c r="AD595" s="47"/>
      <c r="AE595" s="47" t="s">
        <v>1141</v>
      </c>
      <c r="AF595" s="39" t="s">
        <v>63</v>
      </c>
      <c r="AG595" s="39" t="s">
        <v>1138</v>
      </c>
    </row>
    <row r="596" spans="1:33" s="5" customFormat="1" ht="50.25" customHeight="1" x14ac:dyDescent="0.3">
      <c r="A596" s="83" t="s">
        <v>1715</v>
      </c>
      <c r="B596" s="47">
        <v>80111604</v>
      </c>
      <c r="C596" s="34" t="s">
        <v>1197</v>
      </c>
      <c r="D596" s="95">
        <v>43105</v>
      </c>
      <c r="E596" s="39" t="s">
        <v>796</v>
      </c>
      <c r="F596" s="39" t="s">
        <v>621</v>
      </c>
      <c r="G596" s="39" t="s">
        <v>232</v>
      </c>
      <c r="H596" s="82">
        <v>17000000</v>
      </c>
      <c r="I596" s="82">
        <v>17000000</v>
      </c>
      <c r="J596" s="39" t="s">
        <v>76</v>
      </c>
      <c r="K596" s="39" t="s">
        <v>68</v>
      </c>
      <c r="L596" s="47" t="s">
        <v>1181</v>
      </c>
      <c r="M596" s="47" t="s">
        <v>1134</v>
      </c>
      <c r="N596" s="83" t="s">
        <v>1153</v>
      </c>
      <c r="O596" s="84" t="s">
        <v>1182</v>
      </c>
      <c r="P596" s="34" t="s">
        <v>1147</v>
      </c>
      <c r="Q596" s="34"/>
      <c r="R596" s="34" t="s">
        <v>1155</v>
      </c>
      <c r="S596" s="85">
        <v>140060001</v>
      </c>
      <c r="T596" s="34" t="s">
        <v>1156</v>
      </c>
      <c r="U596" s="35"/>
      <c r="V596" s="45" t="s">
        <v>1140</v>
      </c>
      <c r="W596" s="39">
        <v>20285</v>
      </c>
      <c r="X596" s="86">
        <v>43073</v>
      </c>
      <c r="Y596" s="39" t="s">
        <v>931</v>
      </c>
      <c r="Z596" s="85">
        <v>4600006505</v>
      </c>
      <c r="AA596" s="68">
        <f t="shared" si="9"/>
        <v>1</v>
      </c>
      <c r="AB596" s="47" t="s">
        <v>1198</v>
      </c>
      <c r="AC596" s="47" t="s">
        <v>61</v>
      </c>
      <c r="AD596" s="47"/>
      <c r="AE596" s="47" t="s">
        <v>1181</v>
      </c>
      <c r="AF596" s="39" t="s">
        <v>63</v>
      </c>
      <c r="AG596" s="39" t="s">
        <v>1138</v>
      </c>
    </row>
    <row r="597" spans="1:33" s="5" customFormat="1" ht="50.25" customHeight="1" x14ac:dyDescent="0.3">
      <c r="A597" s="83" t="s">
        <v>1715</v>
      </c>
      <c r="B597" s="47">
        <v>80111604</v>
      </c>
      <c r="C597" s="34" t="s">
        <v>1199</v>
      </c>
      <c r="D597" s="95">
        <v>43105</v>
      </c>
      <c r="E597" s="39" t="s">
        <v>796</v>
      </c>
      <c r="F597" s="39" t="s">
        <v>621</v>
      </c>
      <c r="G597" s="39" t="s">
        <v>232</v>
      </c>
      <c r="H597" s="82">
        <v>20825000</v>
      </c>
      <c r="I597" s="82">
        <v>20825000</v>
      </c>
      <c r="J597" s="39" t="s">
        <v>76</v>
      </c>
      <c r="K597" s="39" t="s">
        <v>68</v>
      </c>
      <c r="L597" s="47" t="s">
        <v>1200</v>
      </c>
      <c r="M597" s="47" t="s">
        <v>1134</v>
      </c>
      <c r="N597" s="83" t="s">
        <v>1153</v>
      </c>
      <c r="O597" s="84" t="s">
        <v>1201</v>
      </c>
      <c r="P597" s="34" t="s">
        <v>1147</v>
      </c>
      <c r="Q597" s="34"/>
      <c r="R597" s="34" t="s">
        <v>1155</v>
      </c>
      <c r="S597" s="85">
        <v>140060001</v>
      </c>
      <c r="T597" s="34" t="s">
        <v>1156</v>
      </c>
      <c r="U597" s="35"/>
      <c r="V597" s="45" t="s">
        <v>1140</v>
      </c>
      <c r="W597" s="39">
        <v>20286</v>
      </c>
      <c r="X597" s="86">
        <v>43073</v>
      </c>
      <c r="Y597" s="39" t="s">
        <v>931</v>
      </c>
      <c r="Z597" s="85">
        <v>4600006593</v>
      </c>
      <c r="AA597" s="68">
        <f t="shared" si="9"/>
        <v>1</v>
      </c>
      <c r="AB597" s="47" t="s">
        <v>1202</v>
      </c>
      <c r="AC597" s="47" t="s">
        <v>61</v>
      </c>
      <c r="AD597" s="47"/>
      <c r="AE597" s="47" t="s">
        <v>1200</v>
      </c>
      <c r="AF597" s="39" t="s">
        <v>63</v>
      </c>
      <c r="AG597" s="39" t="s">
        <v>1138</v>
      </c>
    </row>
    <row r="598" spans="1:33" s="5" customFormat="1" ht="50.25" customHeight="1" x14ac:dyDescent="0.3">
      <c r="A598" s="83" t="s">
        <v>1715</v>
      </c>
      <c r="B598" s="47">
        <v>80111604</v>
      </c>
      <c r="C598" s="34" t="s">
        <v>1203</v>
      </c>
      <c r="D598" s="95">
        <v>43105</v>
      </c>
      <c r="E598" s="39" t="s">
        <v>796</v>
      </c>
      <c r="F598" s="39" t="s">
        <v>621</v>
      </c>
      <c r="G598" s="39" t="s">
        <v>232</v>
      </c>
      <c r="H598" s="82">
        <v>16999998.724999998</v>
      </c>
      <c r="I598" s="82">
        <v>16999998.724999998</v>
      </c>
      <c r="J598" s="39" t="s">
        <v>76</v>
      </c>
      <c r="K598" s="39" t="s">
        <v>68</v>
      </c>
      <c r="L598" s="47" t="s">
        <v>1200</v>
      </c>
      <c r="M598" s="47" t="s">
        <v>1134</v>
      </c>
      <c r="N598" s="83" t="s">
        <v>1153</v>
      </c>
      <c r="O598" s="84" t="s">
        <v>1201</v>
      </c>
      <c r="P598" s="34" t="s">
        <v>1147</v>
      </c>
      <c r="Q598" s="34"/>
      <c r="R598" s="34" t="s">
        <v>1155</v>
      </c>
      <c r="S598" s="85">
        <v>140060001</v>
      </c>
      <c r="T598" s="34" t="s">
        <v>1156</v>
      </c>
      <c r="U598" s="35"/>
      <c r="V598" s="45" t="s">
        <v>1140</v>
      </c>
      <c r="W598" s="39">
        <v>20287</v>
      </c>
      <c r="X598" s="86">
        <v>43073</v>
      </c>
      <c r="Y598" s="39" t="s">
        <v>931</v>
      </c>
      <c r="Z598" s="85">
        <v>4600006606</v>
      </c>
      <c r="AA598" s="68">
        <f t="shared" si="9"/>
        <v>1</v>
      </c>
      <c r="AB598" s="47" t="s">
        <v>1204</v>
      </c>
      <c r="AC598" s="47" t="s">
        <v>61</v>
      </c>
      <c r="AD598" s="47"/>
      <c r="AE598" s="47" t="s">
        <v>1200</v>
      </c>
      <c r="AF598" s="39" t="s">
        <v>63</v>
      </c>
      <c r="AG598" s="39" t="s">
        <v>1138</v>
      </c>
    </row>
    <row r="599" spans="1:33" s="5" customFormat="1" ht="50.25" customHeight="1" x14ac:dyDescent="0.3">
      <c r="A599" s="83" t="s">
        <v>1715</v>
      </c>
      <c r="B599" s="47">
        <v>80111604</v>
      </c>
      <c r="C599" s="34" t="s">
        <v>1205</v>
      </c>
      <c r="D599" s="95">
        <v>43105</v>
      </c>
      <c r="E599" s="39" t="s">
        <v>796</v>
      </c>
      <c r="F599" s="39" t="s">
        <v>621</v>
      </c>
      <c r="G599" s="39" t="s">
        <v>232</v>
      </c>
      <c r="H599" s="82">
        <v>16999999.574999999</v>
      </c>
      <c r="I599" s="82">
        <v>16999999.574999999</v>
      </c>
      <c r="J599" s="39" t="s">
        <v>76</v>
      </c>
      <c r="K599" s="39" t="s">
        <v>68</v>
      </c>
      <c r="L599" s="47" t="s">
        <v>1200</v>
      </c>
      <c r="M599" s="47" t="s">
        <v>1134</v>
      </c>
      <c r="N599" s="83" t="s">
        <v>1153</v>
      </c>
      <c r="O599" s="84" t="s">
        <v>1201</v>
      </c>
      <c r="P599" s="34" t="s">
        <v>1147</v>
      </c>
      <c r="Q599" s="34"/>
      <c r="R599" s="34" t="s">
        <v>1155</v>
      </c>
      <c r="S599" s="85">
        <v>140060001</v>
      </c>
      <c r="T599" s="34" t="s">
        <v>1156</v>
      </c>
      <c r="U599" s="35"/>
      <c r="V599" s="45" t="s">
        <v>1140</v>
      </c>
      <c r="W599" s="39">
        <v>20288</v>
      </c>
      <c r="X599" s="86">
        <v>43073</v>
      </c>
      <c r="Y599" s="39" t="s">
        <v>931</v>
      </c>
      <c r="Z599" s="85">
        <v>4600006587</v>
      </c>
      <c r="AA599" s="68">
        <f t="shared" si="9"/>
        <v>1</v>
      </c>
      <c r="AB599" s="47" t="s">
        <v>1206</v>
      </c>
      <c r="AC599" s="47" t="s">
        <v>61</v>
      </c>
      <c r="AD599" s="47"/>
      <c r="AE599" s="47" t="s">
        <v>1200</v>
      </c>
      <c r="AF599" s="39" t="s">
        <v>63</v>
      </c>
      <c r="AG599" s="39" t="s">
        <v>1138</v>
      </c>
    </row>
    <row r="600" spans="1:33" s="5" customFormat="1" ht="50.25" customHeight="1" x14ac:dyDescent="0.3">
      <c r="A600" s="83" t="s">
        <v>1715</v>
      </c>
      <c r="B600" s="47">
        <v>80111604</v>
      </c>
      <c r="C600" s="34" t="s">
        <v>1207</v>
      </c>
      <c r="D600" s="95">
        <v>43105</v>
      </c>
      <c r="E600" s="39" t="s">
        <v>796</v>
      </c>
      <c r="F600" s="39" t="s">
        <v>621</v>
      </c>
      <c r="G600" s="39" t="s">
        <v>232</v>
      </c>
      <c r="H600" s="82">
        <v>17000000</v>
      </c>
      <c r="I600" s="82">
        <v>17000000</v>
      </c>
      <c r="J600" s="39" t="s">
        <v>76</v>
      </c>
      <c r="K600" s="39" t="s">
        <v>68</v>
      </c>
      <c r="L600" s="47" t="s">
        <v>1208</v>
      </c>
      <c r="M600" s="47" t="s">
        <v>1134</v>
      </c>
      <c r="N600" s="83" t="s">
        <v>1153</v>
      </c>
      <c r="O600" s="84" t="s">
        <v>1209</v>
      </c>
      <c r="P600" s="34" t="s">
        <v>1147</v>
      </c>
      <c r="Q600" s="34"/>
      <c r="R600" s="34" t="s">
        <v>1155</v>
      </c>
      <c r="S600" s="85">
        <v>140060001</v>
      </c>
      <c r="T600" s="34" t="s">
        <v>1156</v>
      </c>
      <c r="U600" s="35"/>
      <c r="V600" s="45" t="s">
        <v>1140</v>
      </c>
      <c r="W600" s="39">
        <v>20291</v>
      </c>
      <c r="X600" s="86">
        <v>43073</v>
      </c>
      <c r="Y600" s="39" t="s">
        <v>931</v>
      </c>
      <c r="Z600" s="85">
        <v>4600006592</v>
      </c>
      <c r="AA600" s="68">
        <f t="shared" si="9"/>
        <v>1</v>
      </c>
      <c r="AB600" s="47" t="s">
        <v>1210</v>
      </c>
      <c r="AC600" s="47" t="s">
        <v>61</v>
      </c>
      <c r="AD600" s="47"/>
      <c r="AE600" s="47" t="s">
        <v>1208</v>
      </c>
      <c r="AF600" s="39" t="s">
        <v>63</v>
      </c>
      <c r="AG600" s="39" t="s">
        <v>1138</v>
      </c>
    </row>
    <row r="601" spans="1:33" s="5" customFormat="1" ht="50.25" customHeight="1" x14ac:dyDescent="0.3">
      <c r="A601" s="83" t="s">
        <v>1715</v>
      </c>
      <c r="B601" s="47">
        <v>80111604</v>
      </c>
      <c r="C601" s="34" t="s">
        <v>1211</v>
      </c>
      <c r="D601" s="95">
        <v>43105</v>
      </c>
      <c r="E601" s="39" t="s">
        <v>796</v>
      </c>
      <c r="F601" s="39" t="s">
        <v>621</v>
      </c>
      <c r="G601" s="39" t="s">
        <v>232</v>
      </c>
      <c r="H601" s="82">
        <v>20825000</v>
      </c>
      <c r="I601" s="82">
        <v>20825000</v>
      </c>
      <c r="J601" s="39" t="s">
        <v>76</v>
      </c>
      <c r="K601" s="39" t="s">
        <v>68</v>
      </c>
      <c r="L601" s="47" t="s">
        <v>1208</v>
      </c>
      <c r="M601" s="47" t="s">
        <v>1134</v>
      </c>
      <c r="N601" s="83" t="s">
        <v>1153</v>
      </c>
      <c r="O601" s="84" t="s">
        <v>1209</v>
      </c>
      <c r="P601" s="34" t="s">
        <v>1147</v>
      </c>
      <c r="Q601" s="34"/>
      <c r="R601" s="34" t="s">
        <v>1155</v>
      </c>
      <c r="S601" s="85">
        <v>140060001</v>
      </c>
      <c r="T601" s="34" t="s">
        <v>1156</v>
      </c>
      <c r="U601" s="35"/>
      <c r="V601" s="45" t="s">
        <v>1140</v>
      </c>
      <c r="W601" s="39">
        <v>20292</v>
      </c>
      <c r="X601" s="86">
        <v>43073</v>
      </c>
      <c r="Y601" s="39" t="s">
        <v>931</v>
      </c>
      <c r="Z601" s="85">
        <v>4600006603</v>
      </c>
      <c r="AA601" s="68">
        <f t="shared" si="9"/>
        <v>1</v>
      </c>
      <c r="AB601" s="47" t="s">
        <v>1212</v>
      </c>
      <c r="AC601" s="47" t="s">
        <v>61</v>
      </c>
      <c r="AD601" s="47"/>
      <c r="AE601" s="47" t="s">
        <v>1208</v>
      </c>
      <c r="AF601" s="39" t="s">
        <v>63</v>
      </c>
      <c r="AG601" s="39" t="s">
        <v>1138</v>
      </c>
    </row>
    <row r="602" spans="1:33" s="5" customFormat="1" ht="50.25" customHeight="1" x14ac:dyDescent="0.3">
      <c r="A602" s="83" t="s">
        <v>1715</v>
      </c>
      <c r="B602" s="47">
        <v>80111604</v>
      </c>
      <c r="C602" s="34" t="s">
        <v>1213</v>
      </c>
      <c r="D602" s="95">
        <v>43105</v>
      </c>
      <c r="E602" s="39" t="s">
        <v>796</v>
      </c>
      <c r="F602" s="39" t="s">
        <v>621</v>
      </c>
      <c r="G602" s="39" t="s">
        <v>232</v>
      </c>
      <c r="H602" s="82">
        <v>20509997.024999999</v>
      </c>
      <c r="I602" s="82">
        <v>20509997.024999999</v>
      </c>
      <c r="J602" s="39" t="s">
        <v>76</v>
      </c>
      <c r="K602" s="39" t="s">
        <v>68</v>
      </c>
      <c r="L602" s="47" t="s">
        <v>1208</v>
      </c>
      <c r="M602" s="47" t="s">
        <v>1134</v>
      </c>
      <c r="N602" s="83" t="s">
        <v>1153</v>
      </c>
      <c r="O602" s="84" t="s">
        <v>1209</v>
      </c>
      <c r="P602" s="34" t="s">
        <v>1147</v>
      </c>
      <c r="Q602" s="34"/>
      <c r="R602" s="34" t="s">
        <v>1155</v>
      </c>
      <c r="S602" s="85">
        <v>140060001</v>
      </c>
      <c r="T602" s="34" t="s">
        <v>1156</v>
      </c>
      <c r="U602" s="35"/>
      <c r="V602" s="45" t="s">
        <v>1140</v>
      </c>
      <c r="W602" s="39">
        <v>20293</v>
      </c>
      <c r="X602" s="86">
        <v>43073</v>
      </c>
      <c r="Y602" s="39" t="s">
        <v>931</v>
      </c>
      <c r="Z602" s="85">
        <v>4600006594</v>
      </c>
      <c r="AA602" s="68">
        <f t="shared" si="9"/>
        <v>1</v>
      </c>
      <c r="AB602" s="47" t="s">
        <v>1214</v>
      </c>
      <c r="AC602" s="47" t="s">
        <v>61</v>
      </c>
      <c r="AD602" s="47"/>
      <c r="AE602" s="47" t="s">
        <v>1208</v>
      </c>
      <c r="AF602" s="39" t="s">
        <v>63</v>
      </c>
      <c r="AG602" s="39" t="s">
        <v>1138</v>
      </c>
    </row>
    <row r="603" spans="1:33" s="5" customFormat="1" ht="50.25" customHeight="1" x14ac:dyDescent="0.3">
      <c r="A603" s="83" t="s">
        <v>1715</v>
      </c>
      <c r="B603" s="47">
        <v>80111604</v>
      </c>
      <c r="C603" s="34" t="s">
        <v>1215</v>
      </c>
      <c r="D603" s="95">
        <v>43105</v>
      </c>
      <c r="E603" s="39" t="s">
        <v>796</v>
      </c>
      <c r="F603" s="39" t="s">
        <v>621</v>
      </c>
      <c r="G603" s="39" t="s">
        <v>232</v>
      </c>
      <c r="H603" s="82">
        <v>20825000</v>
      </c>
      <c r="I603" s="82">
        <v>20825000</v>
      </c>
      <c r="J603" s="39" t="s">
        <v>76</v>
      </c>
      <c r="K603" s="39" t="s">
        <v>68</v>
      </c>
      <c r="L603" s="47" t="s">
        <v>1216</v>
      </c>
      <c r="M603" s="47" t="s">
        <v>1134</v>
      </c>
      <c r="N603" s="83" t="s">
        <v>1153</v>
      </c>
      <c r="O603" s="84" t="s">
        <v>1217</v>
      </c>
      <c r="P603" s="34" t="s">
        <v>1147</v>
      </c>
      <c r="Q603" s="34"/>
      <c r="R603" s="34" t="s">
        <v>1155</v>
      </c>
      <c r="S603" s="85">
        <v>140060001</v>
      </c>
      <c r="T603" s="34" t="s">
        <v>1156</v>
      </c>
      <c r="U603" s="35"/>
      <c r="V603" s="45" t="s">
        <v>1140</v>
      </c>
      <c r="W603" s="39">
        <v>20294</v>
      </c>
      <c r="X603" s="86">
        <v>43073</v>
      </c>
      <c r="Y603" s="39" t="s">
        <v>931</v>
      </c>
      <c r="Z603" s="85">
        <v>4600006590</v>
      </c>
      <c r="AA603" s="68">
        <f t="shared" si="9"/>
        <v>1</v>
      </c>
      <c r="AB603" s="47" t="s">
        <v>1218</v>
      </c>
      <c r="AC603" s="47" t="s">
        <v>61</v>
      </c>
      <c r="AD603" s="47"/>
      <c r="AE603" s="47" t="s">
        <v>1216</v>
      </c>
      <c r="AF603" s="39" t="s">
        <v>63</v>
      </c>
      <c r="AG603" s="39" t="s">
        <v>1138</v>
      </c>
    </row>
    <row r="604" spans="1:33" s="5" customFormat="1" ht="50.25" customHeight="1" x14ac:dyDescent="0.3">
      <c r="A604" s="83" t="s">
        <v>1715</v>
      </c>
      <c r="B604" s="47">
        <v>80111604</v>
      </c>
      <c r="C604" s="34" t="s">
        <v>1219</v>
      </c>
      <c r="D604" s="95">
        <v>43105</v>
      </c>
      <c r="E604" s="39" t="s">
        <v>796</v>
      </c>
      <c r="F604" s="39" t="s">
        <v>621</v>
      </c>
      <c r="G604" s="39" t="s">
        <v>232</v>
      </c>
      <c r="H604" s="82">
        <v>20824997.024999999</v>
      </c>
      <c r="I604" s="82">
        <v>20824997.024999999</v>
      </c>
      <c r="J604" s="39" t="s">
        <v>76</v>
      </c>
      <c r="K604" s="39" t="s">
        <v>68</v>
      </c>
      <c r="L604" s="47" t="s">
        <v>1216</v>
      </c>
      <c r="M604" s="47" t="s">
        <v>1134</v>
      </c>
      <c r="N604" s="83" t="s">
        <v>1153</v>
      </c>
      <c r="O604" s="84" t="s">
        <v>1217</v>
      </c>
      <c r="P604" s="34" t="s">
        <v>1147</v>
      </c>
      <c r="Q604" s="34"/>
      <c r="R604" s="34" t="s">
        <v>1155</v>
      </c>
      <c r="S604" s="85">
        <v>140060001</v>
      </c>
      <c r="T604" s="34" t="s">
        <v>1156</v>
      </c>
      <c r="U604" s="35"/>
      <c r="V604" s="45" t="s">
        <v>1140</v>
      </c>
      <c r="W604" s="39">
        <v>20295</v>
      </c>
      <c r="X604" s="86">
        <v>43073</v>
      </c>
      <c r="Y604" s="39" t="s">
        <v>931</v>
      </c>
      <c r="Z604" s="85">
        <v>4600006604</v>
      </c>
      <c r="AA604" s="68">
        <f t="shared" si="9"/>
        <v>1</v>
      </c>
      <c r="AB604" s="47" t="s">
        <v>1220</v>
      </c>
      <c r="AC604" s="47" t="s">
        <v>61</v>
      </c>
      <c r="AD604" s="47"/>
      <c r="AE604" s="47" t="s">
        <v>1216</v>
      </c>
      <c r="AF604" s="39" t="s">
        <v>63</v>
      </c>
      <c r="AG604" s="39" t="s">
        <v>1138</v>
      </c>
    </row>
    <row r="605" spans="1:33" s="5" customFormat="1" ht="50.25" customHeight="1" x14ac:dyDescent="0.3">
      <c r="A605" s="83" t="s">
        <v>1715</v>
      </c>
      <c r="B605" s="47">
        <v>80111604</v>
      </c>
      <c r="C605" s="34" t="s">
        <v>1221</v>
      </c>
      <c r="D605" s="95">
        <v>43105</v>
      </c>
      <c r="E605" s="39" t="s">
        <v>796</v>
      </c>
      <c r="F605" s="39" t="s">
        <v>621</v>
      </c>
      <c r="G605" s="39" t="s">
        <v>232</v>
      </c>
      <c r="H605" s="82">
        <v>20824574.574999999</v>
      </c>
      <c r="I605" s="82">
        <v>20824574.574999999</v>
      </c>
      <c r="J605" s="39" t="s">
        <v>76</v>
      </c>
      <c r="K605" s="39" t="s">
        <v>68</v>
      </c>
      <c r="L605" s="47" t="s">
        <v>1216</v>
      </c>
      <c r="M605" s="47" t="s">
        <v>1134</v>
      </c>
      <c r="N605" s="83" t="s">
        <v>1153</v>
      </c>
      <c r="O605" s="84" t="s">
        <v>1217</v>
      </c>
      <c r="P605" s="34" t="s">
        <v>1147</v>
      </c>
      <c r="Q605" s="34"/>
      <c r="R605" s="34" t="s">
        <v>1155</v>
      </c>
      <c r="S605" s="85">
        <v>140060001</v>
      </c>
      <c r="T605" s="34" t="s">
        <v>1156</v>
      </c>
      <c r="U605" s="35"/>
      <c r="V605" s="45" t="s">
        <v>1140</v>
      </c>
      <c r="W605" s="39">
        <v>20296</v>
      </c>
      <c r="X605" s="86">
        <v>43073</v>
      </c>
      <c r="Y605" s="39" t="s">
        <v>931</v>
      </c>
      <c r="Z605" s="85">
        <v>4600006589</v>
      </c>
      <c r="AA605" s="68">
        <f t="shared" si="9"/>
        <v>1</v>
      </c>
      <c r="AB605" s="47" t="s">
        <v>1222</v>
      </c>
      <c r="AC605" s="47" t="s">
        <v>61</v>
      </c>
      <c r="AD605" s="47"/>
      <c r="AE605" s="47" t="s">
        <v>1216</v>
      </c>
      <c r="AF605" s="39" t="s">
        <v>63</v>
      </c>
      <c r="AG605" s="39" t="s">
        <v>1138</v>
      </c>
    </row>
    <row r="606" spans="1:33" s="5" customFormat="1" ht="50.25" customHeight="1" x14ac:dyDescent="0.3">
      <c r="A606" s="83" t="s">
        <v>1715</v>
      </c>
      <c r="B606" s="47">
        <v>80111604</v>
      </c>
      <c r="C606" s="34" t="s">
        <v>1221</v>
      </c>
      <c r="D606" s="95">
        <v>43105</v>
      </c>
      <c r="E606" s="39" t="s">
        <v>796</v>
      </c>
      <c r="F606" s="39" t="s">
        <v>621</v>
      </c>
      <c r="G606" s="39" t="s">
        <v>232</v>
      </c>
      <c r="H606" s="82">
        <v>20824993.199999999</v>
      </c>
      <c r="I606" s="82">
        <v>20824993.199999999</v>
      </c>
      <c r="J606" s="39" t="s">
        <v>76</v>
      </c>
      <c r="K606" s="39" t="s">
        <v>68</v>
      </c>
      <c r="L606" s="47" t="s">
        <v>1216</v>
      </c>
      <c r="M606" s="47" t="s">
        <v>1134</v>
      </c>
      <c r="N606" s="83" t="s">
        <v>1153</v>
      </c>
      <c r="O606" s="84" t="s">
        <v>1217</v>
      </c>
      <c r="P606" s="34" t="s">
        <v>1147</v>
      </c>
      <c r="Q606" s="34"/>
      <c r="R606" s="34" t="s">
        <v>1155</v>
      </c>
      <c r="S606" s="85">
        <v>140060001</v>
      </c>
      <c r="T606" s="34" t="s">
        <v>1156</v>
      </c>
      <c r="U606" s="35"/>
      <c r="V606" s="45" t="s">
        <v>1140</v>
      </c>
      <c r="W606" s="39">
        <v>20298</v>
      </c>
      <c r="X606" s="86">
        <v>43073</v>
      </c>
      <c r="Y606" s="39" t="s">
        <v>931</v>
      </c>
      <c r="Z606" s="85">
        <v>4600006602</v>
      </c>
      <c r="AA606" s="68">
        <f t="shared" si="9"/>
        <v>1</v>
      </c>
      <c r="AB606" s="47" t="s">
        <v>1223</v>
      </c>
      <c r="AC606" s="47" t="s">
        <v>61</v>
      </c>
      <c r="AD606" s="47"/>
      <c r="AE606" s="47" t="s">
        <v>1216</v>
      </c>
      <c r="AF606" s="39" t="s">
        <v>63</v>
      </c>
      <c r="AG606" s="39" t="s">
        <v>1138</v>
      </c>
    </row>
    <row r="607" spans="1:33" s="5" customFormat="1" ht="50.25" customHeight="1" x14ac:dyDescent="0.3">
      <c r="A607" s="83" t="s">
        <v>1715</v>
      </c>
      <c r="B607" s="47">
        <v>80111604</v>
      </c>
      <c r="C607" s="34" t="s">
        <v>1224</v>
      </c>
      <c r="D607" s="95">
        <v>43105</v>
      </c>
      <c r="E607" s="39" t="s">
        <v>796</v>
      </c>
      <c r="F607" s="39" t="s">
        <v>621</v>
      </c>
      <c r="G607" s="39" t="s">
        <v>232</v>
      </c>
      <c r="H607" s="82">
        <v>17000000</v>
      </c>
      <c r="I607" s="82">
        <v>17000000</v>
      </c>
      <c r="J607" s="39" t="s">
        <v>76</v>
      </c>
      <c r="K607" s="39" t="s">
        <v>68</v>
      </c>
      <c r="L607" s="47" t="s">
        <v>1225</v>
      </c>
      <c r="M607" s="47" t="s">
        <v>1134</v>
      </c>
      <c r="N607" s="83" t="s">
        <v>1153</v>
      </c>
      <c r="O607" s="84" t="s">
        <v>1226</v>
      </c>
      <c r="P607" s="34" t="s">
        <v>1147</v>
      </c>
      <c r="Q607" s="34"/>
      <c r="R607" s="34" t="s">
        <v>1155</v>
      </c>
      <c r="S607" s="85">
        <v>140060001</v>
      </c>
      <c r="T607" s="34" t="s">
        <v>1156</v>
      </c>
      <c r="U607" s="35"/>
      <c r="V607" s="45" t="s">
        <v>1140</v>
      </c>
      <c r="W607" s="39">
        <v>20310</v>
      </c>
      <c r="X607" s="86">
        <v>43073</v>
      </c>
      <c r="Y607" s="39" t="s">
        <v>931</v>
      </c>
      <c r="Z607" s="85">
        <v>4600006552</v>
      </c>
      <c r="AA607" s="68">
        <f t="shared" si="9"/>
        <v>1</v>
      </c>
      <c r="AB607" s="47" t="s">
        <v>1227</v>
      </c>
      <c r="AC607" s="47" t="s">
        <v>61</v>
      </c>
      <c r="AD607" s="47"/>
      <c r="AE607" s="47" t="s">
        <v>1225</v>
      </c>
      <c r="AF607" s="39" t="s">
        <v>63</v>
      </c>
      <c r="AG607" s="39" t="s">
        <v>1138</v>
      </c>
    </row>
    <row r="608" spans="1:33" s="5" customFormat="1" ht="50.25" customHeight="1" x14ac:dyDescent="0.3">
      <c r="A608" s="83" t="s">
        <v>1715</v>
      </c>
      <c r="B608" s="47">
        <v>80111604</v>
      </c>
      <c r="C608" s="34" t="s">
        <v>1228</v>
      </c>
      <c r="D608" s="95">
        <v>43105</v>
      </c>
      <c r="E608" s="39" t="s">
        <v>796</v>
      </c>
      <c r="F608" s="39" t="s">
        <v>621</v>
      </c>
      <c r="G608" s="39" t="s">
        <v>232</v>
      </c>
      <c r="H608" s="82">
        <v>20824998.300000001</v>
      </c>
      <c r="I608" s="82">
        <v>20824998.300000001</v>
      </c>
      <c r="J608" s="39" t="s">
        <v>76</v>
      </c>
      <c r="K608" s="39" t="s">
        <v>68</v>
      </c>
      <c r="L608" s="47" t="s">
        <v>1229</v>
      </c>
      <c r="M608" s="47" t="s">
        <v>1134</v>
      </c>
      <c r="N608" s="83" t="s">
        <v>1153</v>
      </c>
      <c r="O608" s="84" t="s">
        <v>1230</v>
      </c>
      <c r="P608" s="34" t="s">
        <v>1147</v>
      </c>
      <c r="Q608" s="34"/>
      <c r="R608" s="34" t="s">
        <v>1155</v>
      </c>
      <c r="S608" s="85">
        <v>140060001</v>
      </c>
      <c r="T608" s="34" t="s">
        <v>1156</v>
      </c>
      <c r="U608" s="35"/>
      <c r="V608" s="45" t="s">
        <v>1140</v>
      </c>
      <c r="W608" s="39">
        <v>20314</v>
      </c>
      <c r="X608" s="86">
        <v>43073</v>
      </c>
      <c r="Y608" s="39" t="s">
        <v>931</v>
      </c>
      <c r="Z608" s="85">
        <v>4600006549</v>
      </c>
      <c r="AA608" s="68">
        <f t="shared" si="9"/>
        <v>1</v>
      </c>
      <c r="AB608" s="47" t="s">
        <v>1231</v>
      </c>
      <c r="AC608" s="47" t="s">
        <v>61</v>
      </c>
      <c r="AD608" s="47"/>
      <c r="AE608" s="47" t="s">
        <v>1229</v>
      </c>
      <c r="AF608" s="39" t="s">
        <v>63</v>
      </c>
      <c r="AG608" s="39" t="s">
        <v>1138</v>
      </c>
    </row>
    <row r="609" spans="1:33" s="5" customFormat="1" ht="50.25" customHeight="1" x14ac:dyDescent="0.3">
      <c r="A609" s="83" t="s">
        <v>1715</v>
      </c>
      <c r="B609" s="47">
        <v>80111604</v>
      </c>
      <c r="C609" s="34" t="s">
        <v>1232</v>
      </c>
      <c r="D609" s="95">
        <v>43105</v>
      </c>
      <c r="E609" s="39" t="s">
        <v>796</v>
      </c>
      <c r="F609" s="39" t="s">
        <v>621</v>
      </c>
      <c r="G609" s="39" t="s">
        <v>232</v>
      </c>
      <c r="H609" s="82">
        <v>20825000</v>
      </c>
      <c r="I609" s="82">
        <v>20825000</v>
      </c>
      <c r="J609" s="39" t="s">
        <v>76</v>
      </c>
      <c r="K609" s="39" t="s">
        <v>68</v>
      </c>
      <c r="L609" s="47" t="s">
        <v>1229</v>
      </c>
      <c r="M609" s="47" t="s">
        <v>1134</v>
      </c>
      <c r="N609" s="83" t="s">
        <v>1153</v>
      </c>
      <c r="O609" s="84" t="s">
        <v>1230</v>
      </c>
      <c r="P609" s="34" t="s">
        <v>1147</v>
      </c>
      <c r="Q609" s="34"/>
      <c r="R609" s="34" t="s">
        <v>1155</v>
      </c>
      <c r="S609" s="85">
        <v>140060001</v>
      </c>
      <c r="T609" s="34" t="s">
        <v>1156</v>
      </c>
      <c r="U609" s="35"/>
      <c r="V609" s="45" t="s">
        <v>1140</v>
      </c>
      <c r="W609" s="39">
        <v>20315</v>
      </c>
      <c r="X609" s="86">
        <v>43073</v>
      </c>
      <c r="Y609" s="39" t="s">
        <v>931</v>
      </c>
      <c r="Z609" s="85">
        <v>4600006546</v>
      </c>
      <c r="AA609" s="68">
        <f t="shared" si="9"/>
        <v>1</v>
      </c>
      <c r="AB609" s="47" t="s">
        <v>1233</v>
      </c>
      <c r="AC609" s="47" t="s">
        <v>61</v>
      </c>
      <c r="AD609" s="47"/>
      <c r="AE609" s="47" t="s">
        <v>1229</v>
      </c>
      <c r="AF609" s="39" t="s">
        <v>63</v>
      </c>
      <c r="AG609" s="39" t="s">
        <v>1138</v>
      </c>
    </row>
    <row r="610" spans="1:33" s="5" customFormat="1" ht="50.25" customHeight="1" x14ac:dyDescent="0.3">
      <c r="A610" s="83" t="s">
        <v>1715</v>
      </c>
      <c r="B610" s="47">
        <v>80111604</v>
      </c>
      <c r="C610" s="34" t="s">
        <v>1234</v>
      </c>
      <c r="D610" s="95">
        <v>43105</v>
      </c>
      <c r="E610" s="39" t="s">
        <v>796</v>
      </c>
      <c r="F610" s="39" t="s">
        <v>621</v>
      </c>
      <c r="G610" s="39" t="s">
        <v>232</v>
      </c>
      <c r="H610" s="82">
        <v>20825000</v>
      </c>
      <c r="I610" s="82">
        <v>20825000</v>
      </c>
      <c r="J610" s="39" t="s">
        <v>76</v>
      </c>
      <c r="K610" s="39" t="s">
        <v>68</v>
      </c>
      <c r="L610" s="47" t="s">
        <v>1229</v>
      </c>
      <c r="M610" s="47" t="s">
        <v>1134</v>
      </c>
      <c r="N610" s="83" t="s">
        <v>1153</v>
      </c>
      <c r="O610" s="84" t="s">
        <v>1230</v>
      </c>
      <c r="P610" s="34" t="s">
        <v>1147</v>
      </c>
      <c r="Q610" s="34"/>
      <c r="R610" s="34" t="s">
        <v>1155</v>
      </c>
      <c r="S610" s="85">
        <v>140060001</v>
      </c>
      <c r="T610" s="34" t="s">
        <v>1156</v>
      </c>
      <c r="U610" s="35"/>
      <c r="V610" s="45" t="s">
        <v>1140</v>
      </c>
      <c r="W610" s="39">
        <v>20317</v>
      </c>
      <c r="X610" s="86">
        <v>43073</v>
      </c>
      <c r="Y610" s="39" t="s">
        <v>931</v>
      </c>
      <c r="Z610" s="85">
        <v>4600006522</v>
      </c>
      <c r="AA610" s="68">
        <f t="shared" si="9"/>
        <v>1</v>
      </c>
      <c r="AB610" s="47" t="s">
        <v>1235</v>
      </c>
      <c r="AC610" s="47" t="s">
        <v>61</v>
      </c>
      <c r="AD610" s="47"/>
      <c r="AE610" s="47" t="s">
        <v>1229</v>
      </c>
      <c r="AF610" s="39" t="s">
        <v>63</v>
      </c>
      <c r="AG610" s="39" t="s">
        <v>1138</v>
      </c>
    </row>
    <row r="611" spans="1:33" s="5" customFormat="1" ht="50.25" customHeight="1" x14ac:dyDescent="0.3">
      <c r="A611" s="83" t="s">
        <v>1715</v>
      </c>
      <c r="B611" s="47">
        <v>80111604</v>
      </c>
      <c r="C611" s="34" t="s">
        <v>1236</v>
      </c>
      <c r="D611" s="95">
        <v>43105</v>
      </c>
      <c r="E611" s="39" t="s">
        <v>796</v>
      </c>
      <c r="F611" s="39" t="s">
        <v>621</v>
      </c>
      <c r="G611" s="39" t="s">
        <v>232</v>
      </c>
      <c r="H611" s="82">
        <v>20824993.199999999</v>
      </c>
      <c r="I611" s="82">
        <v>20824993.199999999</v>
      </c>
      <c r="J611" s="39" t="s">
        <v>76</v>
      </c>
      <c r="K611" s="39" t="s">
        <v>68</v>
      </c>
      <c r="L611" s="47" t="s">
        <v>1237</v>
      </c>
      <c r="M611" s="47" t="s">
        <v>1134</v>
      </c>
      <c r="N611" s="83" t="s">
        <v>1153</v>
      </c>
      <c r="O611" s="84" t="s">
        <v>1238</v>
      </c>
      <c r="P611" s="34" t="s">
        <v>1147</v>
      </c>
      <c r="Q611" s="34"/>
      <c r="R611" s="34" t="s">
        <v>1155</v>
      </c>
      <c r="S611" s="85">
        <v>140060001</v>
      </c>
      <c r="T611" s="34" t="s">
        <v>1156</v>
      </c>
      <c r="U611" s="35"/>
      <c r="V611" s="45" t="s">
        <v>1140</v>
      </c>
      <c r="W611" s="39">
        <v>20319</v>
      </c>
      <c r="X611" s="86">
        <v>43073</v>
      </c>
      <c r="Y611" s="39" t="s">
        <v>931</v>
      </c>
      <c r="Z611" s="85">
        <v>4600006550</v>
      </c>
      <c r="AA611" s="68">
        <f t="shared" si="9"/>
        <v>1</v>
      </c>
      <c r="AB611" s="47" t="s">
        <v>1239</v>
      </c>
      <c r="AC611" s="47" t="s">
        <v>61</v>
      </c>
      <c r="AD611" s="47"/>
      <c r="AE611" s="47" t="s">
        <v>1237</v>
      </c>
      <c r="AF611" s="39" t="s">
        <v>63</v>
      </c>
      <c r="AG611" s="39" t="s">
        <v>1138</v>
      </c>
    </row>
    <row r="612" spans="1:33" s="5" customFormat="1" ht="50.25" customHeight="1" x14ac:dyDescent="0.3">
      <c r="A612" s="83" t="s">
        <v>1715</v>
      </c>
      <c r="B612" s="47">
        <v>80111604</v>
      </c>
      <c r="C612" s="34" t="s">
        <v>1240</v>
      </c>
      <c r="D612" s="95">
        <v>43105</v>
      </c>
      <c r="E612" s="39" t="s">
        <v>796</v>
      </c>
      <c r="F612" s="39" t="s">
        <v>621</v>
      </c>
      <c r="G612" s="39" t="s">
        <v>232</v>
      </c>
      <c r="H612" s="82">
        <v>20824997.024999999</v>
      </c>
      <c r="I612" s="82">
        <v>20824997.024999999</v>
      </c>
      <c r="J612" s="39" t="s">
        <v>76</v>
      </c>
      <c r="K612" s="39" t="s">
        <v>68</v>
      </c>
      <c r="L612" s="47" t="s">
        <v>1237</v>
      </c>
      <c r="M612" s="47" t="s">
        <v>1134</v>
      </c>
      <c r="N612" s="83" t="s">
        <v>1153</v>
      </c>
      <c r="O612" s="84" t="s">
        <v>1238</v>
      </c>
      <c r="P612" s="34" t="s">
        <v>1147</v>
      </c>
      <c r="Q612" s="34"/>
      <c r="R612" s="34" t="s">
        <v>1155</v>
      </c>
      <c r="S612" s="85">
        <v>140060001</v>
      </c>
      <c r="T612" s="34" t="s">
        <v>1156</v>
      </c>
      <c r="U612" s="35"/>
      <c r="V612" s="45" t="s">
        <v>1140</v>
      </c>
      <c r="W612" s="39">
        <v>20326</v>
      </c>
      <c r="X612" s="86">
        <v>43073</v>
      </c>
      <c r="Y612" s="39" t="s">
        <v>931</v>
      </c>
      <c r="Z612" s="85">
        <v>4600006521</v>
      </c>
      <c r="AA612" s="68">
        <f t="shared" si="9"/>
        <v>1</v>
      </c>
      <c r="AB612" s="47" t="s">
        <v>1241</v>
      </c>
      <c r="AC612" s="47" t="s">
        <v>61</v>
      </c>
      <c r="AD612" s="47"/>
      <c r="AE612" s="47" t="s">
        <v>1237</v>
      </c>
      <c r="AF612" s="39" t="s">
        <v>63</v>
      </c>
      <c r="AG612" s="39" t="s">
        <v>1138</v>
      </c>
    </row>
    <row r="613" spans="1:33" s="5" customFormat="1" ht="50.25" customHeight="1" x14ac:dyDescent="0.3">
      <c r="A613" s="83" t="s">
        <v>1715</v>
      </c>
      <c r="B613" s="47">
        <v>80111604</v>
      </c>
      <c r="C613" s="34" t="s">
        <v>1242</v>
      </c>
      <c r="D613" s="95">
        <v>43105</v>
      </c>
      <c r="E613" s="39" t="s">
        <v>796</v>
      </c>
      <c r="F613" s="39" t="s">
        <v>621</v>
      </c>
      <c r="G613" s="39" t="s">
        <v>232</v>
      </c>
      <c r="H613" s="82">
        <v>20825000</v>
      </c>
      <c r="I613" s="82">
        <v>20825000</v>
      </c>
      <c r="J613" s="39" t="s">
        <v>76</v>
      </c>
      <c r="K613" s="39" t="s">
        <v>68</v>
      </c>
      <c r="L613" s="47" t="s">
        <v>1243</v>
      </c>
      <c r="M613" s="47" t="s">
        <v>1134</v>
      </c>
      <c r="N613" s="83" t="s">
        <v>1153</v>
      </c>
      <c r="O613" s="84" t="s">
        <v>1244</v>
      </c>
      <c r="P613" s="34" t="s">
        <v>1147</v>
      </c>
      <c r="Q613" s="34"/>
      <c r="R613" s="34" t="s">
        <v>1155</v>
      </c>
      <c r="S613" s="85">
        <v>140060001</v>
      </c>
      <c r="T613" s="34" t="s">
        <v>1156</v>
      </c>
      <c r="U613" s="35"/>
      <c r="V613" s="45" t="s">
        <v>1140</v>
      </c>
      <c r="W613" s="39">
        <v>20340</v>
      </c>
      <c r="X613" s="86">
        <v>43073</v>
      </c>
      <c r="Y613" s="39" t="s">
        <v>931</v>
      </c>
      <c r="Z613" s="85">
        <v>4600006529</v>
      </c>
      <c r="AA613" s="68">
        <f t="shared" si="9"/>
        <v>1</v>
      </c>
      <c r="AB613" s="47" t="s">
        <v>1245</v>
      </c>
      <c r="AC613" s="47" t="s">
        <v>61</v>
      </c>
      <c r="AD613" s="47"/>
      <c r="AE613" s="47" t="s">
        <v>1243</v>
      </c>
      <c r="AF613" s="39" t="s">
        <v>63</v>
      </c>
      <c r="AG613" s="39" t="s">
        <v>1138</v>
      </c>
    </row>
    <row r="614" spans="1:33" s="5" customFormat="1" ht="50.25" customHeight="1" x14ac:dyDescent="0.3">
      <c r="A614" s="83" t="s">
        <v>1715</v>
      </c>
      <c r="B614" s="47">
        <v>80111604</v>
      </c>
      <c r="C614" s="34" t="s">
        <v>1246</v>
      </c>
      <c r="D614" s="95">
        <v>43105</v>
      </c>
      <c r="E614" s="39" t="s">
        <v>796</v>
      </c>
      <c r="F614" s="39" t="s">
        <v>621</v>
      </c>
      <c r="G614" s="39" t="s">
        <v>232</v>
      </c>
      <c r="H614" s="82">
        <v>20825000</v>
      </c>
      <c r="I614" s="82">
        <v>20825000</v>
      </c>
      <c r="J614" s="39" t="s">
        <v>76</v>
      </c>
      <c r="K614" s="39" t="s">
        <v>68</v>
      </c>
      <c r="L614" s="47" t="s">
        <v>1247</v>
      </c>
      <c r="M614" s="47" t="s">
        <v>1134</v>
      </c>
      <c r="N614" s="83" t="s">
        <v>1153</v>
      </c>
      <c r="O614" s="84" t="s">
        <v>1244</v>
      </c>
      <c r="P614" s="34" t="s">
        <v>1147</v>
      </c>
      <c r="Q614" s="34"/>
      <c r="R614" s="34" t="s">
        <v>1155</v>
      </c>
      <c r="S614" s="85">
        <v>140060001</v>
      </c>
      <c r="T614" s="34" t="s">
        <v>1156</v>
      </c>
      <c r="U614" s="35"/>
      <c r="V614" s="45" t="s">
        <v>1140</v>
      </c>
      <c r="W614" s="39">
        <v>20341</v>
      </c>
      <c r="X614" s="86">
        <v>43073</v>
      </c>
      <c r="Y614" s="39" t="s">
        <v>931</v>
      </c>
      <c r="Z614" s="85">
        <v>4600006547</v>
      </c>
      <c r="AA614" s="68">
        <f t="shared" si="9"/>
        <v>1</v>
      </c>
      <c r="AB614" s="47" t="s">
        <v>1248</v>
      </c>
      <c r="AC614" s="47" t="s">
        <v>61</v>
      </c>
      <c r="AD614" s="47"/>
      <c r="AE614" s="47" t="s">
        <v>1247</v>
      </c>
      <c r="AF614" s="39" t="s">
        <v>63</v>
      </c>
      <c r="AG614" s="39" t="s">
        <v>1138</v>
      </c>
    </row>
    <row r="615" spans="1:33" s="5" customFormat="1" ht="50.25" customHeight="1" x14ac:dyDescent="0.3">
      <c r="A615" s="83" t="s">
        <v>1715</v>
      </c>
      <c r="B615" s="47">
        <v>80111604</v>
      </c>
      <c r="C615" s="34" t="s">
        <v>1249</v>
      </c>
      <c r="D615" s="95">
        <v>43105</v>
      </c>
      <c r="E615" s="39" t="s">
        <v>796</v>
      </c>
      <c r="F615" s="39" t="s">
        <v>621</v>
      </c>
      <c r="G615" s="39" t="s">
        <v>232</v>
      </c>
      <c r="H615" s="82">
        <v>20825000</v>
      </c>
      <c r="I615" s="82">
        <v>20825000</v>
      </c>
      <c r="J615" s="39" t="s">
        <v>76</v>
      </c>
      <c r="K615" s="39" t="s">
        <v>68</v>
      </c>
      <c r="L615" s="47" t="s">
        <v>1243</v>
      </c>
      <c r="M615" s="47" t="s">
        <v>1134</v>
      </c>
      <c r="N615" s="83" t="s">
        <v>1153</v>
      </c>
      <c r="O615" s="84" t="s">
        <v>1244</v>
      </c>
      <c r="P615" s="34" t="s">
        <v>1147</v>
      </c>
      <c r="Q615" s="34"/>
      <c r="R615" s="34" t="s">
        <v>1155</v>
      </c>
      <c r="S615" s="85">
        <v>140060001</v>
      </c>
      <c r="T615" s="34" t="s">
        <v>1156</v>
      </c>
      <c r="U615" s="35"/>
      <c r="V615" s="45" t="s">
        <v>1140</v>
      </c>
      <c r="W615" s="39">
        <v>20342</v>
      </c>
      <c r="X615" s="86">
        <v>43073</v>
      </c>
      <c r="Y615" s="39" t="s">
        <v>931</v>
      </c>
      <c r="Z615" s="85">
        <v>4600006518</v>
      </c>
      <c r="AA615" s="68">
        <f t="shared" si="9"/>
        <v>1</v>
      </c>
      <c r="AB615" s="47" t="s">
        <v>1250</v>
      </c>
      <c r="AC615" s="47" t="s">
        <v>61</v>
      </c>
      <c r="AD615" s="47"/>
      <c r="AE615" s="47" t="s">
        <v>1243</v>
      </c>
      <c r="AF615" s="39" t="s">
        <v>63</v>
      </c>
      <c r="AG615" s="39" t="s">
        <v>1138</v>
      </c>
    </row>
    <row r="616" spans="1:33" s="5" customFormat="1" ht="50.25" customHeight="1" x14ac:dyDescent="0.3">
      <c r="A616" s="83" t="s">
        <v>1715</v>
      </c>
      <c r="B616" s="47">
        <v>80111604</v>
      </c>
      <c r="C616" s="34" t="s">
        <v>1249</v>
      </c>
      <c r="D616" s="95">
        <v>43105</v>
      </c>
      <c r="E616" s="39" t="s">
        <v>796</v>
      </c>
      <c r="F616" s="39" t="s">
        <v>621</v>
      </c>
      <c r="G616" s="39" t="s">
        <v>232</v>
      </c>
      <c r="H616" s="82">
        <v>20824997.449999999</v>
      </c>
      <c r="I616" s="82">
        <v>20824997.449999999</v>
      </c>
      <c r="J616" s="39" t="s">
        <v>76</v>
      </c>
      <c r="K616" s="39" t="s">
        <v>68</v>
      </c>
      <c r="L616" s="47" t="s">
        <v>1247</v>
      </c>
      <c r="M616" s="47" t="s">
        <v>1134</v>
      </c>
      <c r="N616" s="83" t="s">
        <v>1153</v>
      </c>
      <c r="O616" s="84" t="s">
        <v>1244</v>
      </c>
      <c r="P616" s="34" t="s">
        <v>1147</v>
      </c>
      <c r="Q616" s="34"/>
      <c r="R616" s="34" t="s">
        <v>1155</v>
      </c>
      <c r="S616" s="85">
        <v>140060001</v>
      </c>
      <c r="T616" s="34" t="s">
        <v>1156</v>
      </c>
      <c r="U616" s="35"/>
      <c r="V616" s="45" t="s">
        <v>1140</v>
      </c>
      <c r="W616" s="39">
        <v>20347</v>
      </c>
      <c r="X616" s="86">
        <v>43073</v>
      </c>
      <c r="Y616" s="39" t="s">
        <v>931</v>
      </c>
      <c r="Z616" s="85">
        <v>4600006523</v>
      </c>
      <c r="AA616" s="68">
        <f t="shared" si="9"/>
        <v>1</v>
      </c>
      <c r="AB616" s="47" t="s">
        <v>1251</v>
      </c>
      <c r="AC616" s="47" t="s">
        <v>61</v>
      </c>
      <c r="AD616" s="47"/>
      <c r="AE616" s="47" t="s">
        <v>1247</v>
      </c>
      <c r="AF616" s="39" t="s">
        <v>63</v>
      </c>
      <c r="AG616" s="39" t="s">
        <v>1138</v>
      </c>
    </row>
    <row r="617" spans="1:33" s="5" customFormat="1" ht="50.25" customHeight="1" x14ac:dyDescent="0.3">
      <c r="A617" s="83" t="s">
        <v>1715</v>
      </c>
      <c r="B617" s="47">
        <v>80111604</v>
      </c>
      <c r="C617" s="34" t="s">
        <v>1252</v>
      </c>
      <c r="D617" s="95">
        <v>43105</v>
      </c>
      <c r="E617" s="39" t="s">
        <v>796</v>
      </c>
      <c r="F617" s="39" t="s">
        <v>621</v>
      </c>
      <c r="G617" s="39" t="s">
        <v>232</v>
      </c>
      <c r="H617" s="82">
        <v>20825000</v>
      </c>
      <c r="I617" s="82">
        <v>20825000</v>
      </c>
      <c r="J617" s="39" t="s">
        <v>76</v>
      </c>
      <c r="K617" s="39" t="s">
        <v>68</v>
      </c>
      <c r="L617" s="47" t="s">
        <v>1247</v>
      </c>
      <c r="M617" s="47" t="s">
        <v>1134</v>
      </c>
      <c r="N617" s="83" t="s">
        <v>1153</v>
      </c>
      <c r="O617" s="84" t="s">
        <v>1244</v>
      </c>
      <c r="P617" s="34" t="s">
        <v>1147</v>
      </c>
      <c r="Q617" s="34"/>
      <c r="R617" s="34" t="s">
        <v>1155</v>
      </c>
      <c r="S617" s="85">
        <v>140060001</v>
      </c>
      <c r="T617" s="34" t="s">
        <v>1156</v>
      </c>
      <c r="U617" s="35"/>
      <c r="V617" s="45" t="s">
        <v>1140</v>
      </c>
      <c r="W617" s="39">
        <v>20348</v>
      </c>
      <c r="X617" s="86">
        <v>43073</v>
      </c>
      <c r="Y617" s="39" t="s">
        <v>931</v>
      </c>
      <c r="Z617" s="85">
        <v>4600006520</v>
      </c>
      <c r="AA617" s="68">
        <f t="shared" si="9"/>
        <v>1</v>
      </c>
      <c r="AB617" s="47" t="s">
        <v>1253</v>
      </c>
      <c r="AC617" s="47" t="s">
        <v>61</v>
      </c>
      <c r="AD617" s="47"/>
      <c r="AE617" s="47" t="s">
        <v>1247</v>
      </c>
      <c r="AF617" s="39" t="s">
        <v>63</v>
      </c>
      <c r="AG617" s="39" t="s">
        <v>1138</v>
      </c>
    </row>
    <row r="618" spans="1:33" s="5" customFormat="1" ht="50.25" customHeight="1" x14ac:dyDescent="0.3">
      <c r="A618" s="83" t="s">
        <v>1715</v>
      </c>
      <c r="B618" s="47">
        <v>80111604</v>
      </c>
      <c r="C618" s="34" t="s">
        <v>1254</v>
      </c>
      <c r="D618" s="95">
        <v>43105</v>
      </c>
      <c r="E618" s="39" t="s">
        <v>796</v>
      </c>
      <c r="F618" s="39" t="s">
        <v>621</v>
      </c>
      <c r="G618" s="39" t="s">
        <v>232</v>
      </c>
      <c r="H618" s="82">
        <v>20824997.024999999</v>
      </c>
      <c r="I618" s="82">
        <v>20824997.024999999</v>
      </c>
      <c r="J618" s="39" t="s">
        <v>76</v>
      </c>
      <c r="K618" s="39" t="s">
        <v>68</v>
      </c>
      <c r="L618" s="47" t="s">
        <v>1255</v>
      </c>
      <c r="M618" s="47" t="s">
        <v>1134</v>
      </c>
      <c r="N618" s="83" t="s">
        <v>1153</v>
      </c>
      <c r="O618" s="84" t="s">
        <v>1238</v>
      </c>
      <c r="P618" s="34" t="s">
        <v>1147</v>
      </c>
      <c r="Q618" s="34"/>
      <c r="R618" s="34" t="s">
        <v>1155</v>
      </c>
      <c r="S618" s="85">
        <v>140060001</v>
      </c>
      <c r="T618" s="34" t="s">
        <v>1156</v>
      </c>
      <c r="U618" s="35"/>
      <c r="V618" s="45" t="s">
        <v>1140</v>
      </c>
      <c r="W618" s="39">
        <v>20335</v>
      </c>
      <c r="X618" s="86">
        <v>43073</v>
      </c>
      <c r="Y618" s="39" t="s">
        <v>931</v>
      </c>
      <c r="Z618" s="85">
        <v>4600006527</v>
      </c>
      <c r="AA618" s="68">
        <f t="shared" si="9"/>
        <v>1</v>
      </c>
      <c r="AB618" s="47" t="s">
        <v>1256</v>
      </c>
      <c r="AC618" s="47" t="s">
        <v>61</v>
      </c>
      <c r="AD618" s="47"/>
      <c r="AE618" s="47" t="s">
        <v>1255</v>
      </c>
      <c r="AF618" s="39" t="s">
        <v>63</v>
      </c>
      <c r="AG618" s="39" t="s">
        <v>1138</v>
      </c>
    </row>
    <row r="619" spans="1:33" s="5" customFormat="1" ht="50.25" customHeight="1" x14ac:dyDescent="0.3">
      <c r="A619" s="83" t="s">
        <v>1715</v>
      </c>
      <c r="B619" s="47">
        <v>80111604</v>
      </c>
      <c r="C619" s="34" t="s">
        <v>1257</v>
      </c>
      <c r="D619" s="95">
        <v>43105</v>
      </c>
      <c r="E619" s="39" t="s">
        <v>796</v>
      </c>
      <c r="F619" s="39" t="s">
        <v>621</v>
      </c>
      <c r="G619" s="39" t="s">
        <v>232</v>
      </c>
      <c r="H619" s="82">
        <v>20825000</v>
      </c>
      <c r="I619" s="82">
        <v>20825000</v>
      </c>
      <c r="J619" s="39" t="s">
        <v>76</v>
      </c>
      <c r="K619" s="39" t="s">
        <v>68</v>
      </c>
      <c r="L619" s="47" t="s">
        <v>1258</v>
      </c>
      <c r="M619" s="47" t="s">
        <v>1134</v>
      </c>
      <c r="N619" s="83" t="s">
        <v>1153</v>
      </c>
      <c r="O619" s="84" t="s">
        <v>1259</v>
      </c>
      <c r="P619" s="34" t="s">
        <v>1147</v>
      </c>
      <c r="Q619" s="34"/>
      <c r="R619" s="34" t="s">
        <v>1155</v>
      </c>
      <c r="S619" s="85">
        <v>140060001</v>
      </c>
      <c r="T619" s="34" t="s">
        <v>1156</v>
      </c>
      <c r="U619" s="35"/>
      <c r="V619" s="45" t="s">
        <v>1140</v>
      </c>
      <c r="W619" s="39">
        <v>20361</v>
      </c>
      <c r="X619" s="86">
        <v>43073</v>
      </c>
      <c r="Y619" s="39" t="s">
        <v>931</v>
      </c>
      <c r="Z619" s="85">
        <v>4600006514</v>
      </c>
      <c r="AA619" s="68">
        <f t="shared" si="9"/>
        <v>1</v>
      </c>
      <c r="AB619" s="47" t="s">
        <v>1260</v>
      </c>
      <c r="AC619" s="47" t="s">
        <v>61</v>
      </c>
      <c r="AD619" s="47"/>
      <c r="AE619" s="47" t="s">
        <v>1258</v>
      </c>
      <c r="AF619" s="39" t="s">
        <v>63</v>
      </c>
      <c r="AG619" s="39" t="s">
        <v>1138</v>
      </c>
    </row>
    <row r="620" spans="1:33" s="5" customFormat="1" ht="50.25" customHeight="1" x14ac:dyDescent="0.3">
      <c r="A620" s="83" t="s">
        <v>1715</v>
      </c>
      <c r="B620" s="47">
        <v>80111604</v>
      </c>
      <c r="C620" s="34" t="s">
        <v>1261</v>
      </c>
      <c r="D620" s="95">
        <v>43105</v>
      </c>
      <c r="E620" s="39" t="s">
        <v>796</v>
      </c>
      <c r="F620" s="39" t="s">
        <v>621</v>
      </c>
      <c r="G620" s="39" t="s">
        <v>232</v>
      </c>
      <c r="H620" s="82">
        <v>17000000</v>
      </c>
      <c r="I620" s="82">
        <v>17000000</v>
      </c>
      <c r="J620" s="39" t="s">
        <v>76</v>
      </c>
      <c r="K620" s="39" t="s">
        <v>68</v>
      </c>
      <c r="L620" s="47" t="s">
        <v>1258</v>
      </c>
      <c r="M620" s="47" t="s">
        <v>1134</v>
      </c>
      <c r="N620" s="83" t="s">
        <v>1153</v>
      </c>
      <c r="O620" s="84" t="s">
        <v>1259</v>
      </c>
      <c r="P620" s="34" t="s">
        <v>1147</v>
      </c>
      <c r="Q620" s="34"/>
      <c r="R620" s="34" t="s">
        <v>1155</v>
      </c>
      <c r="S620" s="85">
        <v>140060001</v>
      </c>
      <c r="T620" s="34" t="s">
        <v>1156</v>
      </c>
      <c r="U620" s="35"/>
      <c r="V620" s="45" t="s">
        <v>1140</v>
      </c>
      <c r="W620" s="39">
        <v>20363</v>
      </c>
      <c r="X620" s="86">
        <v>43073</v>
      </c>
      <c r="Y620" s="39" t="s">
        <v>931</v>
      </c>
      <c r="Z620" s="85">
        <v>4600006496</v>
      </c>
      <c r="AA620" s="68">
        <f t="shared" si="9"/>
        <v>1</v>
      </c>
      <c r="AB620" s="47" t="s">
        <v>1262</v>
      </c>
      <c r="AC620" s="47" t="s">
        <v>61</v>
      </c>
      <c r="AD620" s="47"/>
      <c r="AE620" s="47" t="s">
        <v>1258</v>
      </c>
      <c r="AF620" s="39" t="s">
        <v>63</v>
      </c>
      <c r="AG620" s="39" t="s">
        <v>1138</v>
      </c>
    </row>
    <row r="621" spans="1:33" s="5" customFormat="1" ht="50.25" customHeight="1" x14ac:dyDescent="0.3">
      <c r="A621" s="83" t="s">
        <v>1715</v>
      </c>
      <c r="B621" s="47">
        <v>80111604</v>
      </c>
      <c r="C621" s="34" t="s">
        <v>1263</v>
      </c>
      <c r="D621" s="95">
        <v>43105</v>
      </c>
      <c r="E621" s="39" t="s">
        <v>796</v>
      </c>
      <c r="F621" s="39" t="s">
        <v>621</v>
      </c>
      <c r="G621" s="39" t="s">
        <v>232</v>
      </c>
      <c r="H621" s="82">
        <v>20725000</v>
      </c>
      <c r="I621" s="82">
        <v>20725000</v>
      </c>
      <c r="J621" s="39" t="s">
        <v>76</v>
      </c>
      <c r="K621" s="39" t="s">
        <v>68</v>
      </c>
      <c r="L621" s="47" t="s">
        <v>1258</v>
      </c>
      <c r="M621" s="47" t="s">
        <v>1134</v>
      </c>
      <c r="N621" s="83" t="s">
        <v>1153</v>
      </c>
      <c r="O621" s="84" t="s">
        <v>1259</v>
      </c>
      <c r="P621" s="34" t="s">
        <v>1147</v>
      </c>
      <c r="Q621" s="34"/>
      <c r="R621" s="34" t="s">
        <v>1155</v>
      </c>
      <c r="S621" s="85">
        <v>140060001</v>
      </c>
      <c r="T621" s="34" t="s">
        <v>1156</v>
      </c>
      <c r="U621" s="35"/>
      <c r="V621" s="45" t="s">
        <v>1140</v>
      </c>
      <c r="W621" s="39">
        <v>20364</v>
      </c>
      <c r="X621" s="86">
        <v>43073</v>
      </c>
      <c r="Y621" s="39" t="s">
        <v>931</v>
      </c>
      <c r="Z621" s="85">
        <v>4600006495</v>
      </c>
      <c r="AA621" s="68">
        <f t="shared" si="9"/>
        <v>1</v>
      </c>
      <c r="AB621" s="47" t="s">
        <v>1264</v>
      </c>
      <c r="AC621" s="47" t="s">
        <v>61</v>
      </c>
      <c r="AD621" s="47"/>
      <c r="AE621" s="47" t="s">
        <v>1258</v>
      </c>
      <c r="AF621" s="39" t="s">
        <v>63</v>
      </c>
      <c r="AG621" s="39" t="s">
        <v>1138</v>
      </c>
    </row>
    <row r="622" spans="1:33" s="5" customFormat="1" ht="50.25" customHeight="1" x14ac:dyDescent="0.3">
      <c r="A622" s="83" t="s">
        <v>1715</v>
      </c>
      <c r="B622" s="47">
        <v>80111604</v>
      </c>
      <c r="C622" s="34" t="s">
        <v>1265</v>
      </c>
      <c r="D622" s="95">
        <v>43105</v>
      </c>
      <c r="E622" s="39" t="s">
        <v>796</v>
      </c>
      <c r="F622" s="39" t="s">
        <v>621</v>
      </c>
      <c r="G622" s="39" t="s">
        <v>232</v>
      </c>
      <c r="H622" s="82">
        <v>20825000</v>
      </c>
      <c r="I622" s="82">
        <v>20825000</v>
      </c>
      <c r="J622" s="39" t="s">
        <v>76</v>
      </c>
      <c r="K622" s="39" t="s">
        <v>68</v>
      </c>
      <c r="L622" s="47" t="s">
        <v>1266</v>
      </c>
      <c r="M622" s="47" t="s">
        <v>1134</v>
      </c>
      <c r="N622" s="83" t="s">
        <v>1153</v>
      </c>
      <c r="O622" s="84" t="s">
        <v>1267</v>
      </c>
      <c r="P622" s="34" t="s">
        <v>1147</v>
      </c>
      <c r="Q622" s="34"/>
      <c r="R622" s="34" t="s">
        <v>1155</v>
      </c>
      <c r="S622" s="85">
        <v>140060001</v>
      </c>
      <c r="T622" s="34" t="s">
        <v>1156</v>
      </c>
      <c r="U622" s="35"/>
      <c r="V622" s="45" t="s">
        <v>1140</v>
      </c>
      <c r="W622" s="39">
        <v>20370</v>
      </c>
      <c r="X622" s="86">
        <v>43073</v>
      </c>
      <c r="Y622" s="39" t="s">
        <v>931</v>
      </c>
      <c r="Z622" s="85">
        <v>4600006662</v>
      </c>
      <c r="AA622" s="68">
        <f t="shared" si="9"/>
        <v>1</v>
      </c>
      <c r="AB622" s="47" t="s">
        <v>1268</v>
      </c>
      <c r="AC622" s="47" t="s">
        <v>61</v>
      </c>
      <c r="AD622" s="47"/>
      <c r="AE622" s="47" t="s">
        <v>1266</v>
      </c>
      <c r="AF622" s="39" t="s">
        <v>63</v>
      </c>
      <c r="AG622" s="39" t="s">
        <v>1138</v>
      </c>
    </row>
    <row r="623" spans="1:33" s="5" customFormat="1" ht="50.25" customHeight="1" x14ac:dyDescent="0.3">
      <c r="A623" s="83" t="s">
        <v>1715</v>
      </c>
      <c r="B623" s="47">
        <v>80111604</v>
      </c>
      <c r="C623" s="34" t="s">
        <v>1269</v>
      </c>
      <c r="D623" s="95">
        <v>43105</v>
      </c>
      <c r="E623" s="39" t="s">
        <v>796</v>
      </c>
      <c r="F623" s="39" t="s">
        <v>621</v>
      </c>
      <c r="G623" s="39" t="s">
        <v>232</v>
      </c>
      <c r="H623" s="82">
        <v>20825000</v>
      </c>
      <c r="I623" s="82">
        <v>20825000</v>
      </c>
      <c r="J623" s="39" t="s">
        <v>76</v>
      </c>
      <c r="K623" s="39" t="s">
        <v>68</v>
      </c>
      <c r="L623" s="47" t="s">
        <v>1266</v>
      </c>
      <c r="M623" s="47" t="s">
        <v>1134</v>
      </c>
      <c r="N623" s="83" t="s">
        <v>1153</v>
      </c>
      <c r="O623" s="84" t="s">
        <v>1267</v>
      </c>
      <c r="P623" s="34" t="s">
        <v>1147</v>
      </c>
      <c r="Q623" s="34"/>
      <c r="R623" s="34" t="s">
        <v>1155</v>
      </c>
      <c r="S623" s="85">
        <v>140060001</v>
      </c>
      <c r="T623" s="34" t="s">
        <v>1156</v>
      </c>
      <c r="U623" s="35"/>
      <c r="V623" s="45" t="s">
        <v>1140</v>
      </c>
      <c r="W623" s="39">
        <v>20374</v>
      </c>
      <c r="X623" s="86">
        <v>43073</v>
      </c>
      <c r="Y623" s="39" t="s">
        <v>931</v>
      </c>
      <c r="Z623" s="85">
        <v>4600006500</v>
      </c>
      <c r="AA623" s="68">
        <f t="shared" si="9"/>
        <v>1</v>
      </c>
      <c r="AB623" s="47" t="s">
        <v>1270</v>
      </c>
      <c r="AC623" s="47" t="s">
        <v>61</v>
      </c>
      <c r="AD623" s="47"/>
      <c r="AE623" s="47" t="s">
        <v>1266</v>
      </c>
      <c r="AF623" s="39" t="s">
        <v>63</v>
      </c>
      <c r="AG623" s="39" t="s">
        <v>1138</v>
      </c>
    </row>
    <row r="624" spans="1:33" s="5" customFormat="1" ht="50.25" customHeight="1" x14ac:dyDescent="0.3">
      <c r="A624" s="83" t="s">
        <v>1715</v>
      </c>
      <c r="B624" s="47">
        <v>80111604</v>
      </c>
      <c r="C624" s="34" t="s">
        <v>1271</v>
      </c>
      <c r="D624" s="95">
        <v>43105</v>
      </c>
      <c r="E624" s="39" t="s">
        <v>796</v>
      </c>
      <c r="F624" s="39" t="s">
        <v>621</v>
      </c>
      <c r="G624" s="39" t="s">
        <v>232</v>
      </c>
      <c r="H624" s="82">
        <v>20824993.199999999</v>
      </c>
      <c r="I624" s="82">
        <v>20824993.199999999</v>
      </c>
      <c r="J624" s="39" t="s">
        <v>76</v>
      </c>
      <c r="K624" s="39" t="s">
        <v>68</v>
      </c>
      <c r="L624" s="47" t="s">
        <v>1272</v>
      </c>
      <c r="M624" s="47" t="s">
        <v>1134</v>
      </c>
      <c r="N624" s="83" t="s">
        <v>1153</v>
      </c>
      <c r="O624" s="84" t="s">
        <v>1273</v>
      </c>
      <c r="P624" s="34" t="s">
        <v>1147</v>
      </c>
      <c r="Q624" s="34"/>
      <c r="R624" s="34" t="s">
        <v>1155</v>
      </c>
      <c r="S624" s="85">
        <v>140060001</v>
      </c>
      <c r="T624" s="34" t="s">
        <v>1156</v>
      </c>
      <c r="U624" s="35"/>
      <c r="V624" s="45" t="s">
        <v>1140</v>
      </c>
      <c r="W624" s="39">
        <v>20381</v>
      </c>
      <c r="X624" s="86">
        <v>43073</v>
      </c>
      <c r="Y624" s="39" t="s">
        <v>931</v>
      </c>
      <c r="Z624" s="85">
        <v>4600006570</v>
      </c>
      <c r="AA624" s="68">
        <f t="shared" si="9"/>
        <v>1</v>
      </c>
      <c r="AB624" s="47" t="s">
        <v>1274</v>
      </c>
      <c r="AC624" s="47" t="s">
        <v>61</v>
      </c>
      <c r="AD624" s="47"/>
      <c r="AE624" s="47" t="s">
        <v>1272</v>
      </c>
      <c r="AF624" s="39" t="s">
        <v>63</v>
      </c>
      <c r="AG624" s="39" t="s">
        <v>1138</v>
      </c>
    </row>
    <row r="625" spans="1:33" s="5" customFormat="1" ht="50.25" customHeight="1" x14ac:dyDescent="0.3">
      <c r="A625" s="83" t="s">
        <v>1715</v>
      </c>
      <c r="B625" s="47">
        <v>80111604</v>
      </c>
      <c r="C625" s="34" t="s">
        <v>1275</v>
      </c>
      <c r="D625" s="95">
        <v>43105</v>
      </c>
      <c r="E625" s="39" t="s">
        <v>796</v>
      </c>
      <c r="F625" s="39" t="s">
        <v>621</v>
      </c>
      <c r="G625" s="39" t="s">
        <v>232</v>
      </c>
      <c r="H625" s="82">
        <v>20825000</v>
      </c>
      <c r="I625" s="82">
        <v>20825000</v>
      </c>
      <c r="J625" s="39" t="s">
        <v>76</v>
      </c>
      <c r="K625" s="39" t="s">
        <v>68</v>
      </c>
      <c r="L625" s="47" t="s">
        <v>1276</v>
      </c>
      <c r="M625" s="47" t="s">
        <v>1134</v>
      </c>
      <c r="N625" s="83" t="s">
        <v>1153</v>
      </c>
      <c r="O625" s="84" t="s">
        <v>1277</v>
      </c>
      <c r="P625" s="34" t="s">
        <v>1147</v>
      </c>
      <c r="Q625" s="34"/>
      <c r="R625" s="34" t="s">
        <v>1155</v>
      </c>
      <c r="S625" s="85">
        <v>140060001</v>
      </c>
      <c r="T625" s="34" t="s">
        <v>1156</v>
      </c>
      <c r="U625" s="35"/>
      <c r="V625" s="45" t="s">
        <v>1140</v>
      </c>
      <c r="W625" s="39">
        <v>20441</v>
      </c>
      <c r="X625" s="86">
        <v>43073</v>
      </c>
      <c r="Y625" s="39" t="s">
        <v>931</v>
      </c>
      <c r="Z625" s="85">
        <v>4600006574</v>
      </c>
      <c r="AA625" s="68">
        <f t="shared" si="9"/>
        <v>1</v>
      </c>
      <c r="AB625" s="47" t="s">
        <v>1278</v>
      </c>
      <c r="AC625" s="47" t="s">
        <v>61</v>
      </c>
      <c r="AD625" s="47"/>
      <c r="AE625" s="47" t="s">
        <v>1276</v>
      </c>
      <c r="AF625" s="39" t="s">
        <v>63</v>
      </c>
      <c r="AG625" s="39" t="s">
        <v>1138</v>
      </c>
    </row>
    <row r="626" spans="1:33" s="5" customFormat="1" ht="50.25" customHeight="1" x14ac:dyDescent="0.3">
      <c r="A626" s="83" t="s">
        <v>1715</v>
      </c>
      <c r="B626" s="47">
        <v>80111604</v>
      </c>
      <c r="C626" s="34" t="s">
        <v>1279</v>
      </c>
      <c r="D626" s="95">
        <v>43105</v>
      </c>
      <c r="E626" s="39" t="s">
        <v>796</v>
      </c>
      <c r="F626" s="39"/>
      <c r="G626" s="39" t="s">
        <v>232</v>
      </c>
      <c r="H626" s="82">
        <v>20824978.75</v>
      </c>
      <c r="I626" s="82">
        <v>20824978.75</v>
      </c>
      <c r="J626" s="39" t="s">
        <v>76</v>
      </c>
      <c r="K626" s="39" t="s">
        <v>68</v>
      </c>
      <c r="L626" s="47" t="s">
        <v>1272</v>
      </c>
      <c r="M626" s="47" t="s">
        <v>1134</v>
      </c>
      <c r="N626" s="83" t="s">
        <v>1153</v>
      </c>
      <c r="O626" s="84" t="s">
        <v>1273</v>
      </c>
      <c r="P626" s="34" t="s">
        <v>1147</v>
      </c>
      <c r="Q626" s="34"/>
      <c r="R626" s="34" t="s">
        <v>1155</v>
      </c>
      <c r="S626" s="85">
        <v>140060001</v>
      </c>
      <c r="T626" s="34" t="s">
        <v>1156</v>
      </c>
      <c r="U626" s="35"/>
      <c r="V626" s="45" t="s">
        <v>1140</v>
      </c>
      <c r="W626" s="39">
        <v>20448</v>
      </c>
      <c r="X626" s="86">
        <v>43073</v>
      </c>
      <c r="Y626" s="39" t="s">
        <v>931</v>
      </c>
      <c r="Z626" s="85">
        <v>4600006571</v>
      </c>
      <c r="AA626" s="68">
        <f t="shared" si="9"/>
        <v>1</v>
      </c>
      <c r="AB626" s="47" t="s">
        <v>1280</v>
      </c>
      <c r="AC626" s="47" t="s">
        <v>61</v>
      </c>
      <c r="AD626" s="47"/>
      <c r="AE626" s="47" t="s">
        <v>1272</v>
      </c>
      <c r="AF626" s="39" t="s">
        <v>63</v>
      </c>
      <c r="AG626" s="39" t="s">
        <v>1138</v>
      </c>
    </row>
    <row r="627" spans="1:33" s="5" customFormat="1" ht="50.25" customHeight="1" x14ac:dyDescent="0.3">
      <c r="A627" s="83" t="s">
        <v>1715</v>
      </c>
      <c r="B627" s="47">
        <v>80111604</v>
      </c>
      <c r="C627" s="34" t="s">
        <v>1281</v>
      </c>
      <c r="D627" s="95">
        <v>43105</v>
      </c>
      <c r="E627" s="39" t="s">
        <v>796</v>
      </c>
      <c r="F627" s="39" t="s">
        <v>621</v>
      </c>
      <c r="G627" s="39" t="s">
        <v>232</v>
      </c>
      <c r="H627" s="82">
        <v>20824575</v>
      </c>
      <c r="I627" s="82">
        <v>20824575</v>
      </c>
      <c r="J627" s="39" t="s">
        <v>76</v>
      </c>
      <c r="K627" s="39" t="s">
        <v>68</v>
      </c>
      <c r="L627" s="47" t="s">
        <v>1276</v>
      </c>
      <c r="M627" s="47" t="s">
        <v>1134</v>
      </c>
      <c r="N627" s="83" t="s">
        <v>1153</v>
      </c>
      <c r="O627" s="84" t="s">
        <v>1277</v>
      </c>
      <c r="P627" s="34" t="s">
        <v>1147</v>
      </c>
      <c r="Q627" s="34"/>
      <c r="R627" s="34" t="s">
        <v>1155</v>
      </c>
      <c r="S627" s="85">
        <v>140060001</v>
      </c>
      <c r="T627" s="34" t="s">
        <v>1156</v>
      </c>
      <c r="U627" s="35"/>
      <c r="V627" s="45" t="s">
        <v>1140</v>
      </c>
      <c r="W627" s="39">
        <v>20442</v>
      </c>
      <c r="X627" s="86">
        <v>43073</v>
      </c>
      <c r="Y627" s="39" t="s">
        <v>931</v>
      </c>
      <c r="Z627" s="85">
        <v>4600006573</v>
      </c>
      <c r="AA627" s="68">
        <f t="shared" si="9"/>
        <v>1</v>
      </c>
      <c r="AB627" s="47" t="s">
        <v>1282</v>
      </c>
      <c r="AC627" s="47" t="s">
        <v>61</v>
      </c>
      <c r="AD627" s="47"/>
      <c r="AE627" s="47" t="s">
        <v>1276</v>
      </c>
      <c r="AF627" s="39" t="s">
        <v>63</v>
      </c>
      <c r="AG627" s="39" t="s">
        <v>1138</v>
      </c>
    </row>
    <row r="628" spans="1:33" s="5" customFormat="1" ht="50.25" customHeight="1" x14ac:dyDescent="0.3">
      <c r="A628" s="83" t="s">
        <v>1715</v>
      </c>
      <c r="B628" s="47">
        <v>80111604</v>
      </c>
      <c r="C628" s="34" t="s">
        <v>1283</v>
      </c>
      <c r="D628" s="95">
        <v>43105</v>
      </c>
      <c r="E628" s="39" t="s">
        <v>796</v>
      </c>
      <c r="F628" s="39" t="s">
        <v>621</v>
      </c>
      <c r="G628" s="39" t="s">
        <v>232</v>
      </c>
      <c r="H628" s="82">
        <v>20825000</v>
      </c>
      <c r="I628" s="82">
        <v>20825000</v>
      </c>
      <c r="J628" s="39" t="s">
        <v>76</v>
      </c>
      <c r="K628" s="39" t="s">
        <v>68</v>
      </c>
      <c r="L628" s="47" t="s">
        <v>1284</v>
      </c>
      <c r="M628" s="47" t="s">
        <v>1134</v>
      </c>
      <c r="N628" s="83" t="s">
        <v>1153</v>
      </c>
      <c r="O628" s="84" t="s">
        <v>1285</v>
      </c>
      <c r="P628" s="34" t="s">
        <v>1147</v>
      </c>
      <c r="Q628" s="34"/>
      <c r="R628" s="34" t="s">
        <v>1155</v>
      </c>
      <c r="S628" s="85">
        <v>140060001</v>
      </c>
      <c r="T628" s="34" t="s">
        <v>1156</v>
      </c>
      <c r="U628" s="35"/>
      <c r="V628" s="45" t="s">
        <v>1140</v>
      </c>
      <c r="W628" s="39">
        <v>20470</v>
      </c>
      <c r="X628" s="86">
        <v>43073</v>
      </c>
      <c r="Y628" s="39" t="s">
        <v>931</v>
      </c>
      <c r="Z628" s="85">
        <v>4600006560</v>
      </c>
      <c r="AA628" s="68">
        <f t="shared" si="9"/>
        <v>1</v>
      </c>
      <c r="AB628" s="47" t="s">
        <v>1286</v>
      </c>
      <c r="AC628" s="47" t="s">
        <v>61</v>
      </c>
      <c r="AD628" s="47"/>
      <c r="AE628" s="47" t="s">
        <v>1284</v>
      </c>
      <c r="AF628" s="39" t="s">
        <v>63</v>
      </c>
      <c r="AG628" s="39" t="s">
        <v>1138</v>
      </c>
    </row>
    <row r="629" spans="1:33" s="5" customFormat="1" ht="50.25" customHeight="1" x14ac:dyDescent="0.3">
      <c r="A629" s="83" t="s">
        <v>1715</v>
      </c>
      <c r="B629" s="47">
        <v>80111604</v>
      </c>
      <c r="C629" s="34" t="s">
        <v>1287</v>
      </c>
      <c r="D629" s="95">
        <v>43105</v>
      </c>
      <c r="E629" s="39" t="s">
        <v>796</v>
      </c>
      <c r="F629" s="39" t="s">
        <v>621</v>
      </c>
      <c r="G629" s="39" t="s">
        <v>232</v>
      </c>
      <c r="H629" s="82">
        <v>17000000</v>
      </c>
      <c r="I629" s="82">
        <v>17000000</v>
      </c>
      <c r="J629" s="39" t="s">
        <v>76</v>
      </c>
      <c r="K629" s="39" t="s">
        <v>68</v>
      </c>
      <c r="L629" s="47" t="s">
        <v>1272</v>
      </c>
      <c r="M629" s="47" t="s">
        <v>1134</v>
      </c>
      <c r="N629" s="83" t="s">
        <v>1153</v>
      </c>
      <c r="O629" s="84" t="s">
        <v>1273</v>
      </c>
      <c r="P629" s="34" t="s">
        <v>1147</v>
      </c>
      <c r="Q629" s="34"/>
      <c r="R629" s="34" t="s">
        <v>1155</v>
      </c>
      <c r="S629" s="85">
        <v>140060001</v>
      </c>
      <c r="T629" s="34" t="s">
        <v>1156</v>
      </c>
      <c r="U629" s="35"/>
      <c r="V629" s="45" t="s">
        <v>1140</v>
      </c>
      <c r="W629" s="39">
        <v>20456</v>
      </c>
      <c r="X629" s="86">
        <v>43073</v>
      </c>
      <c r="Y629" s="39" t="s">
        <v>931</v>
      </c>
      <c r="Z629" s="85">
        <v>4600006598</v>
      </c>
      <c r="AA629" s="68">
        <f t="shared" si="9"/>
        <v>1</v>
      </c>
      <c r="AB629" s="47" t="s">
        <v>1288</v>
      </c>
      <c r="AC629" s="47" t="s">
        <v>61</v>
      </c>
      <c r="AD629" s="47"/>
      <c r="AE629" s="47" t="s">
        <v>1272</v>
      </c>
      <c r="AF629" s="39" t="s">
        <v>63</v>
      </c>
      <c r="AG629" s="39" t="s">
        <v>1138</v>
      </c>
    </row>
    <row r="630" spans="1:33" s="5" customFormat="1" ht="50.25" customHeight="1" x14ac:dyDescent="0.3">
      <c r="A630" s="83" t="s">
        <v>1715</v>
      </c>
      <c r="B630" s="47">
        <v>80111604</v>
      </c>
      <c r="C630" s="34" t="s">
        <v>1289</v>
      </c>
      <c r="D630" s="95">
        <v>43105</v>
      </c>
      <c r="E630" s="39" t="s">
        <v>796</v>
      </c>
      <c r="F630" s="39" t="s">
        <v>621</v>
      </c>
      <c r="G630" s="39" t="s">
        <v>232</v>
      </c>
      <c r="H630" s="82">
        <v>20824997.024999999</v>
      </c>
      <c r="I630" s="82">
        <v>20824997.024999999</v>
      </c>
      <c r="J630" s="39" t="s">
        <v>76</v>
      </c>
      <c r="K630" s="39" t="s">
        <v>68</v>
      </c>
      <c r="L630" s="47" t="s">
        <v>1284</v>
      </c>
      <c r="M630" s="47" t="s">
        <v>1134</v>
      </c>
      <c r="N630" s="83" t="s">
        <v>1153</v>
      </c>
      <c r="O630" s="84" t="s">
        <v>1285</v>
      </c>
      <c r="P630" s="34" t="s">
        <v>1147</v>
      </c>
      <c r="Q630" s="34"/>
      <c r="R630" s="34" t="s">
        <v>1155</v>
      </c>
      <c r="S630" s="85">
        <v>140060001</v>
      </c>
      <c r="T630" s="34" t="s">
        <v>1156</v>
      </c>
      <c r="U630" s="35"/>
      <c r="V630" s="45" t="s">
        <v>1140</v>
      </c>
      <c r="W630" s="39">
        <v>20471</v>
      </c>
      <c r="X630" s="86">
        <v>43073</v>
      </c>
      <c r="Y630" s="39" t="s">
        <v>931</v>
      </c>
      <c r="Z630" s="85">
        <v>4600006569</v>
      </c>
      <c r="AA630" s="68">
        <f t="shared" si="9"/>
        <v>1</v>
      </c>
      <c r="AB630" s="47" t="s">
        <v>1290</v>
      </c>
      <c r="AC630" s="47" t="s">
        <v>61</v>
      </c>
      <c r="AD630" s="47"/>
      <c r="AE630" s="47" t="s">
        <v>1284</v>
      </c>
      <c r="AF630" s="39" t="s">
        <v>63</v>
      </c>
      <c r="AG630" s="39" t="s">
        <v>1138</v>
      </c>
    </row>
    <row r="631" spans="1:33" s="5" customFormat="1" ht="50.25" customHeight="1" x14ac:dyDescent="0.3">
      <c r="A631" s="83" t="s">
        <v>1715</v>
      </c>
      <c r="B631" s="47">
        <v>80111604</v>
      </c>
      <c r="C631" s="34" t="s">
        <v>1291</v>
      </c>
      <c r="D631" s="95">
        <v>43105</v>
      </c>
      <c r="E631" s="39" t="s">
        <v>796</v>
      </c>
      <c r="F631" s="39" t="s">
        <v>621</v>
      </c>
      <c r="G631" s="39" t="s">
        <v>232</v>
      </c>
      <c r="H631" s="82">
        <v>20824256.25</v>
      </c>
      <c r="I631" s="82">
        <v>20824256.25</v>
      </c>
      <c r="J631" s="39" t="s">
        <v>76</v>
      </c>
      <c r="K631" s="39" t="s">
        <v>68</v>
      </c>
      <c r="L631" s="47" t="s">
        <v>1276</v>
      </c>
      <c r="M631" s="47" t="s">
        <v>1134</v>
      </c>
      <c r="N631" s="83" t="s">
        <v>1153</v>
      </c>
      <c r="O631" s="84" t="s">
        <v>1277</v>
      </c>
      <c r="P631" s="34" t="s">
        <v>1147</v>
      </c>
      <c r="Q631" s="34"/>
      <c r="R631" s="34" t="s">
        <v>1155</v>
      </c>
      <c r="S631" s="85">
        <v>140060001</v>
      </c>
      <c r="T631" s="34" t="s">
        <v>1156</v>
      </c>
      <c r="U631" s="35"/>
      <c r="V631" s="45" t="s">
        <v>1140</v>
      </c>
      <c r="W631" s="39">
        <v>20443</v>
      </c>
      <c r="X631" s="86">
        <v>43073</v>
      </c>
      <c r="Y631" s="39" t="s">
        <v>931</v>
      </c>
      <c r="Z631" s="85">
        <v>4600006561</v>
      </c>
      <c r="AA631" s="68">
        <f t="shared" si="9"/>
        <v>1</v>
      </c>
      <c r="AB631" s="47" t="s">
        <v>1292</v>
      </c>
      <c r="AC631" s="47" t="s">
        <v>61</v>
      </c>
      <c r="AD631" s="47"/>
      <c r="AE631" s="47" t="s">
        <v>1276</v>
      </c>
      <c r="AF631" s="39" t="s">
        <v>63</v>
      </c>
      <c r="AG631" s="39" t="s">
        <v>1138</v>
      </c>
    </row>
    <row r="632" spans="1:33" s="5" customFormat="1" ht="50.25" customHeight="1" x14ac:dyDescent="0.3">
      <c r="A632" s="83" t="s">
        <v>1715</v>
      </c>
      <c r="B632" s="47">
        <v>80111604</v>
      </c>
      <c r="C632" s="34" t="s">
        <v>1293</v>
      </c>
      <c r="D632" s="95">
        <v>43105</v>
      </c>
      <c r="E632" s="39" t="s">
        <v>796</v>
      </c>
      <c r="F632" s="39" t="s">
        <v>621</v>
      </c>
      <c r="G632" s="39" t="s">
        <v>232</v>
      </c>
      <c r="H632" s="82">
        <v>20824150</v>
      </c>
      <c r="I632" s="82">
        <v>20824150</v>
      </c>
      <c r="J632" s="39" t="s">
        <v>76</v>
      </c>
      <c r="K632" s="39" t="s">
        <v>68</v>
      </c>
      <c r="L632" s="47" t="s">
        <v>1272</v>
      </c>
      <c r="M632" s="47" t="s">
        <v>1134</v>
      </c>
      <c r="N632" s="83" t="s">
        <v>1153</v>
      </c>
      <c r="O632" s="84" t="s">
        <v>1273</v>
      </c>
      <c r="P632" s="34" t="s">
        <v>1147</v>
      </c>
      <c r="Q632" s="34"/>
      <c r="R632" s="34" t="s">
        <v>1155</v>
      </c>
      <c r="S632" s="85">
        <v>140060001</v>
      </c>
      <c r="T632" s="34" t="s">
        <v>1156</v>
      </c>
      <c r="U632" s="35"/>
      <c r="V632" s="45" t="s">
        <v>1140</v>
      </c>
      <c r="W632" s="39">
        <v>20460</v>
      </c>
      <c r="X632" s="86">
        <v>43073</v>
      </c>
      <c r="Y632" s="39" t="s">
        <v>931</v>
      </c>
      <c r="Z632" s="85">
        <v>4600006557</v>
      </c>
      <c r="AA632" s="68">
        <f t="shared" si="9"/>
        <v>1</v>
      </c>
      <c r="AB632" s="47" t="s">
        <v>1294</v>
      </c>
      <c r="AC632" s="47" t="s">
        <v>61</v>
      </c>
      <c r="AD632" s="47"/>
      <c r="AE632" s="47" t="s">
        <v>1272</v>
      </c>
      <c r="AF632" s="39" t="s">
        <v>63</v>
      </c>
      <c r="AG632" s="39" t="s">
        <v>1138</v>
      </c>
    </row>
    <row r="633" spans="1:33" s="5" customFormat="1" ht="50.25" customHeight="1" x14ac:dyDescent="0.3">
      <c r="A633" s="83" t="s">
        <v>1715</v>
      </c>
      <c r="B633" s="47">
        <v>80111604</v>
      </c>
      <c r="C633" s="34" t="s">
        <v>1295</v>
      </c>
      <c r="D633" s="95">
        <v>43105</v>
      </c>
      <c r="E633" s="39" t="s">
        <v>796</v>
      </c>
      <c r="F633" s="39" t="s">
        <v>621</v>
      </c>
      <c r="G633" s="39" t="s">
        <v>232</v>
      </c>
      <c r="H633" s="82">
        <v>20824766.25</v>
      </c>
      <c r="I633" s="82">
        <v>20824766.25</v>
      </c>
      <c r="J633" s="39" t="s">
        <v>76</v>
      </c>
      <c r="K633" s="39" t="s">
        <v>68</v>
      </c>
      <c r="L633" s="47" t="s">
        <v>1272</v>
      </c>
      <c r="M633" s="47" t="s">
        <v>1134</v>
      </c>
      <c r="N633" s="83" t="s">
        <v>1153</v>
      </c>
      <c r="O633" s="84" t="s">
        <v>1273</v>
      </c>
      <c r="P633" s="34" t="s">
        <v>1147</v>
      </c>
      <c r="Q633" s="34"/>
      <c r="R633" s="34" t="s">
        <v>1155</v>
      </c>
      <c r="S633" s="85">
        <v>140060001</v>
      </c>
      <c r="T633" s="34" t="s">
        <v>1156</v>
      </c>
      <c r="U633" s="35"/>
      <c r="V633" s="45" t="s">
        <v>1140</v>
      </c>
      <c r="W633" s="39">
        <v>20466</v>
      </c>
      <c r="X633" s="86">
        <v>43073</v>
      </c>
      <c r="Y633" s="39" t="s">
        <v>931</v>
      </c>
      <c r="Z633" s="85">
        <v>4600006565</v>
      </c>
      <c r="AA633" s="68">
        <f t="shared" si="9"/>
        <v>1</v>
      </c>
      <c r="AB633" s="47" t="s">
        <v>1296</v>
      </c>
      <c r="AC633" s="47" t="s">
        <v>61</v>
      </c>
      <c r="AD633" s="47"/>
      <c r="AE633" s="47" t="s">
        <v>1272</v>
      </c>
      <c r="AF633" s="39" t="s">
        <v>63</v>
      </c>
      <c r="AG633" s="39" t="s">
        <v>1138</v>
      </c>
    </row>
    <row r="634" spans="1:33" s="5" customFormat="1" ht="50.25" customHeight="1" x14ac:dyDescent="0.3">
      <c r="A634" s="83" t="s">
        <v>1715</v>
      </c>
      <c r="B634" s="47">
        <v>80111604</v>
      </c>
      <c r="C634" s="34" t="s">
        <v>1297</v>
      </c>
      <c r="D634" s="95">
        <v>43105</v>
      </c>
      <c r="E634" s="39" t="s">
        <v>796</v>
      </c>
      <c r="F634" s="39" t="s">
        <v>621</v>
      </c>
      <c r="G634" s="39" t="s">
        <v>232</v>
      </c>
      <c r="H634" s="82">
        <v>20824978.75</v>
      </c>
      <c r="I634" s="82">
        <v>20824978.75</v>
      </c>
      <c r="J634" s="39" t="s">
        <v>76</v>
      </c>
      <c r="K634" s="39" t="s">
        <v>68</v>
      </c>
      <c r="L634" s="47" t="s">
        <v>1276</v>
      </c>
      <c r="M634" s="47" t="s">
        <v>1134</v>
      </c>
      <c r="N634" s="83" t="s">
        <v>1153</v>
      </c>
      <c r="O634" s="84" t="s">
        <v>1277</v>
      </c>
      <c r="P634" s="34" t="s">
        <v>1147</v>
      </c>
      <c r="Q634" s="34"/>
      <c r="R634" s="34" t="s">
        <v>1155</v>
      </c>
      <c r="S634" s="85">
        <v>140060001</v>
      </c>
      <c r="T634" s="34" t="s">
        <v>1156</v>
      </c>
      <c r="U634" s="35"/>
      <c r="V634" s="45" t="s">
        <v>1140</v>
      </c>
      <c r="W634" s="39">
        <v>20444</v>
      </c>
      <c r="X634" s="86">
        <v>43073</v>
      </c>
      <c r="Y634" s="39" t="s">
        <v>931</v>
      </c>
      <c r="Z634" s="85">
        <v>4600006575</v>
      </c>
      <c r="AA634" s="68">
        <f t="shared" si="9"/>
        <v>1</v>
      </c>
      <c r="AB634" s="47" t="s">
        <v>1298</v>
      </c>
      <c r="AC634" s="47" t="s">
        <v>61</v>
      </c>
      <c r="AD634" s="47"/>
      <c r="AE634" s="47" t="s">
        <v>1276</v>
      </c>
      <c r="AF634" s="39" t="s">
        <v>63</v>
      </c>
      <c r="AG634" s="39" t="s">
        <v>1138</v>
      </c>
    </row>
    <row r="635" spans="1:33" s="5" customFormat="1" ht="50.25" customHeight="1" x14ac:dyDescent="0.3">
      <c r="A635" s="83" t="s">
        <v>1715</v>
      </c>
      <c r="B635" s="47">
        <v>80111604</v>
      </c>
      <c r="C635" s="34" t="s">
        <v>1299</v>
      </c>
      <c r="D635" s="95">
        <v>43105</v>
      </c>
      <c r="E635" s="39" t="s">
        <v>796</v>
      </c>
      <c r="F635" s="39" t="s">
        <v>621</v>
      </c>
      <c r="G635" s="39" t="s">
        <v>232</v>
      </c>
      <c r="H635" s="82">
        <v>20825000</v>
      </c>
      <c r="I635" s="82">
        <v>20825000</v>
      </c>
      <c r="J635" s="39" t="s">
        <v>76</v>
      </c>
      <c r="K635" s="39" t="s">
        <v>68</v>
      </c>
      <c r="L635" s="47" t="s">
        <v>1272</v>
      </c>
      <c r="M635" s="47" t="s">
        <v>1134</v>
      </c>
      <c r="N635" s="83" t="s">
        <v>1153</v>
      </c>
      <c r="O635" s="84" t="s">
        <v>1273</v>
      </c>
      <c r="P635" s="34" t="s">
        <v>1147</v>
      </c>
      <c r="Q635" s="34"/>
      <c r="R635" s="34" t="s">
        <v>1155</v>
      </c>
      <c r="S635" s="85">
        <v>140060001</v>
      </c>
      <c r="T635" s="34" t="s">
        <v>1156</v>
      </c>
      <c r="U635" s="35"/>
      <c r="V635" s="45" t="s">
        <v>1140</v>
      </c>
      <c r="W635" s="39">
        <v>20467</v>
      </c>
      <c r="X635" s="86">
        <v>43073</v>
      </c>
      <c r="Y635" s="39" t="s">
        <v>931</v>
      </c>
      <c r="Z635" s="85">
        <v>4600006568</v>
      </c>
      <c r="AA635" s="68">
        <f t="shared" si="9"/>
        <v>1</v>
      </c>
      <c r="AB635" s="47" t="s">
        <v>1300</v>
      </c>
      <c r="AC635" s="47" t="s">
        <v>61</v>
      </c>
      <c r="AD635" s="47"/>
      <c r="AE635" s="47" t="s">
        <v>1272</v>
      </c>
      <c r="AF635" s="39" t="s">
        <v>63</v>
      </c>
      <c r="AG635" s="39" t="s">
        <v>1138</v>
      </c>
    </row>
    <row r="636" spans="1:33" s="5" customFormat="1" ht="50.25" customHeight="1" x14ac:dyDescent="0.3">
      <c r="A636" s="83" t="s">
        <v>1715</v>
      </c>
      <c r="B636" s="47">
        <v>80111604</v>
      </c>
      <c r="C636" s="34" t="s">
        <v>1301</v>
      </c>
      <c r="D636" s="95">
        <v>43105</v>
      </c>
      <c r="E636" s="39" t="s">
        <v>796</v>
      </c>
      <c r="F636" s="39" t="s">
        <v>621</v>
      </c>
      <c r="G636" s="39" t="s">
        <v>232</v>
      </c>
      <c r="H636" s="82">
        <v>20825000</v>
      </c>
      <c r="I636" s="82">
        <v>20825000</v>
      </c>
      <c r="J636" s="39" t="s">
        <v>76</v>
      </c>
      <c r="K636" s="39" t="s">
        <v>68</v>
      </c>
      <c r="L636" s="47" t="s">
        <v>1302</v>
      </c>
      <c r="M636" s="47" t="s">
        <v>1134</v>
      </c>
      <c r="N636" s="83" t="s">
        <v>1153</v>
      </c>
      <c r="O636" s="84" t="s">
        <v>1303</v>
      </c>
      <c r="P636" s="34" t="s">
        <v>1147</v>
      </c>
      <c r="Q636" s="34"/>
      <c r="R636" s="34" t="s">
        <v>1155</v>
      </c>
      <c r="S636" s="85">
        <v>140060001</v>
      </c>
      <c r="T636" s="34" t="s">
        <v>1156</v>
      </c>
      <c r="U636" s="35"/>
      <c r="V636" s="45" t="s">
        <v>1140</v>
      </c>
      <c r="W636" s="39">
        <v>20485</v>
      </c>
      <c r="X636" s="86">
        <v>43073</v>
      </c>
      <c r="Y636" s="39" t="s">
        <v>931</v>
      </c>
      <c r="Z636" s="85">
        <v>4600006614</v>
      </c>
      <c r="AA636" s="68">
        <f t="shared" si="9"/>
        <v>1</v>
      </c>
      <c r="AB636" s="47" t="s">
        <v>1304</v>
      </c>
      <c r="AC636" s="47" t="s">
        <v>61</v>
      </c>
      <c r="AD636" s="47"/>
      <c r="AE636" s="47" t="s">
        <v>1302</v>
      </c>
      <c r="AF636" s="39" t="s">
        <v>63</v>
      </c>
      <c r="AG636" s="39" t="s">
        <v>1138</v>
      </c>
    </row>
    <row r="637" spans="1:33" s="5" customFormat="1" ht="50.25" customHeight="1" x14ac:dyDescent="0.3">
      <c r="A637" s="83" t="s">
        <v>1715</v>
      </c>
      <c r="B637" s="47">
        <v>80111604</v>
      </c>
      <c r="C637" s="34" t="s">
        <v>1305</v>
      </c>
      <c r="D637" s="95">
        <v>43105</v>
      </c>
      <c r="E637" s="39" t="s">
        <v>796</v>
      </c>
      <c r="F637" s="39" t="s">
        <v>621</v>
      </c>
      <c r="G637" s="39" t="s">
        <v>232</v>
      </c>
      <c r="H637" s="82">
        <v>20824997.875</v>
      </c>
      <c r="I637" s="82">
        <v>20824997.875</v>
      </c>
      <c r="J637" s="39" t="s">
        <v>76</v>
      </c>
      <c r="K637" s="39" t="s">
        <v>68</v>
      </c>
      <c r="L637" s="47" t="s">
        <v>1302</v>
      </c>
      <c r="M637" s="47" t="s">
        <v>1134</v>
      </c>
      <c r="N637" s="83" t="s">
        <v>1153</v>
      </c>
      <c r="O637" s="84" t="s">
        <v>1303</v>
      </c>
      <c r="P637" s="34" t="s">
        <v>1147</v>
      </c>
      <c r="Q637" s="34"/>
      <c r="R637" s="34" t="s">
        <v>1155</v>
      </c>
      <c r="S637" s="85">
        <v>140060001</v>
      </c>
      <c r="T637" s="34" t="s">
        <v>1156</v>
      </c>
      <c r="U637" s="35"/>
      <c r="V637" s="45" t="s">
        <v>1140</v>
      </c>
      <c r="W637" s="39">
        <v>20486</v>
      </c>
      <c r="X637" s="86">
        <v>43073</v>
      </c>
      <c r="Y637" s="39" t="s">
        <v>931</v>
      </c>
      <c r="Z637" s="85">
        <v>4600006613</v>
      </c>
      <c r="AA637" s="68">
        <f t="shared" si="9"/>
        <v>1</v>
      </c>
      <c r="AB637" s="47" t="s">
        <v>1306</v>
      </c>
      <c r="AC637" s="47" t="s">
        <v>61</v>
      </c>
      <c r="AD637" s="47"/>
      <c r="AE637" s="47" t="s">
        <v>1302</v>
      </c>
      <c r="AF637" s="39" t="s">
        <v>63</v>
      </c>
      <c r="AG637" s="39" t="s">
        <v>1138</v>
      </c>
    </row>
    <row r="638" spans="1:33" s="5" customFormat="1" ht="50.25" customHeight="1" x14ac:dyDescent="0.3">
      <c r="A638" s="83" t="s">
        <v>1715</v>
      </c>
      <c r="B638" s="47">
        <v>80111604</v>
      </c>
      <c r="C638" s="34" t="s">
        <v>1307</v>
      </c>
      <c r="D638" s="95">
        <v>43105</v>
      </c>
      <c r="E638" s="39" t="s">
        <v>796</v>
      </c>
      <c r="F638" s="39" t="s">
        <v>621</v>
      </c>
      <c r="G638" s="39" t="s">
        <v>232</v>
      </c>
      <c r="H638" s="82">
        <v>20580000</v>
      </c>
      <c r="I638" s="82">
        <v>20580000</v>
      </c>
      <c r="J638" s="39" t="s">
        <v>76</v>
      </c>
      <c r="K638" s="39" t="s">
        <v>68</v>
      </c>
      <c r="L638" s="47" t="s">
        <v>1302</v>
      </c>
      <c r="M638" s="47" t="s">
        <v>1134</v>
      </c>
      <c r="N638" s="83" t="s">
        <v>1153</v>
      </c>
      <c r="O638" s="84" t="s">
        <v>1303</v>
      </c>
      <c r="P638" s="34" t="s">
        <v>1147</v>
      </c>
      <c r="Q638" s="34"/>
      <c r="R638" s="34" t="s">
        <v>1155</v>
      </c>
      <c r="S638" s="85">
        <v>140060001</v>
      </c>
      <c r="T638" s="34" t="s">
        <v>1156</v>
      </c>
      <c r="U638" s="35"/>
      <c r="V638" s="45" t="s">
        <v>1140</v>
      </c>
      <c r="W638" s="39">
        <v>20487</v>
      </c>
      <c r="X638" s="86">
        <v>43073</v>
      </c>
      <c r="Y638" s="39" t="s">
        <v>931</v>
      </c>
      <c r="Z638" s="85">
        <v>4600006623</v>
      </c>
      <c r="AA638" s="68">
        <f t="shared" si="9"/>
        <v>1</v>
      </c>
      <c r="AB638" s="47" t="s">
        <v>1308</v>
      </c>
      <c r="AC638" s="47" t="s">
        <v>61</v>
      </c>
      <c r="AD638" s="47"/>
      <c r="AE638" s="47" t="s">
        <v>1302</v>
      </c>
      <c r="AF638" s="39" t="s">
        <v>63</v>
      </c>
      <c r="AG638" s="39" t="s">
        <v>1138</v>
      </c>
    </row>
    <row r="639" spans="1:33" s="5" customFormat="1" ht="50.25" customHeight="1" x14ac:dyDescent="0.3">
      <c r="A639" s="83" t="s">
        <v>1715</v>
      </c>
      <c r="B639" s="47">
        <v>80111604</v>
      </c>
      <c r="C639" s="34" t="s">
        <v>1307</v>
      </c>
      <c r="D639" s="95">
        <v>43105</v>
      </c>
      <c r="E639" s="39" t="s">
        <v>796</v>
      </c>
      <c r="F639" s="39" t="s">
        <v>621</v>
      </c>
      <c r="G639" s="39" t="s">
        <v>232</v>
      </c>
      <c r="H639" s="82">
        <v>20824997.024999999</v>
      </c>
      <c r="I639" s="82">
        <v>20824997.024999999</v>
      </c>
      <c r="J639" s="39" t="s">
        <v>76</v>
      </c>
      <c r="K639" s="39" t="s">
        <v>68</v>
      </c>
      <c r="L639" s="47" t="s">
        <v>1302</v>
      </c>
      <c r="M639" s="47" t="s">
        <v>1134</v>
      </c>
      <c r="N639" s="83" t="s">
        <v>1153</v>
      </c>
      <c r="O639" s="84" t="s">
        <v>1303</v>
      </c>
      <c r="P639" s="34" t="s">
        <v>1147</v>
      </c>
      <c r="Q639" s="34"/>
      <c r="R639" s="34" t="s">
        <v>1155</v>
      </c>
      <c r="S639" s="85">
        <v>140060001</v>
      </c>
      <c r="T639" s="34" t="s">
        <v>1156</v>
      </c>
      <c r="U639" s="35"/>
      <c r="V639" s="45" t="s">
        <v>1140</v>
      </c>
      <c r="W639" s="39">
        <v>20488</v>
      </c>
      <c r="X639" s="86">
        <v>43073</v>
      </c>
      <c r="Y639" s="39" t="s">
        <v>931</v>
      </c>
      <c r="Z639" s="85">
        <v>4600006621</v>
      </c>
      <c r="AA639" s="68">
        <f t="shared" si="9"/>
        <v>1</v>
      </c>
      <c r="AB639" s="47" t="s">
        <v>1309</v>
      </c>
      <c r="AC639" s="47" t="s">
        <v>61</v>
      </c>
      <c r="AD639" s="47"/>
      <c r="AE639" s="47" t="s">
        <v>1302</v>
      </c>
      <c r="AF639" s="39" t="s">
        <v>63</v>
      </c>
      <c r="AG639" s="39" t="s">
        <v>1138</v>
      </c>
    </row>
    <row r="640" spans="1:33" s="5" customFormat="1" ht="50.25" customHeight="1" x14ac:dyDescent="0.3">
      <c r="A640" s="83" t="s">
        <v>1715</v>
      </c>
      <c r="B640" s="47">
        <v>80111604</v>
      </c>
      <c r="C640" s="34" t="s">
        <v>1310</v>
      </c>
      <c r="D640" s="95">
        <v>43105</v>
      </c>
      <c r="E640" s="39" t="s">
        <v>796</v>
      </c>
      <c r="F640" s="39" t="s">
        <v>621</v>
      </c>
      <c r="G640" s="39" t="s">
        <v>232</v>
      </c>
      <c r="H640" s="82">
        <v>20824999.149999999</v>
      </c>
      <c r="I640" s="82">
        <v>20824999.149999999</v>
      </c>
      <c r="J640" s="39" t="s">
        <v>76</v>
      </c>
      <c r="K640" s="39" t="s">
        <v>68</v>
      </c>
      <c r="L640" s="47" t="s">
        <v>1302</v>
      </c>
      <c r="M640" s="47" t="s">
        <v>1134</v>
      </c>
      <c r="N640" s="83" t="s">
        <v>1153</v>
      </c>
      <c r="O640" s="84" t="s">
        <v>1303</v>
      </c>
      <c r="P640" s="34" t="s">
        <v>1147</v>
      </c>
      <c r="Q640" s="34"/>
      <c r="R640" s="34" t="s">
        <v>1155</v>
      </c>
      <c r="S640" s="85">
        <v>140060001</v>
      </c>
      <c r="T640" s="34" t="s">
        <v>1156</v>
      </c>
      <c r="U640" s="35"/>
      <c r="V640" s="45" t="s">
        <v>1140</v>
      </c>
      <c r="W640" s="39">
        <v>20489</v>
      </c>
      <c r="X640" s="86">
        <v>43073</v>
      </c>
      <c r="Y640" s="39" t="s">
        <v>931</v>
      </c>
      <c r="Z640" s="85">
        <v>4600006620</v>
      </c>
      <c r="AA640" s="68">
        <f t="shared" si="9"/>
        <v>1</v>
      </c>
      <c r="AB640" s="47" t="s">
        <v>1311</v>
      </c>
      <c r="AC640" s="47" t="s">
        <v>61</v>
      </c>
      <c r="AD640" s="47"/>
      <c r="AE640" s="47" t="s">
        <v>1302</v>
      </c>
      <c r="AF640" s="39" t="s">
        <v>63</v>
      </c>
      <c r="AG640" s="39" t="s">
        <v>1138</v>
      </c>
    </row>
    <row r="641" spans="1:33" s="5" customFormat="1" ht="50.25" customHeight="1" x14ac:dyDescent="0.3">
      <c r="A641" s="83" t="s">
        <v>1715</v>
      </c>
      <c r="B641" s="47">
        <v>80111604</v>
      </c>
      <c r="C641" s="34" t="s">
        <v>1312</v>
      </c>
      <c r="D641" s="95">
        <v>43105</v>
      </c>
      <c r="E641" s="39" t="s">
        <v>796</v>
      </c>
      <c r="F641" s="39" t="s">
        <v>621</v>
      </c>
      <c r="G641" s="39" t="s">
        <v>232</v>
      </c>
      <c r="H641" s="82">
        <v>20824998.300000001</v>
      </c>
      <c r="I641" s="82">
        <v>20824998.300000001</v>
      </c>
      <c r="J641" s="39" t="s">
        <v>76</v>
      </c>
      <c r="K641" s="39" t="s">
        <v>68</v>
      </c>
      <c r="L641" s="47" t="s">
        <v>1302</v>
      </c>
      <c r="M641" s="47" t="s">
        <v>1134</v>
      </c>
      <c r="N641" s="83" t="s">
        <v>1153</v>
      </c>
      <c r="O641" s="84" t="s">
        <v>1303</v>
      </c>
      <c r="P641" s="34" t="s">
        <v>1147</v>
      </c>
      <c r="Q641" s="34"/>
      <c r="R641" s="34" t="s">
        <v>1155</v>
      </c>
      <c r="S641" s="85">
        <v>140060001</v>
      </c>
      <c r="T641" s="34" t="s">
        <v>1156</v>
      </c>
      <c r="U641" s="35"/>
      <c r="V641" s="45" t="s">
        <v>1140</v>
      </c>
      <c r="W641" s="39">
        <v>20490</v>
      </c>
      <c r="X641" s="86">
        <v>43073</v>
      </c>
      <c r="Y641" s="39" t="s">
        <v>931</v>
      </c>
      <c r="Z641" s="85">
        <v>4600006618</v>
      </c>
      <c r="AA641" s="68">
        <f t="shared" si="9"/>
        <v>1</v>
      </c>
      <c r="AB641" s="47" t="s">
        <v>1313</v>
      </c>
      <c r="AC641" s="47" t="s">
        <v>61</v>
      </c>
      <c r="AD641" s="47"/>
      <c r="AE641" s="47" t="s">
        <v>1302</v>
      </c>
      <c r="AF641" s="39" t="s">
        <v>63</v>
      </c>
      <c r="AG641" s="39" t="s">
        <v>1138</v>
      </c>
    </row>
    <row r="642" spans="1:33" s="5" customFormat="1" ht="50.25" customHeight="1" x14ac:dyDescent="0.3">
      <c r="A642" s="83" t="s">
        <v>1715</v>
      </c>
      <c r="B642" s="47">
        <v>80111604</v>
      </c>
      <c r="C642" s="34" t="s">
        <v>1314</v>
      </c>
      <c r="D642" s="95">
        <v>43105</v>
      </c>
      <c r="E642" s="39" t="s">
        <v>796</v>
      </c>
      <c r="F642" s="39" t="s">
        <v>621</v>
      </c>
      <c r="G642" s="39" t="s">
        <v>232</v>
      </c>
      <c r="H642" s="82">
        <v>20824999.574999999</v>
      </c>
      <c r="I642" s="82">
        <v>20824999.574999999</v>
      </c>
      <c r="J642" s="39" t="s">
        <v>76</v>
      </c>
      <c r="K642" s="39" t="s">
        <v>68</v>
      </c>
      <c r="L642" s="47" t="s">
        <v>1315</v>
      </c>
      <c r="M642" s="47" t="s">
        <v>1134</v>
      </c>
      <c r="N642" s="83" t="s">
        <v>1153</v>
      </c>
      <c r="O642" s="84" t="s">
        <v>1316</v>
      </c>
      <c r="P642" s="34" t="s">
        <v>1147</v>
      </c>
      <c r="Q642" s="34"/>
      <c r="R642" s="34" t="s">
        <v>1155</v>
      </c>
      <c r="S642" s="85">
        <v>140060001</v>
      </c>
      <c r="T642" s="34" t="s">
        <v>1156</v>
      </c>
      <c r="U642" s="35"/>
      <c r="V642" s="45" t="s">
        <v>1140</v>
      </c>
      <c r="W642" s="39">
        <v>20491</v>
      </c>
      <c r="X642" s="86">
        <v>43073</v>
      </c>
      <c r="Y642" s="39" t="s">
        <v>931</v>
      </c>
      <c r="Z642" s="85">
        <v>4600006580</v>
      </c>
      <c r="AA642" s="68">
        <f t="shared" si="9"/>
        <v>1</v>
      </c>
      <c r="AB642" s="47" t="s">
        <v>1317</v>
      </c>
      <c r="AC642" s="47" t="s">
        <v>61</v>
      </c>
      <c r="AD642" s="47"/>
      <c r="AE642" s="47" t="s">
        <v>1315</v>
      </c>
      <c r="AF642" s="39" t="s">
        <v>63</v>
      </c>
      <c r="AG642" s="39" t="s">
        <v>1138</v>
      </c>
    </row>
    <row r="643" spans="1:33" s="5" customFormat="1" ht="50.25" customHeight="1" x14ac:dyDescent="0.3">
      <c r="A643" s="83" t="s">
        <v>1715</v>
      </c>
      <c r="B643" s="47">
        <v>80111604</v>
      </c>
      <c r="C643" s="34" t="s">
        <v>1318</v>
      </c>
      <c r="D643" s="95">
        <v>43105</v>
      </c>
      <c r="E643" s="39" t="s">
        <v>796</v>
      </c>
      <c r="F643" s="39" t="s">
        <v>621</v>
      </c>
      <c r="G643" s="39" t="s">
        <v>232</v>
      </c>
      <c r="H643" s="82">
        <v>20824995.75</v>
      </c>
      <c r="I643" s="82">
        <v>20824995.75</v>
      </c>
      <c r="J643" s="39" t="s">
        <v>76</v>
      </c>
      <c r="K643" s="39" t="s">
        <v>68</v>
      </c>
      <c r="L643" s="47" t="s">
        <v>1315</v>
      </c>
      <c r="M643" s="47" t="s">
        <v>1134</v>
      </c>
      <c r="N643" s="83" t="s">
        <v>1153</v>
      </c>
      <c r="O643" s="84" t="s">
        <v>1316</v>
      </c>
      <c r="P643" s="34" t="s">
        <v>1147</v>
      </c>
      <c r="Q643" s="34"/>
      <c r="R643" s="34" t="s">
        <v>1155</v>
      </c>
      <c r="S643" s="85">
        <v>140060001</v>
      </c>
      <c r="T643" s="34" t="s">
        <v>1156</v>
      </c>
      <c r="U643" s="35"/>
      <c r="V643" s="45" t="s">
        <v>1140</v>
      </c>
      <c r="W643" s="39">
        <v>20492</v>
      </c>
      <c r="X643" s="86">
        <v>43073</v>
      </c>
      <c r="Y643" s="39" t="s">
        <v>931</v>
      </c>
      <c r="Z643" s="85">
        <v>4600006644</v>
      </c>
      <c r="AA643" s="68">
        <f t="shared" si="9"/>
        <v>1</v>
      </c>
      <c r="AB643" s="47" t="s">
        <v>1319</v>
      </c>
      <c r="AC643" s="47" t="s">
        <v>61</v>
      </c>
      <c r="AD643" s="47"/>
      <c r="AE643" s="47" t="s">
        <v>1315</v>
      </c>
      <c r="AF643" s="39" t="s">
        <v>63</v>
      </c>
      <c r="AG643" s="39" t="s">
        <v>1138</v>
      </c>
    </row>
    <row r="644" spans="1:33" s="5" customFormat="1" ht="50.25" customHeight="1" x14ac:dyDescent="0.3">
      <c r="A644" s="83" t="s">
        <v>1715</v>
      </c>
      <c r="B644" s="47">
        <v>80111604</v>
      </c>
      <c r="C644" s="34" t="s">
        <v>1320</v>
      </c>
      <c r="D644" s="95">
        <v>43105</v>
      </c>
      <c r="E644" s="39" t="s">
        <v>796</v>
      </c>
      <c r="F644" s="39" t="s">
        <v>621</v>
      </c>
      <c r="G644" s="39" t="s">
        <v>232</v>
      </c>
      <c r="H644" s="82">
        <v>20750999.574999999</v>
      </c>
      <c r="I644" s="82">
        <v>20750999.574999999</v>
      </c>
      <c r="J644" s="39" t="s">
        <v>76</v>
      </c>
      <c r="K644" s="39" t="s">
        <v>68</v>
      </c>
      <c r="L644" s="47" t="s">
        <v>1315</v>
      </c>
      <c r="M644" s="47" t="s">
        <v>1134</v>
      </c>
      <c r="N644" s="83" t="s">
        <v>1153</v>
      </c>
      <c r="O644" s="84" t="s">
        <v>1316</v>
      </c>
      <c r="P644" s="34" t="s">
        <v>1147</v>
      </c>
      <c r="Q644" s="34"/>
      <c r="R644" s="34" t="s">
        <v>1155</v>
      </c>
      <c r="S644" s="85">
        <v>140060001</v>
      </c>
      <c r="T644" s="34" t="s">
        <v>1156</v>
      </c>
      <c r="U644" s="35"/>
      <c r="V644" s="45" t="s">
        <v>1140</v>
      </c>
      <c r="W644" s="39">
        <v>20494</v>
      </c>
      <c r="X644" s="86">
        <v>43073</v>
      </c>
      <c r="Y644" s="39" t="s">
        <v>931</v>
      </c>
      <c r="Z644" s="85">
        <v>4600006583</v>
      </c>
      <c r="AA644" s="68">
        <f t="shared" si="9"/>
        <v>1</v>
      </c>
      <c r="AB644" s="47" t="s">
        <v>1321</v>
      </c>
      <c r="AC644" s="47" t="s">
        <v>61</v>
      </c>
      <c r="AD644" s="47"/>
      <c r="AE644" s="47" t="s">
        <v>1315</v>
      </c>
      <c r="AF644" s="39" t="s">
        <v>63</v>
      </c>
      <c r="AG644" s="39" t="s">
        <v>1138</v>
      </c>
    </row>
    <row r="645" spans="1:33" s="5" customFormat="1" ht="50.25" customHeight="1" x14ac:dyDescent="0.3">
      <c r="A645" s="83" t="s">
        <v>1715</v>
      </c>
      <c r="B645" s="47">
        <v>80111604</v>
      </c>
      <c r="C645" s="34" t="s">
        <v>1322</v>
      </c>
      <c r="D645" s="95">
        <v>43105</v>
      </c>
      <c r="E645" s="39" t="s">
        <v>796</v>
      </c>
      <c r="F645" s="39" t="s">
        <v>621</v>
      </c>
      <c r="G645" s="39" t="s">
        <v>232</v>
      </c>
      <c r="H645" s="82">
        <v>19270964.399999999</v>
      </c>
      <c r="I645" s="82">
        <v>19270964.399999999</v>
      </c>
      <c r="J645" s="39" t="s">
        <v>76</v>
      </c>
      <c r="K645" s="39" t="s">
        <v>68</v>
      </c>
      <c r="L645" s="47" t="s">
        <v>1315</v>
      </c>
      <c r="M645" s="47" t="s">
        <v>1134</v>
      </c>
      <c r="N645" s="83" t="s">
        <v>1153</v>
      </c>
      <c r="O645" s="84" t="s">
        <v>1316</v>
      </c>
      <c r="P645" s="34" t="s">
        <v>1147</v>
      </c>
      <c r="Q645" s="34"/>
      <c r="R645" s="34" t="s">
        <v>1155</v>
      </c>
      <c r="S645" s="85">
        <v>140060001</v>
      </c>
      <c r="T645" s="34" t="s">
        <v>1156</v>
      </c>
      <c r="U645" s="35"/>
      <c r="V645" s="45" t="s">
        <v>1140</v>
      </c>
      <c r="W645" s="39">
        <v>20495</v>
      </c>
      <c r="X645" s="86">
        <v>43073</v>
      </c>
      <c r="Y645" s="39" t="s">
        <v>931</v>
      </c>
      <c r="Z645" s="85">
        <v>4600006578</v>
      </c>
      <c r="AA645" s="68">
        <f t="shared" si="9"/>
        <v>1</v>
      </c>
      <c r="AB645" s="47" t="s">
        <v>1323</v>
      </c>
      <c r="AC645" s="47" t="s">
        <v>61</v>
      </c>
      <c r="AD645" s="47"/>
      <c r="AE645" s="47" t="s">
        <v>1315</v>
      </c>
      <c r="AF645" s="39" t="s">
        <v>63</v>
      </c>
      <c r="AG645" s="39" t="s">
        <v>1138</v>
      </c>
    </row>
    <row r="646" spans="1:33" s="5" customFormat="1" ht="50.25" customHeight="1" x14ac:dyDescent="0.3">
      <c r="A646" s="83" t="s">
        <v>1715</v>
      </c>
      <c r="B646" s="47">
        <v>80111604</v>
      </c>
      <c r="C646" s="34" t="s">
        <v>1324</v>
      </c>
      <c r="D646" s="95">
        <v>43105</v>
      </c>
      <c r="E646" s="39" t="s">
        <v>796</v>
      </c>
      <c r="F646" s="39" t="s">
        <v>621</v>
      </c>
      <c r="G646" s="39" t="s">
        <v>232</v>
      </c>
      <c r="H646" s="82">
        <v>20751999.574999999</v>
      </c>
      <c r="I646" s="82">
        <v>20751999.574999999</v>
      </c>
      <c r="J646" s="39" t="s">
        <v>76</v>
      </c>
      <c r="K646" s="39" t="s">
        <v>68</v>
      </c>
      <c r="L646" s="47" t="s">
        <v>1315</v>
      </c>
      <c r="M646" s="47" t="s">
        <v>1134</v>
      </c>
      <c r="N646" s="83" t="s">
        <v>1153</v>
      </c>
      <c r="O646" s="84" t="s">
        <v>1316</v>
      </c>
      <c r="P646" s="34" t="s">
        <v>1147</v>
      </c>
      <c r="Q646" s="34"/>
      <c r="R646" s="34" t="s">
        <v>1155</v>
      </c>
      <c r="S646" s="85">
        <v>140060001</v>
      </c>
      <c r="T646" s="34" t="s">
        <v>1156</v>
      </c>
      <c r="U646" s="35"/>
      <c r="V646" s="45" t="s">
        <v>1140</v>
      </c>
      <c r="W646" s="39">
        <v>20497</v>
      </c>
      <c r="X646" s="86">
        <v>43073</v>
      </c>
      <c r="Y646" s="39" t="s">
        <v>931</v>
      </c>
      <c r="Z646" s="85">
        <v>4600006584</v>
      </c>
      <c r="AA646" s="68">
        <f t="shared" si="9"/>
        <v>1</v>
      </c>
      <c r="AB646" s="47" t="s">
        <v>1325</v>
      </c>
      <c r="AC646" s="47" t="s">
        <v>61</v>
      </c>
      <c r="AD646" s="47"/>
      <c r="AE646" s="47" t="s">
        <v>1315</v>
      </c>
      <c r="AF646" s="39" t="s">
        <v>63</v>
      </c>
      <c r="AG646" s="39" t="s">
        <v>1138</v>
      </c>
    </row>
    <row r="647" spans="1:33" s="5" customFormat="1" ht="50.25" customHeight="1" x14ac:dyDescent="0.3">
      <c r="A647" s="83" t="s">
        <v>1715</v>
      </c>
      <c r="B647" s="47">
        <v>80111604</v>
      </c>
      <c r="C647" s="34" t="s">
        <v>1326</v>
      </c>
      <c r="D647" s="95">
        <v>43105</v>
      </c>
      <c r="E647" s="39" t="s">
        <v>796</v>
      </c>
      <c r="F647" s="39" t="s">
        <v>621</v>
      </c>
      <c r="G647" s="39" t="s">
        <v>232</v>
      </c>
      <c r="H647" s="82">
        <v>20304999.574999999</v>
      </c>
      <c r="I647" s="82">
        <v>20304999.574999999</v>
      </c>
      <c r="J647" s="39" t="s">
        <v>76</v>
      </c>
      <c r="K647" s="39" t="s">
        <v>68</v>
      </c>
      <c r="L647" s="47" t="s">
        <v>1315</v>
      </c>
      <c r="M647" s="47" t="s">
        <v>1134</v>
      </c>
      <c r="N647" s="83" t="s">
        <v>1153</v>
      </c>
      <c r="O647" s="84" t="s">
        <v>1316</v>
      </c>
      <c r="P647" s="34" t="s">
        <v>1147</v>
      </c>
      <c r="Q647" s="34"/>
      <c r="R647" s="34" t="s">
        <v>1155</v>
      </c>
      <c r="S647" s="85">
        <v>140060001</v>
      </c>
      <c r="T647" s="34" t="s">
        <v>1156</v>
      </c>
      <c r="U647" s="35"/>
      <c r="V647" s="45" t="s">
        <v>1140</v>
      </c>
      <c r="W647" s="39">
        <v>20500</v>
      </c>
      <c r="X647" s="86">
        <v>43073</v>
      </c>
      <c r="Y647" s="39" t="s">
        <v>931</v>
      </c>
      <c r="Z647" s="85">
        <v>4600006577</v>
      </c>
      <c r="AA647" s="68">
        <f t="shared" si="9"/>
        <v>1</v>
      </c>
      <c r="AB647" s="47" t="s">
        <v>1327</v>
      </c>
      <c r="AC647" s="47" t="s">
        <v>61</v>
      </c>
      <c r="AD647" s="47"/>
      <c r="AE647" s="47" t="s">
        <v>1315</v>
      </c>
      <c r="AF647" s="39" t="s">
        <v>63</v>
      </c>
      <c r="AG647" s="39" t="s">
        <v>1138</v>
      </c>
    </row>
    <row r="648" spans="1:33" s="5" customFormat="1" ht="50.25" customHeight="1" x14ac:dyDescent="0.3">
      <c r="A648" s="83" t="s">
        <v>1715</v>
      </c>
      <c r="B648" s="47">
        <v>80111604</v>
      </c>
      <c r="C648" s="34" t="s">
        <v>1328</v>
      </c>
      <c r="D648" s="95">
        <v>43105</v>
      </c>
      <c r="E648" s="39" t="s">
        <v>796</v>
      </c>
      <c r="F648" s="39" t="s">
        <v>621</v>
      </c>
      <c r="G648" s="39" t="s">
        <v>232</v>
      </c>
      <c r="H648" s="82">
        <v>20824999.574999999</v>
      </c>
      <c r="I648" s="82">
        <v>20824999.574999999</v>
      </c>
      <c r="J648" s="39" t="s">
        <v>76</v>
      </c>
      <c r="K648" s="39" t="s">
        <v>68</v>
      </c>
      <c r="L648" s="47" t="s">
        <v>1315</v>
      </c>
      <c r="M648" s="47" t="s">
        <v>1134</v>
      </c>
      <c r="N648" s="83" t="s">
        <v>1153</v>
      </c>
      <c r="O648" s="84" t="s">
        <v>1316</v>
      </c>
      <c r="P648" s="34" t="s">
        <v>1147</v>
      </c>
      <c r="Q648" s="34"/>
      <c r="R648" s="34" t="s">
        <v>1155</v>
      </c>
      <c r="S648" s="85">
        <v>140060001</v>
      </c>
      <c r="T648" s="34" t="s">
        <v>1156</v>
      </c>
      <c r="U648" s="35"/>
      <c r="V648" s="45" t="s">
        <v>1140</v>
      </c>
      <c r="W648" s="39">
        <v>20502</v>
      </c>
      <c r="X648" s="86">
        <v>43073</v>
      </c>
      <c r="Y648" s="39" t="s">
        <v>931</v>
      </c>
      <c r="Z648" s="85">
        <v>4600006579</v>
      </c>
      <c r="AA648" s="68">
        <f t="shared" si="9"/>
        <v>1</v>
      </c>
      <c r="AB648" s="47" t="s">
        <v>1329</v>
      </c>
      <c r="AC648" s="47" t="s">
        <v>61</v>
      </c>
      <c r="AD648" s="47"/>
      <c r="AE648" s="47" t="s">
        <v>1315</v>
      </c>
      <c r="AF648" s="39" t="s">
        <v>63</v>
      </c>
      <c r="AG648" s="39" t="s">
        <v>1138</v>
      </c>
    </row>
    <row r="649" spans="1:33" s="5" customFormat="1" ht="50.25" customHeight="1" x14ac:dyDescent="0.3">
      <c r="A649" s="83" t="s">
        <v>1715</v>
      </c>
      <c r="B649" s="47">
        <v>80111604</v>
      </c>
      <c r="C649" s="34" t="s">
        <v>1330</v>
      </c>
      <c r="D649" s="95">
        <v>43105</v>
      </c>
      <c r="E649" s="39" t="s">
        <v>796</v>
      </c>
      <c r="F649" s="39" t="s">
        <v>621</v>
      </c>
      <c r="G649" s="39" t="s">
        <v>232</v>
      </c>
      <c r="H649" s="82">
        <v>20824993.199999999</v>
      </c>
      <c r="I649" s="82">
        <v>20824993.199999999</v>
      </c>
      <c r="J649" s="39" t="s">
        <v>76</v>
      </c>
      <c r="K649" s="39" t="s">
        <v>68</v>
      </c>
      <c r="L649" s="47" t="s">
        <v>1331</v>
      </c>
      <c r="M649" s="47" t="s">
        <v>1134</v>
      </c>
      <c r="N649" s="83" t="s">
        <v>1153</v>
      </c>
      <c r="O649" s="84" t="s">
        <v>1332</v>
      </c>
      <c r="P649" s="34" t="s">
        <v>1147</v>
      </c>
      <c r="Q649" s="34"/>
      <c r="R649" s="34" t="s">
        <v>1155</v>
      </c>
      <c r="S649" s="85">
        <v>140060001</v>
      </c>
      <c r="T649" s="34" t="s">
        <v>1156</v>
      </c>
      <c r="U649" s="35"/>
      <c r="V649" s="45" t="s">
        <v>1140</v>
      </c>
      <c r="W649" s="39">
        <v>20504</v>
      </c>
      <c r="X649" s="86">
        <v>43073</v>
      </c>
      <c r="Y649" s="39" t="s">
        <v>931</v>
      </c>
      <c r="Z649" s="85">
        <v>4600006608</v>
      </c>
      <c r="AA649" s="68">
        <f t="shared" si="9"/>
        <v>1</v>
      </c>
      <c r="AB649" s="47" t="s">
        <v>1333</v>
      </c>
      <c r="AC649" s="47" t="s">
        <v>61</v>
      </c>
      <c r="AD649" s="47"/>
      <c r="AE649" s="47" t="s">
        <v>1331</v>
      </c>
      <c r="AF649" s="39" t="s">
        <v>63</v>
      </c>
      <c r="AG649" s="39" t="s">
        <v>1138</v>
      </c>
    </row>
    <row r="650" spans="1:33" s="5" customFormat="1" ht="50.25" customHeight="1" x14ac:dyDescent="0.3">
      <c r="A650" s="83" t="s">
        <v>1715</v>
      </c>
      <c r="B650" s="47">
        <v>80111604</v>
      </c>
      <c r="C650" s="34" t="s">
        <v>1334</v>
      </c>
      <c r="D650" s="95">
        <v>43105</v>
      </c>
      <c r="E650" s="39" t="s">
        <v>796</v>
      </c>
      <c r="F650" s="39" t="s">
        <v>621</v>
      </c>
      <c r="G650" s="39" t="s">
        <v>232</v>
      </c>
      <c r="H650" s="82">
        <v>20825000</v>
      </c>
      <c r="I650" s="82">
        <v>20825000</v>
      </c>
      <c r="J650" s="39" t="s">
        <v>76</v>
      </c>
      <c r="K650" s="39" t="s">
        <v>68</v>
      </c>
      <c r="L650" s="47" t="s">
        <v>1331</v>
      </c>
      <c r="M650" s="47" t="s">
        <v>1134</v>
      </c>
      <c r="N650" s="83" t="s">
        <v>1153</v>
      </c>
      <c r="O650" s="84" t="s">
        <v>1332</v>
      </c>
      <c r="P650" s="34" t="s">
        <v>1147</v>
      </c>
      <c r="Q650" s="34"/>
      <c r="R650" s="34" t="s">
        <v>1155</v>
      </c>
      <c r="S650" s="85">
        <v>140060001</v>
      </c>
      <c r="T650" s="34" t="s">
        <v>1156</v>
      </c>
      <c r="U650" s="35"/>
      <c r="V650" s="45" t="s">
        <v>1140</v>
      </c>
      <c r="W650" s="39">
        <v>20516</v>
      </c>
      <c r="X650" s="86">
        <v>43073</v>
      </c>
      <c r="Y650" s="39" t="s">
        <v>931</v>
      </c>
      <c r="Z650" s="85">
        <v>4600006615</v>
      </c>
      <c r="AA650" s="68">
        <f t="shared" si="9"/>
        <v>1</v>
      </c>
      <c r="AB650" s="47" t="s">
        <v>1335</v>
      </c>
      <c r="AC650" s="47" t="s">
        <v>61</v>
      </c>
      <c r="AD650" s="47"/>
      <c r="AE650" s="47" t="s">
        <v>1331</v>
      </c>
      <c r="AF650" s="39" t="s">
        <v>63</v>
      </c>
      <c r="AG650" s="39" t="s">
        <v>1138</v>
      </c>
    </row>
    <row r="651" spans="1:33" s="5" customFormat="1" ht="50.25" customHeight="1" x14ac:dyDescent="0.3">
      <c r="A651" s="83" t="s">
        <v>1715</v>
      </c>
      <c r="B651" s="47">
        <v>80111604</v>
      </c>
      <c r="C651" s="34" t="s">
        <v>1336</v>
      </c>
      <c r="D651" s="95">
        <v>43105</v>
      </c>
      <c r="E651" s="39" t="s">
        <v>796</v>
      </c>
      <c r="F651" s="39" t="s">
        <v>621</v>
      </c>
      <c r="G651" s="39" t="s">
        <v>232</v>
      </c>
      <c r="H651" s="82">
        <v>20825000</v>
      </c>
      <c r="I651" s="82">
        <v>20825000</v>
      </c>
      <c r="J651" s="39" t="s">
        <v>76</v>
      </c>
      <c r="K651" s="39" t="s">
        <v>68</v>
      </c>
      <c r="L651" s="47" t="s">
        <v>1331</v>
      </c>
      <c r="M651" s="47" t="s">
        <v>1134</v>
      </c>
      <c r="N651" s="83" t="s">
        <v>1153</v>
      </c>
      <c r="O651" s="84" t="s">
        <v>1332</v>
      </c>
      <c r="P651" s="34" t="s">
        <v>1147</v>
      </c>
      <c r="Q651" s="34"/>
      <c r="R651" s="34" t="s">
        <v>1155</v>
      </c>
      <c r="S651" s="85">
        <v>140060001</v>
      </c>
      <c r="T651" s="34" t="s">
        <v>1156</v>
      </c>
      <c r="U651" s="35"/>
      <c r="V651" s="45" t="s">
        <v>1140</v>
      </c>
      <c r="W651" s="39">
        <v>20517</v>
      </c>
      <c r="X651" s="86">
        <v>43073</v>
      </c>
      <c r="Y651" s="39" t="s">
        <v>931</v>
      </c>
      <c r="Z651" s="85">
        <v>4600006616</v>
      </c>
      <c r="AA651" s="68">
        <f t="shared" si="9"/>
        <v>1</v>
      </c>
      <c r="AB651" s="47" t="s">
        <v>1337</v>
      </c>
      <c r="AC651" s="47" t="s">
        <v>61</v>
      </c>
      <c r="AD651" s="47"/>
      <c r="AE651" s="47" t="s">
        <v>1331</v>
      </c>
      <c r="AF651" s="39" t="s">
        <v>63</v>
      </c>
      <c r="AG651" s="39" t="s">
        <v>1138</v>
      </c>
    </row>
    <row r="652" spans="1:33" s="5" customFormat="1" ht="50.25" customHeight="1" x14ac:dyDescent="0.3">
      <c r="A652" s="83" t="s">
        <v>1715</v>
      </c>
      <c r="B652" s="47">
        <v>80111604</v>
      </c>
      <c r="C652" s="34" t="s">
        <v>1338</v>
      </c>
      <c r="D652" s="95">
        <v>43105</v>
      </c>
      <c r="E652" s="39" t="s">
        <v>796</v>
      </c>
      <c r="F652" s="39" t="s">
        <v>621</v>
      </c>
      <c r="G652" s="39" t="s">
        <v>232</v>
      </c>
      <c r="H652" s="82">
        <v>20825000</v>
      </c>
      <c r="I652" s="82">
        <v>20825000</v>
      </c>
      <c r="J652" s="39" t="s">
        <v>76</v>
      </c>
      <c r="K652" s="39" t="s">
        <v>68</v>
      </c>
      <c r="L652" s="47" t="s">
        <v>1331</v>
      </c>
      <c r="M652" s="47" t="s">
        <v>1134</v>
      </c>
      <c r="N652" s="83" t="s">
        <v>1153</v>
      </c>
      <c r="O652" s="84" t="s">
        <v>1332</v>
      </c>
      <c r="P652" s="34" t="s">
        <v>1147</v>
      </c>
      <c r="Q652" s="34"/>
      <c r="R652" s="34" t="s">
        <v>1155</v>
      </c>
      <c r="S652" s="85">
        <v>140060001</v>
      </c>
      <c r="T652" s="34" t="s">
        <v>1156</v>
      </c>
      <c r="U652" s="35"/>
      <c r="V652" s="45" t="s">
        <v>1140</v>
      </c>
      <c r="W652" s="39">
        <v>20519</v>
      </c>
      <c r="X652" s="86">
        <v>43073</v>
      </c>
      <c r="Y652" s="39" t="s">
        <v>931</v>
      </c>
      <c r="Z652" s="85">
        <v>4600006619</v>
      </c>
      <c r="AA652" s="68">
        <f t="shared" si="9"/>
        <v>1</v>
      </c>
      <c r="AB652" s="47" t="s">
        <v>1339</v>
      </c>
      <c r="AC652" s="47" t="s">
        <v>61</v>
      </c>
      <c r="AD652" s="47"/>
      <c r="AE652" s="47" t="s">
        <v>1331</v>
      </c>
      <c r="AF652" s="39" t="s">
        <v>63</v>
      </c>
      <c r="AG652" s="39" t="s">
        <v>1138</v>
      </c>
    </row>
    <row r="653" spans="1:33" s="5" customFormat="1" ht="50.25" customHeight="1" x14ac:dyDescent="0.3">
      <c r="A653" s="83" t="s">
        <v>1715</v>
      </c>
      <c r="B653" s="47">
        <v>81141505</v>
      </c>
      <c r="C653" s="34" t="s">
        <v>5684</v>
      </c>
      <c r="D653" s="95">
        <v>43252</v>
      </c>
      <c r="E653" s="39" t="s">
        <v>162</v>
      </c>
      <c r="F653" s="39" t="s">
        <v>1340</v>
      </c>
      <c r="G653" s="39" t="s">
        <v>232</v>
      </c>
      <c r="H653" s="82">
        <v>202000000</v>
      </c>
      <c r="I653" s="82">
        <f>H653</f>
        <v>202000000</v>
      </c>
      <c r="J653" s="39" t="s">
        <v>76</v>
      </c>
      <c r="K653" s="39" t="s">
        <v>68</v>
      </c>
      <c r="L653" s="47" t="s">
        <v>1341</v>
      </c>
      <c r="M653" s="47" t="s">
        <v>1134</v>
      </c>
      <c r="N653" s="83" t="s">
        <v>1342</v>
      </c>
      <c r="O653" s="84" t="s">
        <v>1343</v>
      </c>
      <c r="P653" s="34" t="s">
        <v>1147</v>
      </c>
      <c r="Q653" s="34" t="s">
        <v>5685</v>
      </c>
      <c r="R653" s="34" t="s">
        <v>5686</v>
      </c>
      <c r="S653" s="85">
        <v>140060001</v>
      </c>
      <c r="T653" s="34" t="s">
        <v>5685</v>
      </c>
      <c r="U653" s="35"/>
      <c r="V653" s="87">
        <v>8350</v>
      </c>
      <c r="W653" s="39">
        <v>22082</v>
      </c>
      <c r="X653" s="100">
        <v>43278</v>
      </c>
      <c r="Y653" s="39" t="s">
        <v>931</v>
      </c>
      <c r="Z653" s="85"/>
      <c r="AA653" s="68">
        <f t="shared" ref="AA653:AA716" si="10">+IF(AND(W653="",X653="",Y653="",Z653=""),"",IF(AND(W653&lt;&gt;"",X653="",Y653="",Z653=""),0%,IF(AND(W653&lt;&gt;"",X653&lt;&gt;"",Y653="",Z653=""),33%,IF(AND(W653&lt;&gt;"",X653&lt;&gt;"",Y653&lt;&gt;"",Z653=""),66%,IF(AND(W653&lt;&gt;"",X653&lt;&gt;"",Y653&lt;&gt;"",Z653&lt;&gt;""),100%,"Información incompleta")))))</f>
        <v>0.66</v>
      </c>
      <c r="AB653" s="47" t="s">
        <v>1344</v>
      </c>
      <c r="AC653" s="47"/>
      <c r="AD653" s="47"/>
      <c r="AE653" s="47" t="s">
        <v>1345</v>
      </c>
      <c r="AF653" s="39" t="s">
        <v>63</v>
      </c>
      <c r="AG653" s="39" t="s">
        <v>1138</v>
      </c>
    </row>
    <row r="654" spans="1:33" s="5" customFormat="1" ht="50.25" customHeight="1" x14ac:dyDescent="0.3">
      <c r="A654" s="83" t="s">
        <v>1715</v>
      </c>
      <c r="B654" s="47">
        <v>80111604</v>
      </c>
      <c r="C654" s="34" t="s">
        <v>1346</v>
      </c>
      <c r="D654" s="95">
        <v>43105</v>
      </c>
      <c r="E654" s="39" t="s">
        <v>796</v>
      </c>
      <c r="F654" s="39" t="s">
        <v>621</v>
      </c>
      <c r="G654" s="39" t="s">
        <v>232</v>
      </c>
      <c r="H654" s="82">
        <v>20825000</v>
      </c>
      <c r="I654" s="82">
        <v>20825000</v>
      </c>
      <c r="J654" s="39" t="s">
        <v>76</v>
      </c>
      <c r="K654" s="39" t="s">
        <v>68</v>
      </c>
      <c r="L654" s="47" t="s">
        <v>1347</v>
      </c>
      <c r="M654" s="47" t="s">
        <v>1134</v>
      </c>
      <c r="N654" s="83" t="s">
        <v>1153</v>
      </c>
      <c r="O654" s="84" t="s">
        <v>1348</v>
      </c>
      <c r="P654" s="34" t="s">
        <v>1147</v>
      </c>
      <c r="Q654" s="34"/>
      <c r="R654" s="34" t="s">
        <v>1155</v>
      </c>
      <c r="S654" s="85">
        <v>140050001</v>
      </c>
      <c r="T654" s="34" t="s">
        <v>1156</v>
      </c>
      <c r="U654" s="35"/>
      <c r="V654" s="45" t="s">
        <v>1140</v>
      </c>
      <c r="W654" s="39">
        <v>20220</v>
      </c>
      <c r="X654" s="86">
        <v>43073</v>
      </c>
      <c r="Y654" s="39" t="s">
        <v>931</v>
      </c>
      <c r="Z654" s="85">
        <v>4600006508</v>
      </c>
      <c r="AA654" s="68">
        <f t="shared" si="10"/>
        <v>1</v>
      </c>
      <c r="AB654" s="47" t="s">
        <v>1349</v>
      </c>
      <c r="AC654" s="47" t="s">
        <v>61</v>
      </c>
      <c r="AD654" s="47"/>
      <c r="AE654" s="47" t="s">
        <v>1347</v>
      </c>
      <c r="AF654" s="39" t="s">
        <v>63</v>
      </c>
      <c r="AG654" s="39" t="s">
        <v>1138</v>
      </c>
    </row>
    <row r="655" spans="1:33" s="5" customFormat="1" ht="50.25" customHeight="1" x14ac:dyDescent="0.3">
      <c r="A655" s="83" t="s">
        <v>1715</v>
      </c>
      <c r="B655" s="47">
        <v>80111604</v>
      </c>
      <c r="C655" s="34" t="s">
        <v>1350</v>
      </c>
      <c r="D655" s="95">
        <v>43105</v>
      </c>
      <c r="E655" s="39" t="s">
        <v>796</v>
      </c>
      <c r="F655" s="39" t="s">
        <v>621</v>
      </c>
      <c r="G655" s="39" t="s">
        <v>232</v>
      </c>
      <c r="H655" s="82">
        <v>20825000</v>
      </c>
      <c r="I655" s="82">
        <v>20825000</v>
      </c>
      <c r="J655" s="39" t="s">
        <v>76</v>
      </c>
      <c r="K655" s="39" t="s">
        <v>68</v>
      </c>
      <c r="L655" s="47" t="s">
        <v>1152</v>
      </c>
      <c r="M655" s="47" t="s">
        <v>1134</v>
      </c>
      <c r="N655" s="83" t="s">
        <v>1153</v>
      </c>
      <c r="O655" s="84" t="s">
        <v>1154</v>
      </c>
      <c r="P655" s="34" t="s">
        <v>1147</v>
      </c>
      <c r="Q655" s="34"/>
      <c r="R655" s="34" t="s">
        <v>1155</v>
      </c>
      <c r="S655" s="85">
        <v>140050001</v>
      </c>
      <c r="T655" s="34" t="s">
        <v>1156</v>
      </c>
      <c r="U655" s="35"/>
      <c r="V655" s="45" t="s">
        <v>1140</v>
      </c>
      <c r="W655" s="39">
        <v>20225</v>
      </c>
      <c r="X655" s="86">
        <v>43438</v>
      </c>
      <c r="Y655" s="39" t="s">
        <v>931</v>
      </c>
      <c r="Z655" s="85">
        <v>4600006491</v>
      </c>
      <c r="AA655" s="68">
        <f t="shared" si="10"/>
        <v>1</v>
      </c>
      <c r="AB655" s="47" t="s">
        <v>1351</v>
      </c>
      <c r="AC655" s="47" t="s">
        <v>61</v>
      </c>
      <c r="AD655" s="47"/>
      <c r="AE655" s="47" t="s">
        <v>1152</v>
      </c>
      <c r="AF655" s="39" t="s">
        <v>63</v>
      </c>
      <c r="AG655" s="39" t="s">
        <v>1138</v>
      </c>
    </row>
    <row r="656" spans="1:33" s="5" customFormat="1" ht="50.25" customHeight="1" x14ac:dyDescent="0.3">
      <c r="A656" s="83" t="s">
        <v>1715</v>
      </c>
      <c r="B656" s="47">
        <v>80111604</v>
      </c>
      <c r="C656" s="34" t="s">
        <v>1352</v>
      </c>
      <c r="D656" s="95">
        <v>43105</v>
      </c>
      <c r="E656" s="39" t="s">
        <v>796</v>
      </c>
      <c r="F656" s="39" t="s">
        <v>621</v>
      </c>
      <c r="G656" s="39" t="s">
        <v>232</v>
      </c>
      <c r="H656" s="82">
        <v>20825000</v>
      </c>
      <c r="I656" s="82">
        <v>20825000</v>
      </c>
      <c r="J656" s="39" t="s">
        <v>76</v>
      </c>
      <c r="K656" s="39" t="s">
        <v>68</v>
      </c>
      <c r="L656" s="47" t="s">
        <v>1347</v>
      </c>
      <c r="M656" s="47" t="s">
        <v>1134</v>
      </c>
      <c r="N656" s="83" t="s">
        <v>1153</v>
      </c>
      <c r="O656" s="84" t="s">
        <v>1348</v>
      </c>
      <c r="P656" s="34" t="s">
        <v>1147</v>
      </c>
      <c r="Q656" s="34"/>
      <c r="R656" s="34" t="s">
        <v>1155</v>
      </c>
      <c r="S656" s="85">
        <v>140050001</v>
      </c>
      <c r="T656" s="34" t="s">
        <v>1156</v>
      </c>
      <c r="U656" s="35"/>
      <c r="V656" s="45" t="s">
        <v>1140</v>
      </c>
      <c r="W656" s="39">
        <v>20233</v>
      </c>
      <c r="X656" s="86">
        <v>43073</v>
      </c>
      <c r="Y656" s="39" t="s">
        <v>931</v>
      </c>
      <c r="Z656" s="85">
        <v>4600006639</v>
      </c>
      <c r="AA656" s="68">
        <f t="shared" si="10"/>
        <v>1</v>
      </c>
      <c r="AB656" s="47" t="s">
        <v>1353</v>
      </c>
      <c r="AC656" s="47" t="s">
        <v>61</v>
      </c>
      <c r="AD656" s="47"/>
      <c r="AE656" s="47" t="s">
        <v>1347</v>
      </c>
      <c r="AF656" s="39" t="s">
        <v>63</v>
      </c>
      <c r="AG656" s="39" t="s">
        <v>1138</v>
      </c>
    </row>
    <row r="657" spans="1:33" s="5" customFormat="1" ht="50.25" customHeight="1" x14ac:dyDescent="0.3">
      <c r="A657" s="83" t="s">
        <v>1715</v>
      </c>
      <c r="B657" s="47">
        <v>80111604</v>
      </c>
      <c r="C657" s="34" t="s">
        <v>1354</v>
      </c>
      <c r="D657" s="95">
        <v>43105</v>
      </c>
      <c r="E657" s="39" t="s">
        <v>796</v>
      </c>
      <c r="F657" s="39" t="s">
        <v>621</v>
      </c>
      <c r="G657" s="39" t="s">
        <v>232</v>
      </c>
      <c r="H657" s="82">
        <v>20825000</v>
      </c>
      <c r="I657" s="82">
        <v>20825000</v>
      </c>
      <c r="J657" s="39" t="s">
        <v>76</v>
      </c>
      <c r="K657" s="39" t="s">
        <v>68</v>
      </c>
      <c r="L657" s="47" t="s">
        <v>1162</v>
      </c>
      <c r="M657" s="47" t="s">
        <v>1134</v>
      </c>
      <c r="N657" s="83" t="s">
        <v>1153</v>
      </c>
      <c r="O657" s="84" t="s">
        <v>1163</v>
      </c>
      <c r="P657" s="34" t="s">
        <v>1147</v>
      </c>
      <c r="Q657" s="34"/>
      <c r="R657" s="34" t="s">
        <v>1155</v>
      </c>
      <c r="S657" s="85">
        <v>140050001</v>
      </c>
      <c r="T657" s="34" t="s">
        <v>1156</v>
      </c>
      <c r="U657" s="35"/>
      <c r="V657" s="45" t="s">
        <v>1140</v>
      </c>
      <c r="W657" s="39">
        <v>20236</v>
      </c>
      <c r="X657" s="86">
        <v>43073</v>
      </c>
      <c r="Y657" s="39" t="s">
        <v>931</v>
      </c>
      <c r="Z657" s="85">
        <v>4600006633</v>
      </c>
      <c r="AA657" s="68">
        <f t="shared" si="10"/>
        <v>1</v>
      </c>
      <c r="AB657" s="47" t="s">
        <v>1355</v>
      </c>
      <c r="AC657" s="47" t="s">
        <v>61</v>
      </c>
      <c r="AD657" s="47"/>
      <c r="AE657" s="47" t="s">
        <v>1162</v>
      </c>
      <c r="AF657" s="39" t="s">
        <v>63</v>
      </c>
      <c r="AG657" s="39" t="s">
        <v>1138</v>
      </c>
    </row>
    <row r="658" spans="1:33" s="5" customFormat="1" ht="50.25" customHeight="1" x14ac:dyDescent="0.3">
      <c r="A658" s="83" t="s">
        <v>1715</v>
      </c>
      <c r="B658" s="47">
        <v>80111604</v>
      </c>
      <c r="C658" s="34" t="s">
        <v>1356</v>
      </c>
      <c r="D658" s="95">
        <v>43105</v>
      </c>
      <c r="E658" s="39" t="s">
        <v>796</v>
      </c>
      <c r="F658" s="39" t="s">
        <v>621</v>
      </c>
      <c r="G658" s="39" t="s">
        <v>232</v>
      </c>
      <c r="H658" s="82">
        <v>20825000</v>
      </c>
      <c r="I658" s="82">
        <v>20825000</v>
      </c>
      <c r="J658" s="39" t="s">
        <v>76</v>
      </c>
      <c r="K658" s="39" t="s">
        <v>68</v>
      </c>
      <c r="L658" s="47" t="s">
        <v>1170</v>
      </c>
      <c r="M658" s="47" t="s">
        <v>1134</v>
      </c>
      <c r="N658" s="83" t="s">
        <v>1153</v>
      </c>
      <c r="O658" s="84" t="s">
        <v>1171</v>
      </c>
      <c r="P658" s="34" t="s">
        <v>1147</v>
      </c>
      <c r="Q658" s="34"/>
      <c r="R658" s="34" t="s">
        <v>1155</v>
      </c>
      <c r="S658" s="85">
        <v>140050001</v>
      </c>
      <c r="T658" s="34" t="s">
        <v>1156</v>
      </c>
      <c r="U658" s="35"/>
      <c r="V658" s="45" t="s">
        <v>1140</v>
      </c>
      <c r="W658" s="39">
        <v>20240</v>
      </c>
      <c r="X658" s="86">
        <v>43073</v>
      </c>
      <c r="Y658" s="39" t="s">
        <v>931</v>
      </c>
      <c r="Z658" s="85">
        <v>4600006632</v>
      </c>
      <c r="AA658" s="68">
        <f t="shared" si="10"/>
        <v>1</v>
      </c>
      <c r="AB658" s="47" t="s">
        <v>1357</v>
      </c>
      <c r="AC658" s="47" t="s">
        <v>61</v>
      </c>
      <c r="AD658" s="47"/>
      <c r="AE658" s="47" t="s">
        <v>1170</v>
      </c>
      <c r="AF658" s="39" t="s">
        <v>63</v>
      </c>
      <c r="AG658" s="39" t="s">
        <v>1138</v>
      </c>
    </row>
    <row r="659" spans="1:33" s="5" customFormat="1" ht="50.25" customHeight="1" x14ac:dyDescent="0.3">
      <c r="A659" s="83" t="s">
        <v>1715</v>
      </c>
      <c r="B659" s="47">
        <v>80111604</v>
      </c>
      <c r="C659" s="34" t="s">
        <v>1358</v>
      </c>
      <c r="D659" s="95">
        <v>43105</v>
      </c>
      <c r="E659" s="39" t="s">
        <v>796</v>
      </c>
      <c r="F659" s="39" t="s">
        <v>621</v>
      </c>
      <c r="G659" s="39" t="s">
        <v>232</v>
      </c>
      <c r="H659" s="82">
        <v>20825000</v>
      </c>
      <c r="I659" s="82">
        <v>20825000</v>
      </c>
      <c r="J659" s="39" t="s">
        <v>76</v>
      </c>
      <c r="K659" s="39" t="s">
        <v>68</v>
      </c>
      <c r="L659" s="47" t="s">
        <v>1170</v>
      </c>
      <c r="M659" s="47" t="s">
        <v>1134</v>
      </c>
      <c r="N659" s="83" t="s">
        <v>1153</v>
      </c>
      <c r="O659" s="84" t="s">
        <v>1171</v>
      </c>
      <c r="P659" s="34" t="s">
        <v>1147</v>
      </c>
      <c r="Q659" s="34"/>
      <c r="R659" s="34" t="s">
        <v>1155</v>
      </c>
      <c r="S659" s="85">
        <v>140050001</v>
      </c>
      <c r="T659" s="34" t="s">
        <v>1156</v>
      </c>
      <c r="U659" s="35"/>
      <c r="V659" s="45" t="s">
        <v>1140</v>
      </c>
      <c r="W659" s="39">
        <v>20241</v>
      </c>
      <c r="X659" s="86">
        <v>43073</v>
      </c>
      <c r="Y659" s="39" t="s">
        <v>931</v>
      </c>
      <c r="Z659" s="85">
        <v>4600006629</v>
      </c>
      <c r="AA659" s="68">
        <f t="shared" si="10"/>
        <v>1</v>
      </c>
      <c r="AB659" s="47" t="s">
        <v>1359</v>
      </c>
      <c r="AC659" s="47" t="s">
        <v>61</v>
      </c>
      <c r="AD659" s="47"/>
      <c r="AE659" s="47" t="s">
        <v>1170</v>
      </c>
      <c r="AF659" s="39" t="s">
        <v>63</v>
      </c>
      <c r="AG659" s="39" t="s">
        <v>1138</v>
      </c>
    </row>
    <row r="660" spans="1:33" s="5" customFormat="1" ht="50.25" customHeight="1" x14ac:dyDescent="0.3">
      <c r="A660" s="83" t="s">
        <v>1715</v>
      </c>
      <c r="B660" s="47">
        <v>80111604</v>
      </c>
      <c r="C660" s="34" t="s">
        <v>1360</v>
      </c>
      <c r="D660" s="95">
        <v>43105</v>
      </c>
      <c r="E660" s="39" t="s">
        <v>796</v>
      </c>
      <c r="F660" s="39" t="s">
        <v>621</v>
      </c>
      <c r="G660" s="39" t="s">
        <v>232</v>
      </c>
      <c r="H660" s="82">
        <v>20825000</v>
      </c>
      <c r="I660" s="82">
        <v>20825000</v>
      </c>
      <c r="J660" s="39" t="s">
        <v>76</v>
      </c>
      <c r="K660" s="39" t="s">
        <v>68</v>
      </c>
      <c r="L660" s="47" t="s">
        <v>1174</v>
      </c>
      <c r="M660" s="47" t="s">
        <v>1134</v>
      </c>
      <c r="N660" s="83" t="s">
        <v>1153</v>
      </c>
      <c r="O660" s="84" t="s">
        <v>1175</v>
      </c>
      <c r="P660" s="34" t="s">
        <v>1147</v>
      </c>
      <c r="Q660" s="34"/>
      <c r="R660" s="34" t="s">
        <v>1155</v>
      </c>
      <c r="S660" s="85">
        <v>140050001</v>
      </c>
      <c r="T660" s="34" t="s">
        <v>1156</v>
      </c>
      <c r="U660" s="35"/>
      <c r="V660" s="45" t="s">
        <v>1140</v>
      </c>
      <c r="W660" s="39">
        <v>20255</v>
      </c>
      <c r="X660" s="86">
        <v>43073</v>
      </c>
      <c r="Y660" s="39" t="s">
        <v>931</v>
      </c>
      <c r="Z660" s="85">
        <v>4600006631</v>
      </c>
      <c r="AA660" s="68">
        <f t="shared" si="10"/>
        <v>1</v>
      </c>
      <c r="AB660" s="47" t="s">
        <v>1361</v>
      </c>
      <c r="AC660" s="47" t="s">
        <v>61</v>
      </c>
      <c r="AD660" s="47"/>
      <c r="AE660" s="47" t="s">
        <v>1174</v>
      </c>
      <c r="AF660" s="39" t="s">
        <v>63</v>
      </c>
      <c r="AG660" s="39" t="s">
        <v>1138</v>
      </c>
    </row>
    <row r="661" spans="1:33" s="5" customFormat="1" ht="50.25" customHeight="1" x14ac:dyDescent="0.3">
      <c r="A661" s="83" t="s">
        <v>1715</v>
      </c>
      <c r="B661" s="47">
        <v>80111604</v>
      </c>
      <c r="C661" s="34" t="s">
        <v>1362</v>
      </c>
      <c r="D661" s="95">
        <v>43105</v>
      </c>
      <c r="E661" s="39" t="s">
        <v>796</v>
      </c>
      <c r="F661" s="39" t="s">
        <v>621</v>
      </c>
      <c r="G661" s="39" t="s">
        <v>232</v>
      </c>
      <c r="H661" s="82">
        <v>20825000</v>
      </c>
      <c r="I661" s="82">
        <v>20825000</v>
      </c>
      <c r="J661" s="39" t="s">
        <v>76</v>
      </c>
      <c r="K661" s="39" t="s">
        <v>68</v>
      </c>
      <c r="L661" s="47" t="s">
        <v>1174</v>
      </c>
      <c r="M661" s="47" t="s">
        <v>1134</v>
      </c>
      <c r="N661" s="83" t="s">
        <v>1153</v>
      </c>
      <c r="O661" s="84" t="s">
        <v>1175</v>
      </c>
      <c r="P661" s="34" t="s">
        <v>1147</v>
      </c>
      <c r="Q661" s="34"/>
      <c r="R661" s="34" t="s">
        <v>1155</v>
      </c>
      <c r="S661" s="85">
        <v>140050001</v>
      </c>
      <c r="T661" s="34" t="s">
        <v>1156</v>
      </c>
      <c r="U661" s="35"/>
      <c r="V661" s="45" t="s">
        <v>1140</v>
      </c>
      <c r="W661" s="39">
        <v>20257</v>
      </c>
      <c r="X661" s="86">
        <v>43073</v>
      </c>
      <c r="Y661" s="39" t="s">
        <v>931</v>
      </c>
      <c r="Z661" s="85">
        <v>4600006638</v>
      </c>
      <c r="AA661" s="68">
        <f t="shared" si="10"/>
        <v>1</v>
      </c>
      <c r="AB661" s="47" t="s">
        <v>1363</v>
      </c>
      <c r="AC661" s="47" t="s">
        <v>61</v>
      </c>
      <c r="AD661" s="47"/>
      <c r="AE661" s="47" t="s">
        <v>1174</v>
      </c>
      <c r="AF661" s="39" t="s">
        <v>63</v>
      </c>
      <c r="AG661" s="39" t="s">
        <v>1138</v>
      </c>
    </row>
    <row r="662" spans="1:33" s="5" customFormat="1" ht="50.25" customHeight="1" x14ac:dyDescent="0.3">
      <c r="A662" s="83" t="s">
        <v>1715</v>
      </c>
      <c r="B662" s="47">
        <v>80111604</v>
      </c>
      <c r="C662" s="34" t="s">
        <v>1364</v>
      </c>
      <c r="D662" s="95">
        <v>43105</v>
      </c>
      <c r="E662" s="39" t="s">
        <v>796</v>
      </c>
      <c r="F662" s="39" t="s">
        <v>621</v>
      </c>
      <c r="G662" s="39" t="s">
        <v>232</v>
      </c>
      <c r="H662" s="82">
        <v>20825000</v>
      </c>
      <c r="I662" s="82">
        <v>20825000</v>
      </c>
      <c r="J662" s="39" t="s">
        <v>76</v>
      </c>
      <c r="K662" s="39" t="s">
        <v>68</v>
      </c>
      <c r="L662" s="47" t="s">
        <v>1141</v>
      </c>
      <c r="M662" s="47" t="s">
        <v>1134</v>
      </c>
      <c r="N662" s="83" t="s">
        <v>1153</v>
      </c>
      <c r="O662" s="84" t="s">
        <v>1178</v>
      </c>
      <c r="P662" s="34" t="s">
        <v>1147</v>
      </c>
      <c r="Q662" s="34"/>
      <c r="R662" s="34" t="s">
        <v>1155</v>
      </c>
      <c r="S662" s="85">
        <v>140050001</v>
      </c>
      <c r="T662" s="34" t="s">
        <v>1156</v>
      </c>
      <c r="U662" s="35"/>
      <c r="V662" s="45" t="s">
        <v>1140</v>
      </c>
      <c r="W662" s="39">
        <v>20283</v>
      </c>
      <c r="X662" s="86">
        <v>43073</v>
      </c>
      <c r="Y662" s="39" t="s">
        <v>931</v>
      </c>
      <c r="Z662" s="85">
        <v>4600006513</v>
      </c>
      <c r="AA662" s="68">
        <f t="shared" si="10"/>
        <v>1</v>
      </c>
      <c r="AB662" s="47" t="s">
        <v>1365</v>
      </c>
      <c r="AC662" s="47" t="s">
        <v>61</v>
      </c>
      <c r="AD662" s="47"/>
      <c r="AE662" s="47" t="s">
        <v>1141</v>
      </c>
      <c r="AF662" s="39" t="s">
        <v>63</v>
      </c>
      <c r="AG662" s="39" t="s">
        <v>1138</v>
      </c>
    </row>
    <row r="663" spans="1:33" s="5" customFormat="1" ht="50.25" customHeight="1" x14ac:dyDescent="0.3">
      <c r="A663" s="83" t="s">
        <v>1715</v>
      </c>
      <c r="B663" s="47">
        <v>80111604</v>
      </c>
      <c r="C663" s="34" t="s">
        <v>1366</v>
      </c>
      <c r="D663" s="95">
        <v>43105</v>
      </c>
      <c r="E663" s="39" t="s">
        <v>796</v>
      </c>
      <c r="F663" s="39" t="s">
        <v>621</v>
      </c>
      <c r="G663" s="39" t="s">
        <v>232</v>
      </c>
      <c r="H663" s="82">
        <v>20825000</v>
      </c>
      <c r="I663" s="82">
        <v>20825000</v>
      </c>
      <c r="J663" s="39" t="s">
        <v>76</v>
      </c>
      <c r="K663" s="39" t="s">
        <v>68</v>
      </c>
      <c r="L663" s="47" t="s">
        <v>1208</v>
      </c>
      <c r="M663" s="47" t="s">
        <v>1134</v>
      </c>
      <c r="N663" s="83" t="s">
        <v>1153</v>
      </c>
      <c r="O663" s="84" t="s">
        <v>1209</v>
      </c>
      <c r="P663" s="34" t="s">
        <v>1147</v>
      </c>
      <c r="Q663" s="34"/>
      <c r="R663" s="34" t="s">
        <v>1155</v>
      </c>
      <c r="S663" s="85">
        <v>140050001</v>
      </c>
      <c r="T663" s="34" t="s">
        <v>1156</v>
      </c>
      <c r="U663" s="35"/>
      <c r="V663" s="45" t="s">
        <v>1140</v>
      </c>
      <c r="W663" s="39">
        <v>20289</v>
      </c>
      <c r="X663" s="86">
        <v>43073</v>
      </c>
      <c r="Y663" s="39" t="s">
        <v>931</v>
      </c>
      <c r="Z663" s="85">
        <v>4600006597</v>
      </c>
      <c r="AA663" s="68">
        <f t="shared" si="10"/>
        <v>1</v>
      </c>
      <c r="AB663" s="47" t="s">
        <v>1367</v>
      </c>
      <c r="AC663" s="47" t="s">
        <v>61</v>
      </c>
      <c r="AD663" s="47"/>
      <c r="AE663" s="47" t="s">
        <v>1208</v>
      </c>
      <c r="AF663" s="39" t="s">
        <v>63</v>
      </c>
      <c r="AG663" s="39" t="s">
        <v>1138</v>
      </c>
    </row>
    <row r="664" spans="1:33" s="5" customFormat="1" ht="50.25" customHeight="1" x14ac:dyDescent="0.3">
      <c r="A664" s="83" t="s">
        <v>1715</v>
      </c>
      <c r="B664" s="47">
        <v>80111604</v>
      </c>
      <c r="C664" s="34" t="s">
        <v>1368</v>
      </c>
      <c r="D664" s="95">
        <v>43105</v>
      </c>
      <c r="E664" s="39" t="s">
        <v>796</v>
      </c>
      <c r="F664" s="39" t="s">
        <v>621</v>
      </c>
      <c r="G664" s="39" t="s">
        <v>232</v>
      </c>
      <c r="H664" s="82">
        <v>20824993.199999999</v>
      </c>
      <c r="I664" s="82">
        <v>20824993.199999999</v>
      </c>
      <c r="J664" s="39" t="s">
        <v>76</v>
      </c>
      <c r="K664" s="39" t="s">
        <v>68</v>
      </c>
      <c r="L664" s="47" t="s">
        <v>1369</v>
      </c>
      <c r="M664" s="47" t="s">
        <v>1134</v>
      </c>
      <c r="N664" s="83" t="s">
        <v>1153</v>
      </c>
      <c r="O664" s="84" t="s">
        <v>1370</v>
      </c>
      <c r="P664" s="34" t="s">
        <v>1147</v>
      </c>
      <c r="Q664" s="34"/>
      <c r="R664" s="34" t="s">
        <v>1155</v>
      </c>
      <c r="S664" s="85">
        <v>140050001</v>
      </c>
      <c r="T664" s="34" t="s">
        <v>1156</v>
      </c>
      <c r="U664" s="35"/>
      <c r="V664" s="45" t="s">
        <v>1140</v>
      </c>
      <c r="W664" s="39">
        <v>20299</v>
      </c>
      <c r="X664" s="86">
        <v>43073</v>
      </c>
      <c r="Y664" s="39" t="s">
        <v>931</v>
      </c>
      <c r="Z664" s="85">
        <v>4600006605</v>
      </c>
      <c r="AA664" s="68">
        <f t="shared" si="10"/>
        <v>1</v>
      </c>
      <c r="AB664" s="47" t="s">
        <v>1371</v>
      </c>
      <c r="AC664" s="47" t="s">
        <v>61</v>
      </c>
      <c r="AD664" s="47"/>
      <c r="AE664" s="47" t="s">
        <v>1369</v>
      </c>
      <c r="AF664" s="39" t="s">
        <v>63</v>
      </c>
      <c r="AG664" s="39" t="s">
        <v>1138</v>
      </c>
    </row>
    <row r="665" spans="1:33" s="5" customFormat="1" ht="50.25" customHeight="1" x14ac:dyDescent="0.3">
      <c r="A665" s="83" t="s">
        <v>1715</v>
      </c>
      <c r="B665" s="47">
        <v>80111604</v>
      </c>
      <c r="C665" s="34" t="s">
        <v>1372</v>
      </c>
      <c r="D665" s="95">
        <v>43105</v>
      </c>
      <c r="E665" s="39" t="s">
        <v>796</v>
      </c>
      <c r="F665" s="39" t="s">
        <v>621</v>
      </c>
      <c r="G665" s="39" t="s">
        <v>232</v>
      </c>
      <c r="H665" s="82">
        <v>20824997.024999999</v>
      </c>
      <c r="I665" s="82">
        <v>20824997.024999999</v>
      </c>
      <c r="J665" s="39" t="s">
        <v>76</v>
      </c>
      <c r="K665" s="39" t="s">
        <v>68</v>
      </c>
      <c r="L665" s="47" t="s">
        <v>1369</v>
      </c>
      <c r="M665" s="47" t="s">
        <v>1134</v>
      </c>
      <c r="N665" s="83" t="s">
        <v>1153</v>
      </c>
      <c r="O665" s="84" t="s">
        <v>1370</v>
      </c>
      <c r="P665" s="34" t="s">
        <v>1147</v>
      </c>
      <c r="Q665" s="34"/>
      <c r="R665" s="34" t="s">
        <v>1155</v>
      </c>
      <c r="S665" s="85">
        <v>140050001</v>
      </c>
      <c r="T665" s="34" t="s">
        <v>1156</v>
      </c>
      <c r="U665" s="35"/>
      <c r="V665" s="45" t="s">
        <v>1140</v>
      </c>
      <c r="W665" s="39">
        <v>20301</v>
      </c>
      <c r="X665" s="86">
        <v>43073</v>
      </c>
      <c r="Y665" s="39" t="s">
        <v>931</v>
      </c>
      <c r="Z665" s="85">
        <v>4600006601</v>
      </c>
      <c r="AA665" s="68">
        <f t="shared" si="10"/>
        <v>1</v>
      </c>
      <c r="AB665" s="47" t="s">
        <v>1373</v>
      </c>
      <c r="AC665" s="47" t="s">
        <v>61</v>
      </c>
      <c r="AD665" s="47"/>
      <c r="AE665" s="47" t="s">
        <v>1369</v>
      </c>
      <c r="AF665" s="39" t="s">
        <v>63</v>
      </c>
      <c r="AG665" s="39" t="s">
        <v>1138</v>
      </c>
    </row>
    <row r="666" spans="1:33" s="5" customFormat="1" ht="50.25" customHeight="1" x14ac:dyDescent="0.3">
      <c r="A666" s="83" t="s">
        <v>1715</v>
      </c>
      <c r="B666" s="47">
        <v>80111604</v>
      </c>
      <c r="C666" s="34" t="s">
        <v>1374</v>
      </c>
      <c r="D666" s="95">
        <v>43105</v>
      </c>
      <c r="E666" s="39" t="s">
        <v>796</v>
      </c>
      <c r="F666" s="39" t="s">
        <v>621</v>
      </c>
      <c r="G666" s="39" t="s">
        <v>232</v>
      </c>
      <c r="H666" s="82">
        <v>20825000</v>
      </c>
      <c r="I666" s="82">
        <v>20825000</v>
      </c>
      <c r="J666" s="39" t="s">
        <v>76</v>
      </c>
      <c r="K666" s="39" t="s">
        <v>68</v>
      </c>
      <c r="L666" s="47" t="s">
        <v>1369</v>
      </c>
      <c r="M666" s="47" t="s">
        <v>1134</v>
      </c>
      <c r="N666" s="83" t="s">
        <v>1153</v>
      </c>
      <c r="O666" s="84" t="s">
        <v>1370</v>
      </c>
      <c r="P666" s="34" t="s">
        <v>1147</v>
      </c>
      <c r="Q666" s="34"/>
      <c r="R666" s="34" t="s">
        <v>1155</v>
      </c>
      <c r="S666" s="85">
        <v>140050001</v>
      </c>
      <c r="T666" s="34" t="s">
        <v>1156</v>
      </c>
      <c r="U666" s="35"/>
      <c r="V666" s="45" t="s">
        <v>1140</v>
      </c>
      <c r="W666" s="39">
        <v>20304</v>
      </c>
      <c r="X666" s="86">
        <v>43073</v>
      </c>
      <c r="Y666" s="39" t="s">
        <v>931</v>
      </c>
      <c r="Z666" s="85">
        <v>4600006600</v>
      </c>
      <c r="AA666" s="68">
        <f t="shared" si="10"/>
        <v>1</v>
      </c>
      <c r="AB666" s="47" t="s">
        <v>1375</v>
      </c>
      <c r="AC666" s="47" t="s">
        <v>61</v>
      </c>
      <c r="AD666" s="47"/>
      <c r="AE666" s="47" t="s">
        <v>1369</v>
      </c>
      <c r="AF666" s="39" t="s">
        <v>63</v>
      </c>
      <c r="AG666" s="39" t="s">
        <v>1138</v>
      </c>
    </row>
    <row r="667" spans="1:33" s="5" customFormat="1" ht="50.25" customHeight="1" x14ac:dyDescent="0.3">
      <c r="A667" s="83" t="s">
        <v>1715</v>
      </c>
      <c r="B667" s="47">
        <v>80111604</v>
      </c>
      <c r="C667" s="34" t="s">
        <v>1376</v>
      </c>
      <c r="D667" s="95">
        <v>43105</v>
      </c>
      <c r="E667" s="39" t="s">
        <v>796</v>
      </c>
      <c r="F667" s="39" t="s">
        <v>621</v>
      </c>
      <c r="G667" s="39" t="s">
        <v>232</v>
      </c>
      <c r="H667" s="82">
        <v>20825000</v>
      </c>
      <c r="I667" s="82">
        <v>20825000</v>
      </c>
      <c r="J667" s="39" t="s">
        <v>76</v>
      </c>
      <c r="K667" s="39" t="s">
        <v>68</v>
      </c>
      <c r="L667" s="47" t="s">
        <v>1369</v>
      </c>
      <c r="M667" s="47" t="s">
        <v>1134</v>
      </c>
      <c r="N667" s="83" t="s">
        <v>1153</v>
      </c>
      <c r="O667" s="84" t="s">
        <v>1370</v>
      </c>
      <c r="P667" s="34" t="s">
        <v>1147</v>
      </c>
      <c r="Q667" s="34"/>
      <c r="R667" s="34" t="s">
        <v>1155</v>
      </c>
      <c r="S667" s="85">
        <v>140050001</v>
      </c>
      <c r="T667" s="34" t="s">
        <v>1156</v>
      </c>
      <c r="U667" s="35"/>
      <c r="V667" s="45" t="s">
        <v>1140</v>
      </c>
      <c r="W667" s="39">
        <v>20307</v>
      </c>
      <c r="X667" s="86">
        <v>43073</v>
      </c>
      <c r="Y667" s="39" t="s">
        <v>931</v>
      </c>
      <c r="Z667" s="85">
        <v>4600006591</v>
      </c>
      <c r="AA667" s="68">
        <f t="shared" si="10"/>
        <v>1</v>
      </c>
      <c r="AB667" s="47" t="s">
        <v>1377</v>
      </c>
      <c r="AC667" s="47" t="s">
        <v>61</v>
      </c>
      <c r="AD667" s="47"/>
      <c r="AE667" s="47" t="s">
        <v>1369</v>
      </c>
      <c r="AF667" s="39" t="s">
        <v>63</v>
      </c>
      <c r="AG667" s="39" t="s">
        <v>1138</v>
      </c>
    </row>
    <row r="668" spans="1:33" s="5" customFormat="1" ht="50.25" customHeight="1" x14ac:dyDescent="0.3">
      <c r="A668" s="83" t="s">
        <v>1715</v>
      </c>
      <c r="B668" s="47">
        <v>80111604</v>
      </c>
      <c r="C668" s="34" t="s">
        <v>1378</v>
      </c>
      <c r="D668" s="95">
        <v>43105</v>
      </c>
      <c r="E668" s="39" t="s">
        <v>796</v>
      </c>
      <c r="F668" s="39" t="s">
        <v>621</v>
      </c>
      <c r="G668" s="39" t="s">
        <v>232</v>
      </c>
      <c r="H668" s="82">
        <v>20824997.024999999</v>
      </c>
      <c r="I668" s="82">
        <v>20824997.024999999</v>
      </c>
      <c r="J668" s="39" t="s">
        <v>76</v>
      </c>
      <c r="K668" s="39" t="s">
        <v>68</v>
      </c>
      <c r="L668" s="47" t="s">
        <v>1225</v>
      </c>
      <c r="M668" s="47" t="s">
        <v>1134</v>
      </c>
      <c r="N668" s="83" t="s">
        <v>1153</v>
      </c>
      <c r="O668" s="84" t="s">
        <v>1226</v>
      </c>
      <c r="P668" s="34" t="s">
        <v>1147</v>
      </c>
      <c r="Q668" s="34"/>
      <c r="R668" s="34" t="s">
        <v>1155</v>
      </c>
      <c r="S668" s="85">
        <v>140050001</v>
      </c>
      <c r="T668" s="34" t="s">
        <v>1156</v>
      </c>
      <c r="U668" s="35"/>
      <c r="V668" s="45" t="s">
        <v>1140</v>
      </c>
      <c r="W668" s="39">
        <v>20311</v>
      </c>
      <c r="X668" s="86">
        <v>43073</v>
      </c>
      <c r="Y668" s="39" t="s">
        <v>931</v>
      </c>
      <c r="Z668" s="85">
        <v>4600006543</v>
      </c>
      <c r="AA668" s="68">
        <f t="shared" si="10"/>
        <v>1</v>
      </c>
      <c r="AB668" s="47" t="s">
        <v>1379</v>
      </c>
      <c r="AC668" s="47" t="s">
        <v>61</v>
      </c>
      <c r="AD668" s="47"/>
      <c r="AE668" s="47" t="s">
        <v>1225</v>
      </c>
      <c r="AF668" s="39" t="s">
        <v>63</v>
      </c>
      <c r="AG668" s="39" t="s">
        <v>1138</v>
      </c>
    </row>
    <row r="669" spans="1:33" s="5" customFormat="1" ht="50.25" customHeight="1" x14ac:dyDescent="0.3">
      <c r="A669" s="83" t="s">
        <v>1715</v>
      </c>
      <c r="B669" s="47">
        <v>80111604</v>
      </c>
      <c r="C669" s="34" t="s">
        <v>1380</v>
      </c>
      <c r="D669" s="95">
        <v>43105</v>
      </c>
      <c r="E669" s="39" t="s">
        <v>796</v>
      </c>
      <c r="F669" s="39" t="s">
        <v>621</v>
      </c>
      <c r="G669" s="39" t="s">
        <v>232</v>
      </c>
      <c r="H669" s="82">
        <v>20825000</v>
      </c>
      <c r="I669" s="82">
        <v>20825000</v>
      </c>
      <c r="J669" s="39" t="s">
        <v>76</v>
      </c>
      <c r="K669" s="39" t="s">
        <v>68</v>
      </c>
      <c r="L669" s="47" t="s">
        <v>1225</v>
      </c>
      <c r="M669" s="47" t="s">
        <v>1134</v>
      </c>
      <c r="N669" s="83" t="s">
        <v>1153</v>
      </c>
      <c r="O669" s="84" t="s">
        <v>1226</v>
      </c>
      <c r="P669" s="34" t="s">
        <v>1147</v>
      </c>
      <c r="Q669" s="34"/>
      <c r="R669" s="34" t="s">
        <v>1155</v>
      </c>
      <c r="S669" s="85">
        <v>140050001</v>
      </c>
      <c r="T669" s="34" t="s">
        <v>1156</v>
      </c>
      <c r="U669" s="35"/>
      <c r="V669" s="45" t="s">
        <v>1140</v>
      </c>
      <c r="W669" s="39">
        <v>20312</v>
      </c>
      <c r="X669" s="86">
        <v>43073</v>
      </c>
      <c r="Y669" s="39" t="s">
        <v>931</v>
      </c>
      <c r="Z669" s="85">
        <v>4600006553</v>
      </c>
      <c r="AA669" s="68">
        <f t="shared" si="10"/>
        <v>1</v>
      </c>
      <c r="AB669" s="47" t="s">
        <v>1381</v>
      </c>
      <c r="AC669" s="47" t="s">
        <v>61</v>
      </c>
      <c r="AD669" s="47"/>
      <c r="AE669" s="47" t="s">
        <v>1225</v>
      </c>
      <c r="AF669" s="39" t="s">
        <v>63</v>
      </c>
      <c r="AG669" s="39" t="s">
        <v>1138</v>
      </c>
    </row>
    <row r="670" spans="1:33" s="5" customFormat="1" ht="50.25" customHeight="1" x14ac:dyDescent="0.3">
      <c r="A670" s="83" t="s">
        <v>1715</v>
      </c>
      <c r="B670" s="47">
        <v>80111604</v>
      </c>
      <c r="C670" s="34" t="s">
        <v>1382</v>
      </c>
      <c r="D670" s="95">
        <v>43105</v>
      </c>
      <c r="E670" s="39" t="s">
        <v>796</v>
      </c>
      <c r="F670" s="39" t="s">
        <v>621</v>
      </c>
      <c r="G670" s="39" t="s">
        <v>232</v>
      </c>
      <c r="H670" s="82">
        <v>20824993.199999999</v>
      </c>
      <c r="I670" s="82">
        <v>20824993.199999999</v>
      </c>
      <c r="J670" s="39" t="s">
        <v>76</v>
      </c>
      <c r="K670" s="39" t="s">
        <v>68</v>
      </c>
      <c r="L670" s="47" t="s">
        <v>1229</v>
      </c>
      <c r="M670" s="47" t="s">
        <v>1134</v>
      </c>
      <c r="N670" s="83" t="s">
        <v>1153</v>
      </c>
      <c r="O670" s="84" t="s">
        <v>1230</v>
      </c>
      <c r="P670" s="34" t="s">
        <v>1147</v>
      </c>
      <c r="Q670" s="34"/>
      <c r="R670" s="34" t="s">
        <v>1155</v>
      </c>
      <c r="S670" s="85">
        <v>140050001</v>
      </c>
      <c r="T670" s="34" t="s">
        <v>1156</v>
      </c>
      <c r="U670" s="35"/>
      <c r="V670" s="45" t="s">
        <v>1140</v>
      </c>
      <c r="W670" s="39">
        <v>20313</v>
      </c>
      <c r="X670" s="86">
        <v>43073</v>
      </c>
      <c r="Y670" s="39" t="s">
        <v>931</v>
      </c>
      <c r="Z670" s="85">
        <v>4600006542</v>
      </c>
      <c r="AA670" s="68">
        <f t="shared" si="10"/>
        <v>1</v>
      </c>
      <c r="AB670" s="47" t="s">
        <v>1383</v>
      </c>
      <c r="AC670" s="47" t="s">
        <v>61</v>
      </c>
      <c r="AD670" s="47"/>
      <c r="AE670" s="47" t="s">
        <v>1229</v>
      </c>
      <c r="AF670" s="39" t="s">
        <v>63</v>
      </c>
      <c r="AG670" s="39" t="s">
        <v>1138</v>
      </c>
    </row>
    <row r="671" spans="1:33" s="5" customFormat="1" ht="50.25" customHeight="1" x14ac:dyDescent="0.3">
      <c r="A671" s="83" t="s">
        <v>1715</v>
      </c>
      <c r="B671" s="47">
        <v>80111604</v>
      </c>
      <c r="C671" s="34" t="s">
        <v>1384</v>
      </c>
      <c r="D671" s="95">
        <v>43105</v>
      </c>
      <c r="E671" s="39" t="s">
        <v>796</v>
      </c>
      <c r="F671" s="39" t="s">
        <v>621</v>
      </c>
      <c r="G671" s="39" t="s">
        <v>232</v>
      </c>
      <c r="H671" s="82">
        <v>20824996.175000001</v>
      </c>
      <c r="I671" s="82">
        <v>20824996.175000001</v>
      </c>
      <c r="J671" s="39" t="s">
        <v>76</v>
      </c>
      <c r="K671" s="39" t="s">
        <v>68</v>
      </c>
      <c r="L671" s="47" t="s">
        <v>1237</v>
      </c>
      <c r="M671" s="47" t="s">
        <v>1134</v>
      </c>
      <c r="N671" s="83" t="s">
        <v>1153</v>
      </c>
      <c r="O671" s="84" t="s">
        <v>1238</v>
      </c>
      <c r="P671" s="34" t="s">
        <v>1147</v>
      </c>
      <c r="Q671" s="34"/>
      <c r="R671" s="34" t="s">
        <v>1155</v>
      </c>
      <c r="S671" s="85">
        <v>140050001</v>
      </c>
      <c r="T671" s="34" t="s">
        <v>1156</v>
      </c>
      <c r="U671" s="35"/>
      <c r="V671" s="45" t="s">
        <v>1140</v>
      </c>
      <c r="W671" s="39">
        <v>20325</v>
      </c>
      <c r="X671" s="86">
        <v>43073</v>
      </c>
      <c r="Y671" s="39" t="s">
        <v>931</v>
      </c>
      <c r="Z671" s="85">
        <v>4600006554</v>
      </c>
      <c r="AA671" s="68">
        <f t="shared" si="10"/>
        <v>1</v>
      </c>
      <c r="AB671" s="47" t="s">
        <v>1385</v>
      </c>
      <c r="AC671" s="47" t="s">
        <v>61</v>
      </c>
      <c r="AD671" s="47"/>
      <c r="AE671" s="47" t="s">
        <v>1237</v>
      </c>
      <c r="AF671" s="39" t="s">
        <v>63</v>
      </c>
      <c r="AG671" s="39" t="s">
        <v>1138</v>
      </c>
    </row>
    <row r="672" spans="1:33" s="5" customFormat="1" ht="50.25" customHeight="1" x14ac:dyDescent="0.3">
      <c r="A672" s="83" t="s">
        <v>1715</v>
      </c>
      <c r="B672" s="47">
        <v>80111604</v>
      </c>
      <c r="C672" s="34" t="s">
        <v>1386</v>
      </c>
      <c r="D672" s="95">
        <v>43105</v>
      </c>
      <c r="E672" s="39" t="s">
        <v>796</v>
      </c>
      <c r="F672" s="39" t="s">
        <v>621</v>
      </c>
      <c r="G672" s="39" t="s">
        <v>232</v>
      </c>
      <c r="H672" s="82">
        <v>20824993.199999999</v>
      </c>
      <c r="I672" s="82">
        <v>20824993.199999999</v>
      </c>
      <c r="J672" s="39" t="s">
        <v>76</v>
      </c>
      <c r="K672" s="39" t="s">
        <v>68</v>
      </c>
      <c r="L672" s="47" t="s">
        <v>1237</v>
      </c>
      <c r="M672" s="47" t="s">
        <v>1134</v>
      </c>
      <c r="N672" s="83" t="s">
        <v>1153</v>
      </c>
      <c r="O672" s="84" t="s">
        <v>1238</v>
      </c>
      <c r="P672" s="34" t="s">
        <v>1147</v>
      </c>
      <c r="Q672" s="34"/>
      <c r="R672" s="34" t="s">
        <v>1155</v>
      </c>
      <c r="S672" s="85">
        <v>140050001</v>
      </c>
      <c r="T672" s="34" t="s">
        <v>1156</v>
      </c>
      <c r="U672" s="35"/>
      <c r="V672" s="45" t="s">
        <v>1140</v>
      </c>
      <c r="W672" s="39">
        <v>20327</v>
      </c>
      <c r="X672" s="86">
        <v>43073</v>
      </c>
      <c r="Y672" s="39" t="s">
        <v>931</v>
      </c>
      <c r="Z672" s="85">
        <v>4600006528</v>
      </c>
      <c r="AA672" s="68">
        <f t="shared" si="10"/>
        <v>1</v>
      </c>
      <c r="AB672" s="47" t="s">
        <v>1387</v>
      </c>
      <c r="AC672" s="47" t="s">
        <v>61</v>
      </c>
      <c r="AD672" s="47"/>
      <c r="AE672" s="47" t="s">
        <v>1237</v>
      </c>
      <c r="AF672" s="39" t="s">
        <v>63</v>
      </c>
      <c r="AG672" s="39" t="s">
        <v>1138</v>
      </c>
    </row>
    <row r="673" spans="1:33" s="5" customFormat="1" ht="50.25" customHeight="1" x14ac:dyDescent="0.3">
      <c r="A673" s="83" t="s">
        <v>1715</v>
      </c>
      <c r="B673" s="47">
        <v>80111604</v>
      </c>
      <c r="C673" s="34" t="s">
        <v>1388</v>
      </c>
      <c r="D673" s="95">
        <v>43105</v>
      </c>
      <c r="E673" s="39" t="s">
        <v>796</v>
      </c>
      <c r="F673" s="39" t="s">
        <v>621</v>
      </c>
      <c r="G673" s="39" t="s">
        <v>232</v>
      </c>
      <c r="H673" s="82">
        <v>20824998.724999998</v>
      </c>
      <c r="I673" s="82">
        <v>20824998.724999998</v>
      </c>
      <c r="J673" s="39" t="s">
        <v>76</v>
      </c>
      <c r="K673" s="39" t="s">
        <v>68</v>
      </c>
      <c r="L673" s="47" t="s">
        <v>1237</v>
      </c>
      <c r="M673" s="47" t="s">
        <v>1134</v>
      </c>
      <c r="N673" s="83" t="s">
        <v>1153</v>
      </c>
      <c r="O673" s="84" t="s">
        <v>1238</v>
      </c>
      <c r="P673" s="34" t="s">
        <v>1147</v>
      </c>
      <c r="Q673" s="34"/>
      <c r="R673" s="34" t="s">
        <v>1155</v>
      </c>
      <c r="S673" s="85">
        <v>140050001</v>
      </c>
      <c r="T673" s="34" t="s">
        <v>1156</v>
      </c>
      <c r="U673" s="35"/>
      <c r="V673" s="45" t="s">
        <v>1140</v>
      </c>
      <c r="W673" s="39">
        <v>20333</v>
      </c>
      <c r="X673" s="86">
        <v>43073</v>
      </c>
      <c r="Y673" s="39" t="s">
        <v>931</v>
      </c>
      <c r="Z673" s="85">
        <v>4600006544</v>
      </c>
      <c r="AA673" s="68">
        <f t="shared" si="10"/>
        <v>1</v>
      </c>
      <c r="AB673" s="47" t="s">
        <v>1389</v>
      </c>
      <c r="AC673" s="47" t="s">
        <v>61</v>
      </c>
      <c r="AD673" s="47"/>
      <c r="AE673" s="47" t="s">
        <v>1237</v>
      </c>
      <c r="AF673" s="39" t="s">
        <v>63</v>
      </c>
      <c r="AG673" s="39" t="s">
        <v>1138</v>
      </c>
    </row>
    <row r="674" spans="1:33" s="5" customFormat="1" ht="50.25" customHeight="1" x14ac:dyDescent="0.3">
      <c r="A674" s="83" t="s">
        <v>1715</v>
      </c>
      <c r="B674" s="47">
        <v>80111604</v>
      </c>
      <c r="C674" s="34" t="s">
        <v>1390</v>
      </c>
      <c r="D674" s="95">
        <v>43105</v>
      </c>
      <c r="E674" s="39" t="s">
        <v>796</v>
      </c>
      <c r="F674" s="39" t="s">
        <v>621</v>
      </c>
      <c r="G674" s="39" t="s">
        <v>232</v>
      </c>
      <c r="H674" s="82">
        <v>20808000</v>
      </c>
      <c r="I674" s="82">
        <v>20808000</v>
      </c>
      <c r="J674" s="39" t="s">
        <v>76</v>
      </c>
      <c r="K674" s="39" t="s">
        <v>68</v>
      </c>
      <c r="L674" s="47" t="s">
        <v>1237</v>
      </c>
      <c r="M674" s="47" t="s">
        <v>1134</v>
      </c>
      <c r="N674" s="83" t="s">
        <v>1153</v>
      </c>
      <c r="O674" s="84" t="s">
        <v>1238</v>
      </c>
      <c r="P674" s="34" t="s">
        <v>1147</v>
      </c>
      <c r="Q674" s="34"/>
      <c r="R674" s="34" t="s">
        <v>1155</v>
      </c>
      <c r="S674" s="85">
        <v>140050001</v>
      </c>
      <c r="T674" s="34" t="s">
        <v>1156</v>
      </c>
      <c r="U674" s="35"/>
      <c r="V674" s="45" t="s">
        <v>1140</v>
      </c>
      <c r="W674" s="39">
        <v>20334</v>
      </c>
      <c r="X674" s="86">
        <v>43073</v>
      </c>
      <c r="Y674" s="39" t="s">
        <v>931</v>
      </c>
      <c r="Z674" s="85">
        <v>4600006517</v>
      </c>
      <c r="AA674" s="68">
        <f t="shared" si="10"/>
        <v>1</v>
      </c>
      <c r="AB674" s="47" t="s">
        <v>1391</v>
      </c>
      <c r="AC674" s="47" t="s">
        <v>61</v>
      </c>
      <c r="AD674" s="47"/>
      <c r="AE674" s="47" t="s">
        <v>1237</v>
      </c>
      <c r="AF674" s="39" t="s">
        <v>63</v>
      </c>
      <c r="AG674" s="39" t="s">
        <v>1138</v>
      </c>
    </row>
    <row r="675" spans="1:33" s="5" customFormat="1" ht="50.25" customHeight="1" x14ac:dyDescent="0.3">
      <c r="A675" s="83" t="s">
        <v>1715</v>
      </c>
      <c r="B675" s="47">
        <v>80111604</v>
      </c>
      <c r="C675" s="34" t="s">
        <v>1392</v>
      </c>
      <c r="D675" s="95">
        <v>43105</v>
      </c>
      <c r="E675" s="39" t="s">
        <v>796</v>
      </c>
      <c r="F675" s="39" t="s">
        <v>621</v>
      </c>
      <c r="G675" s="39" t="s">
        <v>232</v>
      </c>
      <c r="H675" s="82">
        <v>20824997.024999999</v>
      </c>
      <c r="I675" s="82">
        <v>20824997.024999999</v>
      </c>
      <c r="J675" s="39" t="s">
        <v>76</v>
      </c>
      <c r="K675" s="39" t="s">
        <v>68</v>
      </c>
      <c r="L675" s="47" t="s">
        <v>1393</v>
      </c>
      <c r="M675" s="47" t="s">
        <v>1134</v>
      </c>
      <c r="N675" s="83" t="s">
        <v>1153</v>
      </c>
      <c r="O675" s="84" t="s">
        <v>1244</v>
      </c>
      <c r="P675" s="34" t="s">
        <v>1147</v>
      </c>
      <c r="Q675" s="34"/>
      <c r="R675" s="34" t="s">
        <v>1155</v>
      </c>
      <c r="S675" s="85">
        <v>140050001</v>
      </c>
      <c r="T675" s="34" t="s">
        <v>1156</v>
      </c>
      <c r="U675" s="35"/>
      <c r="V675" s="45" t="s">
        <v>1140</v>
      </c>
      <c r="W675" s="39">
        <v>20339</v>
      </c>
      <c r="X675" s="86">
        <v>43073</v>
      </c>
      <c r="Y675" s="39" t="s">
        <v>931</v>
      </c>
      <c r="Z675" s="85">
        <v>4600006555</v>
      </c>
      <c r="AA675" s="68">
        <f t="shared" si="10"/>
        <v>1</v>
      </c>
      <c r="AB675" s="47" t="s">
        <v>1394</v>
      </c>
      <c r="AC675" s="47" t="s">
        <v>61</v>
      </c>
      <c r="AD675" s="47"/>
      <c r="AE675" s="47" t="s">
        <v>1393</v>
      </c>
      <c r="AF675" s="39" t="s">
        <v>63</v>
      </c>
      <c r="AG675" s="39" t="s">
        <v>1138</v>
      </c>
    </row>
    <row r="676" spans="1:33" s="5" customFormat="1" ht="50.25" customHeight="1" x14ac:dyDescent="0.3">
      <c r="A676" s="83" t="s">
        <v>1715</v>
      </c>
      <c r="B676" s="47">
        <v>80111604</v>
      </c>
      <c r="C676" s="34" t="s">
        <v>1395</v>
      </c>
      <c r="D676" s="95">
        <v>43105</v>
      </c>
      <c r="E676" s="39" t="s">
        <v>796</v>
      </c>
      <c r="F676" s="39" t="s">
        <v>621</v>
      </c>
      <c r="G676" s="39" t="s">
        <v>232</v>
      </c>
      <c r="H676" s="82">
        <v>20823300</v>
      </c>
      <c r="I676" s="82">
        <v>20823300</v>
      </c>
      <c r="J676" s="39" t="s">
        <v>76</v>
      </c>
      <c r="K676" s="39" t="s">
        <v>68</v>
      </c>
      <c r="L676" s="47" t="s">
        <v>1396</v>
      </c>
      <c r="M676" s="47" t="s">
        <v>1134</v>
      </c>
      <c r="N676" s="83" t="s">
        <v>1153</v>
      </c>
      <c r="O676" s="84" t="s">
        <v>1226</v>
      </c>
      <c r="P676" s="34" t="s">
        <v>1147</v>
      </c>
      <c r="Q676" s="34"/>
      <c r="R676" s="34" t="s">
        <v>1155</v>
      </c>
      <c r="S676" s="85">
        <v>140050001</v>
      </c>
      <c r="T676" s="34" t="s">
        <v>1156</v>
      </c>
      <c r="U676" s="35"/>
      <c r="V676" s="45">
        <v>6791</v>
      </c>
      <c r="W676" s="39">
        <v>20344</v>
      </c>
      <c r="X676" s="86">
        <v>43073</v>
      </c>
      <c r="Y676" s="39" t="s">
        <v>1397</v>
      </c>
      <c r="Z676" s="85">
        <v>4600006519</v>
      </c>
      <c r="AA676" s="68">
        <f t="shared" si="10"/>
        <v>1</v>
      </c>
      <c r="AB676" s="47" t="s">
        <v>1398</v>
      </c>
      <c r="AC676" s="47" t="s">
        <v>61</v>
      </c>
      <c r="AD676" s="47"/>
      <c r="AE676" s="47" t="s">
        <v>1396</v>
      </c>
      <c r="AF676" s="39" t="s">
        <v>63</v>
      </c>
      <c r="AG676" s="39" t="s">
        <v>1138</v>
      </c>
    </row>
    <row r="677" spans="1:33" s="5" customFormat="1" ht="50.25" customHeight="1" x14ac:dyDescent="0.3">
      <c r="A677" s="83" t="s">
        <v>1715</v>
      </c>
      <c r="B677" s="47">
        <v>80111604</v>
      </c>
      <c r="C677" s="34" t="s">
        <v>1399</v>
      </c>
      <c r="D677" s="95">
        <v>43105</v>
      </c>
      <c r="E677" s="39" t="s">
        <v>796</v>
      </c>
      <c r="F677" s="39" t="s">
        <v>621</v>
      </c>
      <c r="G677" s="39" t="s">
        <v>232</v>
      </c>
      <c r="H677" s="82">
        <v>20824978.75</v>
      </c>
      <c r="I677" s="82">
        <v>20824978.75</v>
      </c>
      <c r="J677" s="39" t="s">
        <v>76</v>
      </c>
      <c r="K677" s="39" t="s">
        <v>68</v>
      </c>
      <c r="L677" s="47" t="s">
        <v>1247</v>
      </c>
      <c r="M677" s="47" t="s">
        <v>1134</v>
      </c>
      <c r="N677" s="83" t="s">
        <v>1153</v>
      </c>
      <c r="O677" s="84" t="s">
        <v>1244</v>
      </c>
      <c r="P677" s="34" t="s">
        <v>1147</v>
      </c>
      <c r="Q677" s="34"/>
      <c r="R677" s="34" t="s">
        <v>1155</v>
      </c>
      <c r="S677" s="85">
        <v>140050001</v>
      </c>
      <c r="T677" s="34" t="s">
        <v>1156</v>
      </c>
      <c r="U677" s="35"/>
      <c r="V677" s="45" t="s">
        <v>1140</v>
      </c>
      <c r="W677" s="39">
        <v>20346</v>
      </c>
      <c r="X677" s="86">
        <v>43073</v>
      </c>
      <c r="Y677" s="39" t="s">
        <v>931</v>
      </c>
      <c r="Z677" s="85">
        <v>4600006551</v>
      </c>
      <c r="AA677" s="68">
        <f t="shared" si="10"/>
        <v>1</v>
      </c>
      <c r="AB677" s="47" t="s">
        <v>1400</v>
      </c>
      <c r="AC677" s="47" t="s">
        <v>61</v>
      </c>
      <c r="AD677" s="47"/>
      <c r="AE677" s="47" t="s">
        <v>1247</v>
      </c>
      <c r="AF677" s="39" t="s">
        <v>63</v>
      </c>
      <c r="AG677" s="39" t="s">
        <v>1138</v>
      </c>
    </row>
    <row r="678" spans="1:33" s="5" customFormat="1" ht="50.25" customHeight="1" x14ac:dyDescent="0.3">
      <c r="A678" s="83" t="s">
        <v>1715</v>
      </c>
      <c r="B678" s="47">
        <v>80111604</v>
      </c>
      <c r="C678" s="34" t="s">
        <v>1401</v>
      </c>
      <c r="D678" s="95">
        <v>43105</v>
      </c>
      <c r="E678" s="39" t="s">
        <v>796</v>
      </c>
      <c r="F678" s="39" t="s">
        <v>621</v>
      </c>
      <c r="G678" s="39" t="s">
        <v>232</v>
      </c>
      <c r="H678" s="82">
        <v>20825000</v>
      </c>
      <c r="I678" s="82">
        <v>20825000</v>
      </c>
      <c r="J678" s="39" t="s">
        <v>76</v>
      </c>
      <c r="K678" s="39" t="s">
        <v>68</v>
      </c>
      <c r="L678" s="47" t="s">
        <v>1266</v>
      </c>
      <c r="M678" s="47" t="s">
        <v>1134</v>
      </c>
      <c r="N678" s="83" t="s">
        <v>1153</v>
      </c>
      <c r="O678" s="84" t="s">
        <v>1402</v>
      </c>
      <c r="P678" s="34" t="s">
        <v>1147</v>
      </c>
      <c r="Q678" s="34"/>
      <c r="R678" s="34" t="s">
        <v>1155</v>
      </c>
      <c r="S678" s="85">
        <v>140050001</v>
      </c>
      <c r="T678" s="34" t="s">
        <v>1156</v>
      </c>
      <c r="U678" s="35"/>
      <c r="V678" s="45" t="s">
        <v>1140</v>
      </c>
      <c r="W678" s="39">
        <v>20366</v>
      </c>
      <c r="X678" s="86">
        <v>43073</v>
      </c>
      <c r="Y678" s="39" t="s">
        <v>931</v>
      </c>
      <c r="Z678" s="85">
        <v>4600006498</v>
      </c>
      <c r="AA678" s="68">
        <f t="shared" si="10"/>
        <v>1</v>
      </c>
      <c r="AB678" s="47" t="s">
        <v>1403</v>
      </c>
      <c r="AC678" s="47" t="s">
        <v>61</v>
      </c>
      <c r="AD678" s="47"/>
      <c r="AE678" s="47" t="s">
        <v>1266</v>
      </c>
      <c r="AF678" s="39" t="s">
        <v>63</v>
      </c>
      <c r="AG678" s="39" t="s">
        <v>1138</v>
      </c>
    </row>
    <row r="679" spans="1:33" s="5" customFormat="1" ht="50.25" customHeight="1" x14ac:dyDescent="0.3">
      <c r="A679" s="83" t="s">
        <v>1715</v>
      </c>
      <c r="B679" s="47">
        <v>80111604</v>
      </c>
      <c r="C679" s="34" t="s">
        <v>1404</v>
      </c>
      <c r="D679" s="95">
        <v>43105</v>
      </c>
      <c r="E679" s="39" t="s">
        <v>796</v>
      </c>
      <c r="F679" s="39" t="s">
        <v>621</v>
      </c>
      <c r="G679" s="39" t="s">
        <v>232</v>
      </c>
      <c r="H679" s="82">
        <v>20824997.024999999</v>
      </c>
      <c r="I679" s="82">
        <v>20824997.024999999</v>
      </c>
      <c r="J679" s="39" t="s">
        <v>76</v>
      </c>
      <c r="K679" s="39" t="s">
        <v>68</v>
      </c>
      <c r="L679" s="47" t="s">
        <v>1272</v>
      </c>
      <c r="M679" s="47" t="s">
        <v>1134</v>
      </c>
      <c r="N679" s="83" t="s">
        <v>1153</v>
      </c>
      <c r="O679" s="84" t="s">
        <v>1273</v>
      </c>
      <c r="P679" s="34" t="s">
        <v>1147</v>
      </c>
      <c r="Q679" s="34"/>
      <c r="R679" s="34" t="s">
        <v>1155</v>
      </c>
      <c r="S679" s="85">
        <v>140050001</v>
      </c>
      <c r="T679" s="34" t="s">
        <v>1156</v>
      </c>
      <c r="U679" s="35"/>
      <c r="V679" s="45" t="s">
        <v>1140</v>
      </c>
      <c r="W679" s="39">
        <v>20449</v>
      </c>
      <c r="X679" s="86">
        <v>43073</v>
      </c>
      <c r="Y679" s="39" t="s">
        <v>931</v>
      </c>
      <c r="Z679" s="85">
        <v>4600006572</v>
      </c>
      <c r="AA679" s="68">
        <f t="shared" si="10"/>
        <v>1</v>
      </c>
      <c r="AB679" s="47" t="s">
        <v>1405</v>
      </c>
      <c r="AC679" s="47" t="s">
        <v>61</v>
      </c>
      <c r="AD679" s="47"/>
      <c r="AE679" s="47" t="s">
        <v>1272</v>
      </c>
      <c r="AF679" s="39" t="s">
        <v>63</v>
      </c>
      <c r="AG679" s="39" t="s">
        <v>1138</v>
      </c>
    </row>
    <row r="680" spans="1:33" s="5" customFormat="1" ht="50.25" customHeight="1" x14ac:dyDescent="0.3">
      <c r="A680" s="83" t="s">
        <v>1715</v>
      </c>
      <c r="B680" s="47">
        <v>80111604</v>
      </c>
      <c r="C680" s="34" t="s">
        <v>1406</v>
      </c>
      <c r="D680" s="95">
        <v>43105</v>
      </c>
      <c r="E680" s="39" t="s">
        <v>796</v>
      </c>
      <c r="F680" s="39" t="s">
        <v>621</v>
      </c>
      <c r="G680" s="39" t="s">
        <v>232</v>
      </c>
      <c r="H680" s="82">
        <v>20820643.75</v>
      </c>
      <c r="I680" s="82">
        <v>20820643.75</v>
      </c>
      <c r="J680" s="39" t="s">
        <v>76</v>
      </c>
      <c r="K680" s="39" t="s">
        <v>68</v>
      </c>
      <c r="L680" s="47" t="s">
        <v>1284</v>
      </c>
      <c r="M680" s="47" t="s">
        <v>1134</v>
      </c>
      <c r="N680" s="83" t="s">
        <v>1153</v>
      </c>
      <c r="O680" s="84" t="s">
        <v>1285</v>
      </c>
      <c r="P680" s="34" t="s">
        <v>1147</v>
      </c>
      <c r="Q680" s="34"/>
      <c r="R680" s="34" t="s">
        <v>1155</v>
      </c>
      <c r="S680" s="85">
        <v>140050001</v>
      </c>
      <c r="T680" s="34" t="s">
        <v>1156</v>
      </c>
      <c r="U680" s="35"/>
      <c r="V680" s="45" t="s">
        <v>1140</v>
      </c>
      <c r="W680" s="39">
        <v>20468</v>
      </c>
      <c r="X680" s="86">
        <v>43073</v>
      </c>
      <c r="Y680" s="39" t="s">
        <v>931</v>
      </c>
      <c r="Z680" s="85">
        <v>4600006558</v>
      </c>
      <c r="AA680" s="68">
        <f t="shared" si="10"/>
        <v>1</v>
      </c>
      <c r="AB680" s="47" t="s">
        <v>1407</v>
      </c>
      <c r="AC680" s="47" t="s">
        <v>61</v>
      </c>
      <c r="AD680" s="47"/>
      <c r="AE680" s="47" t="s">
        <v>1284</v>
      </c>
      <c r="AF680" s="39" t="s">
        <v>63</v>
      </c>
      <c r="AG680" s="39" t="s">
        <v>1138</v>
      </c>
    </row>
    <row r="681" spans="1:33" s="5" customFormat="1" ht="50.25" customHeight="1" x14ac:dyDescent="0.3">
      <c r="A681" s="83" t="s">
        <v>1715</v>
      </c>
      <c r="B681" s="47">
        <v>80111604</v>
      </c>
      <c r="C681" s="34" t="s">
        <v>1408</v>
      </c>
      <c r="D681" s="95">
        <v>43105</v>
      </c>
      <c r="E681" s="39" t="s">
        <v>796</v>
      </c>
      <c r="F681" s="39" t="s">
        <v>621</v>
      </c>
      <c r="G681" s="39" t="s">
        <v>232</v>
      </c>
      <c r="H681" s="82">
        <v>20825000</v>
      </c>
      <c r="I681" s="82">
        <v>20825000</v>
      </c>
      <c r="J681" s="39" t="s">
        <v>76</v>
      </c>
      <c r="K681" s="39" t="s">
        <v>68</v>
      </c>
      <c r="L681" s="47" t="s">
        <v>1272</v>
      </c>
      <c r="M681" s="47" t="s">
        <v>1134</v>
      </c>
      <c r="N681" s="83" t="s">
        <v>1153</v>
      </c>
      <c r="O681" s="84" t="s">
        <v>1273</v>
      </c>
      <c r="P681" s="34" t="s">
        <v>1147</v>
      </c>
      <c r="Q681" s="34"/>
      <c r="R681" s="34" t="s">
        <v>1155</v>
      </c>
      <c r="S681" s="85">
        <v>140050001</v>
      </c>
      <c r="T681" s="34" t="s">
        <v>1156</v>
      </c>
      <c r="U681" s="35"/>
      <c r="V681" s="45" t="s">
        <v>1140</v>
      </c>
      <c r="W681" s="39">
        <v>20450</v>
      </c>
      <c r="X681" s="86">
        <v>43073</v>
      </c>
      <c r="Y681" s="39" t="s">
        <v>931</v>
      </c>
      <c r="Z681" s="85">
        <v>4600006562</v>
      </c>
      <c r="AA681" s="68">
        <f t="shared" si="10"/>
        <v>1</v>
      </c>
      <c r="AB681" s="47" t="s">
        <v>1409</v>
      </c>
      <c r="AC681" s="47" t="s">
        <v>61</v>
      </c>
      <c r="AD681" s="47"/>
      <c r="AE681" s="47" t="s">
        <v>1272</v>
      </c>
      <c r="AF681" s="39" t="s">
        <v>63</v>
      </c>
      <c r="AG681" s="39" t="s">
        <v>1138</v>
      </c>
    </row>
    <row r="682" spans="1:33" s="5" customFormat="1" ht="50.25" customHeight="1" x14ac:dyDescent="0.3">
      <c r="A682" s="83" t="s">
        <v>1715</v>
      </c>
      <c r="B682" s="47">
        <v>80111604</v>
      </c>
      <c r="C682" s="34" t="s">
        <v>1410</v>
      </c>
      <c r="D682" s="95">
        <v>43105</v>
      </c>
      <c r="E682" s="39" t="s">
        <v>796</v>
      </c>
      <c r="F682" s="39" t="s">
        <v>621</v>
      </c>
      <c r="G682" s="39" t="s">
        <v>232</v>
      </c>
      <c r="H682" s="82">
        <v>20825000</v>
      </c>
      <c r="I682" s="82">
        <v>20825000</v>
      </c>
      <c r="J682" s="39" t="s">
        <v>76</v>
      </c>
      <c r="K682" s="39" t="s">
        <v>68</v>
      </c>
      <c r="L682" s="47" t="s">
        <v>1284</v>
      </c>
      <c r="M682" s="47" t="s">
        <v>1134</v>
      </c>
      <c r="N682" s="83" t="s">
        <v>1153</v>
      </c>
      <c r="O682" s="84" t="s">
        <v>1285</v>
      </c>
      <c r="P682" s="34" t="s">
        <v>1147</v>
      </c>
      <c r="Q682" s="34"/>
      <c r="R682" s="34" t="s">
        <v>1155</v>
      </c>
      <c r="S682" s="85">
        <v>140050001</v>
      </c>
      <c r="T682" s="34" t="s">
        <v>1156</v>
      </c>
      <c r="U682" s="35"/>
      <c r="V682" s="45" t="s">
        <v>1140</v>
      </c>
      <c r="W682" s="39">
        <v>20469</v>
      </c>
      <c r="X682" s="86">
        <v>43073</v>
      </c>
      <c r="Y682" s="39" t="s">
        <v>931</v>
      </c>
      <c r="Z682" s="85">
        <v>4600006566</v>
      </c>
      <c r="AA682" s="68">
        <f t="shared" si="10"/>
        <v>1</v>
      </c>
      <c r="AB682" s="47" t="s">
        <v>1411</v>
      </c>
      <c r="AC682" s="47" t="s">
        <v>61</v>
      </c>
      <c r="AD682" s="47"/>
      <c r="AE682" s="47" t="s">
        <v>1284</v>
      </c>
      <c r="AF682" s="39" t="s">
        <v>63</v>
      </c>
      <c r="AG682" s="39" t="s">
        <v>1138</v>
      </c>
    </row>
    <row r="683" spans="1:33" s="5" customFormat="1" ht="50.25" customHeight="1" x14ac:dyDescent="0.3">
      <c r="A683" s="83" t="s">
        <v>1715</v>
      </c>
      <c r="B683" s="47">
        <v>80111604</v>
      </c>
      <c r="C683" s="34" t="s">
        <v>1412</v>
      </c>
      <c r="D683" s="95">
        <v>43105</v>
      </c>
      <c r="E683" s="39" t="s">
        <v>796</v>
      </c>
      <c r="F683" s="39" t="s">
        <v>621</v>
      </c>
      <c r="G683" s="39" t="s">
        <v>232</v>
      </c>
      <c r="H683" s="82">
        <v>20824997.024999999</v>
      </c>
      <c r="I683" s="82">
        <v>20824997.024999999</v>
      </c>
      <c r="J683" s="39" t="s">
        <v>76</v>
      </c>
      <c r="K683" s="39" t="s">
        <v>68</v>
      </c>
      <c r="L683" s="47" t="s">
        <v>1272</v>
      </c>
      <c r="M683" s="47" t="s">
        <v>1134</v>
      </c>
      <c r="N683" s="83" t="s">
        <v>1153</v>
      </c>
      <c r="O683" s="84" t="s">
        <v>1273</v>
      </c>
      <c r="P683" s="34" t="s">
        <v>1147</v>
      </c>
      <c r="Q683" s="34"/>
      <c r="R683" s="34" t="s">
        <v>1155</v>
      </c>
      <c r="S683" s="85">
        <v>140050001</v>
      </c>
      <c r="T683" s="34" t="s">
        <v>1156</v>
      </c>
      <c r="U683" s="35"/>
      <c r="V683" s="45" t="s">
        <v>1140</v>
      </c>
      <c r="W683" s="39">
        <v>20453</v>
      </c>
      <c r="X683" s="86">
        <v>43073</v>
      </c>
      <c r="Y683" s="39" t="s">
        <v>931</v>
      </c>
      <c r="Z683" s="85">
        <v>4600006559</v>
      </c>
      <c r="AA683" s="68">
        <f t="shared" si="10"/>
        <v>1</v>
      </c>
      <c r="AB683" s="47" t="s">
        <v>1413</v>
      </c>
      <c r="AC683" s="47" t="s">
        <v>61</v>
      </c>
      <c r="AD683" s="47"/>
      <c r="AE683" s="47" t="s">
        <v>1272</v>
      </c>
      <c r="AF683" s="39" t="s">
        <v>63</v>
      </c>
      <c r="AG683" s="39" t="s">
        <v>1138</v>
      </c>
    </row>
    <row r="684" spans="1:33" s="5" customFormat="1" ht="50.25" customHeight="1" x14ac:dyDescent="0.3">
      <c r="A684" s="83" t="s">
        <v>1715</v>
      </c>
      <c r="B684" s="47">
        <v>80111604</v>
      </c>
      <c r="C684" s="34" t="s">
        <v>1414</v>
      </c>
      <c r="D684" s="95">
        <v>43105</v>
      </c>
      <c r="E684" s="39" t="s">
        <v>796</v>
      </c>
      <c r="F684" s="39" t="s">
        <v>621</v>
      </c>
      <c r="G684" s="39" t="s">
        <v>232</v>
      </c>
      <c r="H684" s="82">
        <v>20825000</v>
      </c>
      <c r="I684" s="82">
        <v>20825000</v>
      </c>
      <c r="J684" s="39" t="s">
        <v>76</v>
      </c>
      <c r="K684" s="39" t="s">
        <v>68</v>
      </c>
      <c r="L684" s="47" t="s">
        <v>1272</v>
      </c>
      <c r="M684" s="47" t="s">
        <v>1134</v>
      </c>
      <c r="N684" s="83" t="s">
        <v>1153</v>
      </c>
      <c r="O684" s="84" t="s">
        <v>1273</v>
      </c>
      <c r="P684" s="34" t="s">
        <v>1147</v>
      </c>
      <c r="Q684" s="34"/>
      <c r="R684" s="34" t="s">
        <v>1155</v>
      </c>
      <c r="S684" s="85">
        <v>140050001</v>
      </c>
      <c r="T684" s="34" t="s">
        <v>1156</v>
      </c>
      <c r="U684" s="35"/>
      <c r="V684" s="45" t="s">
        <v>1140</v>
      </c>
      <c r="W684" s="39">
        <v>20459</v>
      </c>
      <c r="X684" s="86">
        <v>43073</v>
      </c>
      <c r="Y684" s="39" t="s">
        <v>931</v>
      </c>
      <c r="Z684" s="85">
        <v>4600006556</v>
      </c>
      <c r="AA684" s="68">
        <f t="shared" si="10"/>
        <v>1</v>
      </c>
      <c r="AB684" s="47" t="s">
        <v>1415</v>
      </c>
      <c r="AC684" s="47" t="s">
        <v>61</v>
      </c>
      <c r="AD684" s="47"/>
      <c r="AE684" s="47" t="s">
        <v>1272</v>
      </c>
      <c r="AF684" s="39" t="s">
        <v>63</v>
      </c>
      <c r="AG684" s="39" t="s">
        <v>1138</v>
      </c>
    </row>
    <row r="685" spans="1:33" s="5" customFormat="1" ht="50.25" customHeight="1" x14ac:dyDescent="0.3">
      <c r="A685" s="83" t="s">
        <v>1715</v>
      </c>
      <c r="B685" s="47">
        <v>80111604</v>
      </c>
      <c r="C685" s="34" t="s">
        <v>1414</v>
      </c>
      <c r="D685" s="95">
        <v>43105</v>
      </c>
      <c r="E685" s="39" t="s">
        <v>796</v>
      </c>
      <c r="F685" s="39" t="s">
        <v>621</v>
      </c>
      <c r="G685" s="39" t="s">
        <v>232</v>
      </c>
      <c r="H685" s="82">
        <v>20619999.574999999</v>
      </c>
      <c r="I685" s="82">
        <v>20619999.574999999</v>
      </c>
      <c r="J685" s="39" t="s">
        <v>76</v>
      </c>
      <c r="K685" s="39" t="s">
        <v>68</v>
      </c>
      <c r="L685" s="47" t="s">
        <v>1315</v>
      </c>
      <c r="M685" s="47" t="s">
        <v>1134</v>
      </c>
      <c r="N685" s="83" t="s">
        <v>1153</v>
      </c>
      <c r="O685" s="84" t="s">
        <v>1316</v>
      </c>
      <c r="P685" s="34" t="s">
        <v>1147</v>
      </c>
      <c r="Q685" s="34"/>
      <c r="R685" s="34" t="s">
        <v>1155</v>
      </c>
      <c r="S685" s="85">
        <v>140050001</v>
      </c>
      <c r="T685" s="34" t="s">
        <v>1156</v>
      </c>
      <c r="U685" s="35"/>
      <c r="V685" s="45" t="s">
        <v>1140</v>
      </c>
      <c r="W685" s="39">
        <v>20498</v>
      </c>
      <c r="X685" s="86">
        <v>43073</v>
      </c>
      <c r="Y685" s="39" t="s">
        <v>931</v>
      </c>
      <c r="Z685" s="85">
        <v>4600006581</v>
      </c>
      <c r="AA685" s="68">
        <f t="shared" si="10"/>
        <v>1</v>
      </c>
      <c r="AB685" s="47" t="s">
        <v>1416</v>
      </c>
      <c r="AC685" s="47" t="s">
        <v>61</v>
      </c>
      <c r="AD685" s="47"/>
      <c r="AE685" s="47" t="s">
        <v>1315</v>
      </c>
      <c r="AF685" s="39" t="s">
        <v>63</v>
      </c>
      <c r="AG685" s="39" t="s">
        <v>1138</v>
      </c>
    </row>
    <row r="686" spans="1:33" s="5" customFormat="1" ht="50.25" customHeight="1" x14ac:dyDescent="0.3">
      <c r="A686" s="83" t="s">
        <v>1715</v>
      </c>
      <c r="B686" s="47">
        <v>80111604</v>
      </c>
      <c r="C686" s="34" t="s">
        <v>1417</v>
      </c>
      <c r="D686" s="95">
        <v>43105</v>
      </c>
      <c r="E686" s="39" t="s">
        <v>796</v>
      </c>
      <c r="F686" s="39" t="s">
        <v>621</v>
      </c>
      <c r="G686" s="39" t="s">
        <v>232</v>
      </c>
      <c r="H686" s="82">
        <v>20825000</v>
      </c>
      <c r="I686" s="82">
        <v>20825000</v>
      </c>
      <c r="J686" s="39" t="s">
        <v>76</v>
      </c>
      <c r="K686" s="39" t="s">
        <v>68</v>
      </c>
      <c r="L686" s="47" t="s">
        <v>1331</v>
      </c>
      <c r="M686" s="47" t="s">
        <v>1134</v>
      </c>
      <c r="N686" s="83" t="s">
        <v>1153</v>
      </c>
      <c r="O686" s="84" t="s">
        <v>1332</v>
      </c>
      <c r="P686" s="34" t="s">
        <v>1147</v>
      </c>
      <c r="Q686" s="34"/>
      <c r="R686" s="34" t="s">
        <v>1155</v>
      </c>
      <c r="S686" s="85">
        <v>140050001</v>
      </c>
      <c r="T686" s="34" t="s">
        <v>1156</v>
      </c>
      <c r="U686" s="35"/>
      <c r="V686" s="45" t="s">
        <v>1140</v>
      </c>
      <c r="W686" s="39">
        <v>20505</v>
      </c>
      <c r="X686" s="86">
        <v>43073</v>
      </c>
      <c r="Y686" s="39" t="s">
        <v>931</v>
      </c>
      <c r="Z686" s="85">
        <v>4600006609</v>
      </c>
      <c r="AA686" s="68">
        <f t="shared" si="10"/>
        <v>1</v>
      </c>
      <c r="AB686" s="47" t="s">
        <v>1418</v>
      </c>
      <c r="AC686" s="47" t="s">
        <v>61</v>
      </c>
      <c r="AD686" s="47"/>
      <c r="AE686" s="47" t="s">
        <v>1331</v>
      </c>
      <c r="AF686" s="39" t="s">
        <v>63</v>
      </c>
      <c r="AG686" s="39" t="s">
        <v>1138</v>
      </c>
    </row>
    <row r="687" spans="1:33" s="5" customFormat="1" ht="50.25" customHeight="1" x14ac:dyDescent="0.3">
      <c r="A687" s="83" t="s">
        <v>1715</v>
      </c>
      <c r="B687" s="47">
        <v>80111604</v>
      </c>
      <c r="C687" s="34" t="s">
        <v>1419</v>
      </c>
      <c r="D687" s="95">
        <v>43105</v>
      </c>
      <c r="E687" s="39" t="s">
        <v>796</v>
      </c>
      <c r="F687" s="39" t="s">
        <v>621</v>
      </c>
      <c r="G687" s="39" t="s">
        <v>232</v>
      </c>
      <c r="H687" s="82">
        <v>20825000</v>
      </c>
      <c r="I687" s="82">
        <v>20825000</v>
      </c>
      <c r="J687" s="39" t="s">
        <v>76</v>
      </c>
      <c r="K687" s="39" t="s">
        <v>68</v>
      </c>
      <c r="L687" s="47" t="s">
        <v>1331</v>
      </c>
      <c r="M687" s="47" t="s">
        <v>1134</v>
      </c>
      <c r="N687" s="83" t="s">
        <v>1153</v>
      </c>
      <c r="O687" s="84" t="s">
        <v>1332</v>
      </c>
      <c r="P687" s="34" t="s">
        <v>1147</v>
      </c>
      <c r="Q687" s="34"/>
      <c r="R687" s="34" t="s">
        <v>1155</v>
      </c>
      <c r="S687" s="85">
        <v>140050001</v>
      </c>
      <c r="T687" s="34" t="s">
        <v>1156</v>
      </c>
      <c r="U687" s="35"/>
      <c r="V687" s="45" t="s">
        <v>1140</v>
      </c>
      <c r="W687" s="39">
        <v>20507</v>
      </c>
      <c r="X687" s="86">
        <v>43073</v>
      </c>
      <c r="Y687" s="39" t="s">
        <v>931</v>
      </c>
      <c r="Z687" s="85">
        <v>4600006610</v>
      </c>
      <c r="AA687" s="68">
        <f t="shared" si="10"/>
        <v>1</v>
      </c>
      <c r="AB687" s="47" t="s">
        <v>1420</v>
      </c>
      <c r="AC687" s="47" t="s">
        <v>61</v>
      </c>
      <c r="AD687" s="47"/>
      <c r="AE687" s="47" t="s">
        <v>1331</v>
      </c>
      <c r="AF687" s="39" t="s">
        <v>63</v>
      </c>
      <c r="AG687" s="39" t="s">
        <v>1138</v>
      </c>
    </row>
    <row r="688" spans="1:33" s="5" customFormat="1" ht="50.25" customHeight="1" x14ac:dyDescent="0.3">
      <c r="A688" s="83" t="s">
        <v>1715</v>
      </c>
      <c r="B688" s="47">
        <v>80111604</v>
      </c>
      <c r="C688" s="34" t="s">
        <v>1421</v>
      </c>
      <c r="D688" s="95">
        <v>43105</v>
      </c>
      <c r="E688" s="39" t="s">
        <v>796</v>
      </c>
      <c r="F688" s="39" t="s">
        <v>621</v>
      </c>
      <c r="G688" s="39" t="s">
        <v>232</v>
      </c>
      <c r="H688" s="82">
        <v>20824999.574999999</v>
      </c>
      <c r="I688" s="82">
        <v>20824999.574999999</v>
      </c>
      <c r="J688" s="39" t="s">
        <v>76</v>
      </c>
      <c r="K688" s="39" t="s">
        <v>68</v>
      </c>
      <c r="L688" s="47" t="s">
        <v>1331</v>
      </c>
      <c r="M688" s="47" t="s">
        <v>1134</v>
      </c>
      <c r="N688" s="83" t="s">
        <v>1153</v>
      </c>
      <c r="O688" s="84" t="s">
        <v>1332</v>
      </c>
      <c r="P688" s="34" t="s">
        <v>1147</v>
      </c>
      <c r="Q688" s="34"/>
      <c r="R688" s="34" t="s">
        <v>1155</v>
      </c>
      <c r="S688" s="85">
        <v>140050001</v>
      </c>
      <c r="T688" s="34" t="s">
        <v>1156</v>
      </c>
      <c r="U688" s="35"/>
      <c r="V688" s="45" t="s">
        <v>1140</v>
      </c>
      <c r="W688" s="39">
        <v>20510</v>
      </c>
      <c r="X688" s="86">
        <v>43073</v>
      </c>
      <c r="Y688" s="39" t="s">
        <v>931</v>
      </c>
      <c r="Z688" s="85">
        <v>4600006612</v>
      </c>
      <c r="AA688" s="68">
        <f t="shared" si="10"/>
        <v>1</v>
      </c>
      <c r="AB688" s="47" t="s">
        <v>1422</v>
      </c>
      <c r="AC688" s="47" t="s">
        <v>61</v>
      </c>
      <c r="AD688" s="47"/>
      <c r="AE688" s="47" t="s">
        <v>1331</v>
      </c>
      <c r="AF688" s="39" t="s">
        <v>63</v>
      </c>
      <c r="AG688" s="39" t="s">
        <v>1138</v>
      </c>
    </row>
    <row r="689" spans="1:33" s="5" customFormat="1" ht="50.25" customHeight="1" x14ac:dyDescent="0.3">
      <c r="A689" s="83" t="s">
        <v>1715</v>
      </c>
      <c r="B689" s="47">
        <v>80111604</v>
      </c>
      <c r="C689" s="34" t="s">
        <v>1423</v>
      </c>
      <c r="D689" s="95">
        <v>43105</v>
      </c>
      <c r="E689" s="39" t="s">
        <v>796</v>
      </c>
      <c r="F689" s="39" t="s">
        <v>621</v>
      </c>
      <c r="G689" s="39" t="s">
        <v>232</v>
      </c>
      <c r="H689" s="82">
        <v>20824999.574999999</v>
      </c>
      <c r="I689" s="82">
        <v>20824999.574999999</v>
      </c>
      <c r="J689" s="39" t="s">
        <v>76</v>
      </c>
      <c r="K689" s="39" t="s">
        <v>68</v>
      </c>
      <c r="L689" s="47" t="s">
        <v>1331</v>
      </c>
      <c r="M689" s="47" t="s">
        <v>1134</v>
      </c>
      <c r="N689" s="83" t="s">
        <v>1153</v>
      </c>
      <c r="O689" s="84" t="s">
        <v>1332</v>
      </c>
      <c r="P689" s="34" t="s">
        <v>1147</v>
      </c>
      <c r="Q689" s="34"/>
      <c r="R689" s="34" t="s">
        <v>1155</v>
      </c>
      <c r="S689" s="85">
        <v>140050001</v>
      </c>
      <c r="T689" s="34" t="s">
        <v>1156</v>
      </c>
      <c r="U689" s="35"/>
      <c r="V689" s="45" t="s">
        <v>1140</v>
      </c>
      <c r="W689" s="39">
        <v>20520</v>
      </c>
      <c r="X689" s="86">
        <v>43073</v>
      </c>
      <c r="Y689" s="39" t="s">
        <v>931</v>
      </c>
      <c r="Z689" s="85">
        <v>4600006607</v>
      </c>
      <c r="AA689" s="68">
        <f t="shared" si="10"/>
        <v>1</v>
      </c>
      <c r="AB689" s="47" t="s">
        <v>1424</v>
      </c>
      <c r="AC689" s="47" t="s">
        <v>61</v>
      </c>
      <c r="AD689" s="47"/>
      <c r="AE689" s="47" t="s">
        <v>1331</v>
      </c>
      <c r="AF689" s="39" t="s">
        <v>63</v>
      </c>
      <c r="AG689" s="39" t="s">
        <v>1138</v>
      </c>
    </row>
    <row r="690" spans="1:33" s="5" customFormat="1" ht="50.25" customHeight="1" x14ac:dyDescent="0.3">
      <c r="A690" s="83" t="s">
        <v>1715</v>
      </c>
      <c r="B690" s="47">
        <v>70141700</v>
      </c>
      <c r="C690" s="34" t="s">
        <v>1425</v>
      </c>
      <c r="D690" s="95">
        <v>43160</v>
      </c>
      <c r="E690" s="39" t="s">
        <v>136</v>
      </c>
      <c r="F690" s="39" t="s">
        <v>47</v>
      </c>
      <c r="G690" s="39" t="s">
        <v>232</v>
      </c>
      <c r="H690" s="82"/>
      <c r="I690" s="82"/>
      <c r="J690" s="39" t="s">
        <v>76</v>
      </c>
      <c r="K690" s="39" t="s">
        <v>68</v>
      </c>
      <c r="L690" s="47" t="s">
        <v>1426</v>
      </c>
      <c r="M690" s="47" t="s">
        <v>1134</v>
      </c>
      <c r="N690" s="83" t="s">
        <v>1145</v>
      </c>
      <c r="O690" s="84" t="s">
        <v>1427</v>
      </c>
      <c r="P690" s="34" t="s">
        <v>1147</v>
      </c>
      <c r="Q690" s="34"/>
      <c r="R690" s="34"/>
      <c r="S690" s="85"/>
      <c r="T690" s="34"/>
      <c r="U690" s="35"/>
      <c r="V690" s="45" t="s">
        <v>1140</v>
      </c>
      <c r="W690" s="39"/>
      <c r="X690" s="86"/>
      <c r="Y690" s="39"/>
      <c r="Z690" s="85"/>
      <c r="AA690" s="68" t="str">
        <f t="shared" si="10"/>
        <v/>
      </c>
      <c r="AB690" s="47"/>
      <c r="AC690" s="47"/>
      <c r="AD690" s="47"/>
      <c r="AE690" s="47" t="s">
        <v>1426</v>
      </c>
      <c r="AF690" s="39" t="s">
        <v>63</v>
      </c>
      <c r="AG690" s="39" t="s">
        <v>1138</v>
      </c>
    </row>
    <row r="691" spans="1:33" s="5" customFormat="1" ht="50.25" customHeight="1" x14ac:dyDescent="0.3">
      <c r="A691" s="83" t="s">
        <v>1715</v>
      </c>
      <c r="B691" s="47">
        <v>70141804</v>
      </c>
      <c r="C691" s="34" t="s">
        <v>1428</v>
      </c>
      <c r="D691" s="95">
        <v>43132</v>
      </c>
      <c r="E691" s="39" t="s">
        <v>1429</v>
      </c>
      <c r="F691" s="39" t="s">
        <v>47</v>
      </c>
      <c r="G691" s="39" t="s">
        <v>232</v>
      </c>
      <c r="H691" s="82">
        <v>3465215648</v>
      </c>
      <c r="I691" s="82">
        <v>1000000000</v>
      </c>
      <c r="J691" s="39" t="s">
        <v>76</v>
      </c>
      <c r="K691" s="39" t="s">
        <v>68</v>
      </c>
      <c r="L691" s="47" t="s">
        <v>1430</v>
      </c>
      <c r="M691" s="47" t="s">
        <v>1134</v>
      </c>
      <c r="N691" s="83" t="s">
        <v>1431</v>
      </c>
      <c r="O691" s="84" t="s">
        <v>1432</v>
      </c>
      <c r="P691" s="34" t="s">
        <v>1147</v>
      </c>
      <c r="Q691" s="34"/>
      <c r="R691" s="34" t="s">
        <v>1155</v>
      </c>
      <c r="S691" s="85"/>
      <c r="T691" s="34" t="s">
        <v>1156</v>
      </c>
      <c r="U691" s="35"/>
      <c r="V691" s="45" t="s">
        <v>1140</v>
      </c>
      <c r="W691" s="39">
        <v>20790</v>
      </c>
      <c r="X691" s="86">
        <v>43435</v>
      </c>
      <c r="Y691" s="39" t="s">
        <v>931</v>
      </c>
      <c r="Z691" s="85">
        <v>4600007016</v>
      </c>
      <c r="AA691" s="68">
        <f t="shared" si="10"/>
        <v>1</v>
      </c>
      <c r="AB691" s="47" t="s">
        <v>1433</v>
      </c>
      <c r="AC691" s="47" t="s">
        <v>61</v>
      </c>
      <c r="AD691" s="47" t="s">
        <v>1434</v>
      </c>
      <c r="AE691" s="47" t="s">
        <v>1430</v>
      </c>
      <c r="AF691" s="39" t="s">
        <v>63</v>
      </c>
      <c r="AG691" s="39" t="s">
        <v>1138</v>
      </c>
    </row>
    <row r="692" spans="1:33" s="5" customFormat="1" ht="50.25" customHeight="1" x14ac:dyDescent="0.3">
      <c r="A692" s="83" t="s">
        <v>1715</v>
      </c>
      <c r="B692" s="47">
        <v>80111620</v>
      </c>
      <c r="C692" s="34" t="s">
        <v>1435</v>
      </c>
      <c r="D692" s="95">
        <v>43282</v>
      </c>
      <c r="E692" s="39" t="s">
        <v>1436</v>
      </c>
      <c r="F692" s="39" t="s">
        <v>1437</v>
      </c>
      <c r="G692" s="39" t="s">
        <v>232</v>
      </c>
      <c r="H692" s="82">
        <v>30000000</v>
      </c>
      <c r="I692" s="82">
        <v>30000000</v>
      </c>
      <c r="J692" s="39" t="s">
        <v>76</v>
      </c>
      <c r="K692" s="39" t="s">
        <v>68</v>
      </c>
      <c r="L692" s="47" t="s">
        <v>1438</v>
      </c>
      <c r="M692" s="47" t="s">
        <v>1134</v>
      </c>
      <c r="N692" s="83" t="s">
        <v>1135</v>
      </c>
      <c r="O692" s="84" t="s">
        <v>1439</v>
      </c>
      <c r="P692" s="34" t="s">
        <v>1147</v>
      </c>
      <c r="Q692" s="34" t="s">
        <v>1440</v>
      </c>
      <c r="R692" s="34" t="s">
        <v>1155</v>
      </c>
      <c r="S692" s="85">
        <v>140060001</v>
      </c>
      <c r="T692" s="34" t="s">
        <v>1156</v>
      </c>
      <c r="U692" s="35"/>
      <c r="V692" s="45">
        <v>8407</v>
      </c>
      <c r="W692" s="39">
        <v>22014</v>
      </c>
      <c r="X692" s="86">
        <v>43285</v>
      </c>
      <c r="Y692" s="39" t="s">
        <v>931</v>
      </c>
      <c r="Z692" s="85" t="s">
        <v>5687</v>
      </c>
      <c r="AA692" s="68">
        <f t="shared" si="10"/>
        <v>1</v>
      </c>
      <c r="AB692" s="47" t="s">
        <v>5688</v>
      </c>
      <c r="AC692" s="47"/>
      <c r="AD692" s="47"/>
      <c r="AE692" s="47" t="s">
        <v>1441</v>
      </c>
      <c r="AF692" s="39" t="s">
        <v>63</v>
      </c>
      <c r="AG692" s="39" t="s">
        <v>1138</v>
      </c>
    </row>
    <row r="693" spans="1:33" s="5" customFormat="1" ht="50.25" customHeight="1" x14ac:dyDescent="0.3">
      <c r="A693" s="83" t="s">
        <v>1715</v>
      </c>
      <c r="B693" s="47">
        <v>80111620</v>
      </c>
      <c r="C693" s="34" t="s">
        <v>1442</v>
      </c>
      <c r="D693" s="95">
        <v>43282</v>
      </c>
      <c r="E693" s="39" t="s">
        <v>1436</v>
      </c>
      <c r="F693" s="39" t="s">
        <v>1443</v>
      </c>
      <c r="G693" s="39" t="s">
        <v>232</v>
      </c>
      <c r="H693" s="82">
        <v>30000000</v>
      </c>
      <c r="I693" s="82">
        <v>30000000</v>
      </c>
      <c r="J693" s="39" t="s">
        <v>76</v>
      </c>
      <c r="K693" s="39" t="s">
        <v>68</v>
      </c>
      <c r="L693" s="47" t="s">
        <v>1438</v>
      </c>
      <c r="M693" s="47" t="s">
        <v>1134</v>
      </c>
      <c r="N693" s="83" t="s">
        <v>1135</v>
      </c>
      <c r="O693" s="84" t="s">
        <v>1439</v>
      </c>
      <c r="P693" s="34" t="s">
        <v>1147</v>
      </c>
      <c r="Q693" s="34" t="s">
        <v>1440</v>
      </c>
      <c r="R693" s="34" t="s">
        <v>1155</v>
      </c>
      <c r="S693" s="85">
        <v>140060001</v>
      </c>
      <c r="T693" s="34" t="s">
        <v>1156</v>
      </c>
      <c r="U693" s="35"/>
      <c r="V693" s="45">
        <v>8486</v>
      </c>
      <c r="W693" s="39">
        <v>21471</v>
      </c>
      <c r="X693" s="86"/>
      <c r="Y693" s="39"/>
      <c r="Z693" s="85"/>
      <c r="AA693" s="68">
        <f t="shared" si="10"/>
        <v>0</v>
      </c>
      <c r="AB693" s="47"/>
      <c r="AC693" s="47" t="s">
        <v>106</v>
      </c>
      <c r="AD693" s="47"/>
      <c r="AE693" s="47" t="s">
        <v>1441</v>
      </c>
      <c r="AF693" s="39" t="s">
        <v>63</v>
      </c>
      <c r="AG693" s="39" t="s">
        <v>1138</v>
      </c>
    </row>
    <row r="694" spans="1:33" s="5" customFormat="1" ht="50.25" customHeight="1" x14ac:dyDescent="0.3">
      <c r="A694" s="83" t="s">
        <v>1715</v>
      </c>
      <c r="B694" s="47">
        <v>80111620</v>
      </c>
      <c r="C694" s="34" t="s">
        <v>1444</v>
      </c>
      <c r="D694" s="95">
        <v>43282</v>
      </c>
      <c r="E694" s="39" t="s">
        <v>1436</v>
      </c>
      <c r="F694" s="39" t="s">
        <v>1445</v>
      </c>
      <c r="G694" s="39" t="s">
        <v>232</v>
      </c>
      <c r="H694" s="82">
        <v>30000000</v>
      </c>
      <c r="I694" s="82">
        <v>30000000</v>
      </c>
      <c r="J694" s="39" t="s">
        <v>76</v>
      </c>
      <c r="K694" s="39" t="s">
        <v>68</v>
      </c>
      <c r="L694" s="47" t="s">
        <v>1438</v>
      </c>
      <c r="M694" s="47" t="s">
        <v>1134</v>
      </c>
      <c r="N694" s="83" t="s">
        <v>1135</v>
      </c>
      <c r="O694" s="84" t="s">
        <v>1439</v>
      </c>
      <c r="P694" s="34" t="s">
        <v>1147</v>
      </c>
      <c r="Q694" s="34" t="s">
        <v>1440</v>
      </c>
      <c r="R694" s="34" t="s">
        <v>1155</v>
      </c>
      <c r="S694" s="85">
        <v>140060001</v>
      </c>
      <c r="T694" s="34" t="s">
        <v>1156</v>
      </c>
      <c r="U694" s="35"/>
      <c r="V694" s="45">
        <v>8408</v>
      </c>
      <c r="W694" s="39">
        <v>22143</v>
      </c>
      <c r="X694" s="86">
        <v>43285</v>
      </c>
      <c r="Y694" s="39" t="s">
        <v>931</v>
      </c>
      <c r="Z694" s="85" t="s">
        <v>5689</v>
      </c>
      <c r="AA694" s="68">
        <f t="shared" si="10"/>
        <v>1</v>
      </c>
      <c r="AB694" s="47" t="s">
        <v>5690</v>
      </c>
      <c r="AC694" s="47" t="s">
        <v>106</v>
      </c>
      <c r="AD694" s="47"/>
      <c r="AE694" s="47" t="s">
        <v>1441</v>
      </c>
      <c r="AF694" s="39" t="s">
        <v>63</v>
      </c>
      <c r="AG694" s="39" t="s">
        <v>1138</v>
      </c>
    </row>
    <row r="695" spans="1:33" s="5" customFormat="1" ht="50.25" customHeight="1" x14ac:dyDescent="0.3">
      <c r="A695" s="83" t="s">
        <v>1715</v>
      </c>
      <c r="B695" s="47">
        <v>80111620</v>
      </c>
      <c r="C695" s="34" t="s">
        <v>1446</v>
      </c>
      <c r="D695" s="95">
        <v>43282</v>
      </c>
      <c r="E695" s="39" t="s">
        <v>1436</v>
      </c>
      <c r="F695" s="39" t="s">
        <v>1447</v>
      </c>
      <c r="G695" s="39" t="s">
        <v>232</v>
      </c>
      <c r="H695" s="82">
        <v>30000000</v>
      </c>
      <c r="I695" s="82">
        <v>30000000</v>
      </c>
      <c r="J695" s="39" t="s">
        <v>76</v>
      </c>
      <c r="K695" s="39" t="s">
        <v>68</v>
      </c>
      <c r="L695" s="47" t="s">
        <v>1438</v>
      </c>
      <c r="M695" s="47" t="s">
        <v>1134</v>
      </c>
      <c r="N695" s="83" t="s">
        <v>1135</v>
      </c>
      <c r="O695" s="84" t="s">
        <v>1439</v>
      </c>
      <c r="P695" s="34" t="s">
        <v>1147</v>
      </c>
      <c r="Q695" s="34" t="s">
        <v>1440</v>
      </c>
      <c r="R695" s="34" t="s">
        <v>1155</v>
      </c>
      <c r="S695" s="85">
        <v>140060001</v>
      </c>
      <c r="T695" s="34" t="s">
        <v>1156</v>
      </c>
      <c r="U695" s="35"/>
      <c r="V695" s="45">
        <v>8499</v>
      </c>
      <c r="W695" s="39">
        <v>21473</v>
      </c>
      <c r="X695" s="86"/>
      <c r="Y695" s="39"/>
      <c r="Z695" s="85"/>
      <c r="AA695" s="68">
        <f t="shared" si="10"/>
        <v>0</v>
      </c>
      <c r="AB695" s="47"/>
      <c r="AC695" s="47" t="s">
        <v>106</v>
      </c>
      <c r="AD695" s="47"/>
      <c r="AE695" s="47" t="s">
        <v>1441</v>
      </c>
      <c r="AF695" s="39" t="s">
        <v>63</v>
      </c>
      <c r="AG695" s="39" t="s">
        <v>1138</v>
      </c>
    </row>
    <row r="696" spans="1:33" s="5" customFormat="1" ht="50.25" customHeight="1" x14ac:dyDescent="0.3">
      <c r="A696" s="83" t="s">
        <v>1715</v>
      </c>
      <c r="B696" s="47">
        <v>80111620</v>
      </c>
      <c r="C696" s="34" t="s">
        <v>1448</v>
      </c>
      <c r="D696" s="95">
        <v>43282</v>
      </c>
      <c r="E696" s="39" t="s">
        <v>1436</v>
      </c>
      <c r="F696" s="39" t="s">
        <v>1449</v>
      </c>
      <c r="G696" s="39" t="s">
        <v>232</v>
      </c>
      <c r="H696" s="82">
        <v>30000000</v>
      </c>
      <c r="I696" s="82">
        <v>30000000</v>
      </c>
      <c r="J696" s="39" t="s">
        <v>76</v>
      </c>
      <c r="K696" s="39" t="s">
        <v>68</v>
      </c>
      <c r="L696" s="47" t="s">
        <v>1438</v>
      </c>
      <c r="M696" s="47" t="s">
        <v>1134</v>
      </c>
      <c r="N696" s="83" t="s">
        <v>1135</v>
      </c>
      <c r="O696" s="84" t="s">
        <v>1439</v>
      </c>
      <c r="P696" s="34" t="s">
        <v>1147</v>
      </c>
      <c r="Q696" s="34" t="s">
        <v>1440</v>
      </c>
      <c r="R696" s="34" t="s">
        <v>1155</v>
      </c>
      <c r="S696" s="85">
        <v>140060001</v>
      </c>
      <c r="T696" s="34" t="s">
        <v>1156</v>
      </c>
      <c r="U696" s="35"/>
      <c r="V696" s="45">
        <v>8446</v>
      </c>
      <c r="W696" s="39">
        <v>21474</v>
      </c>
      <c r="X696" s="86"/>
      <c r="Y696" s="39"/>
      <c r="Z696" s="85"/>
      <c r="AA696" s="68">
        <f t="shared" si="10"/>
        <v>0</v>
      </c>
      <c r="AB696" s="47"/>
      <c r="AC696" s="47" t="s">
        <v>106</v>
      </c>
      <c r="AD696" s="47"/>
      <c r="AE696" s="47" t="s">
        <v>1441</v>
      </c>
      <c r="AF696" s="39" t="s">
        <v>63</v>
      </c>
      <c r="AG696" s="39" t="s">
        <v>1138</v>
      </c>
    </row>
    <row r="697" spans="1:33" s="5" customFormat="1" ht="50.25" customHeight="1" x14ac:dyDescent="0.3">
      <c r="A697" s="83" t="s">
        <v>1715</v>
      </c>
      <c r="B697" s="47">
        <v>80111620</v>
      </c>
      <c r="C697" s="34" t="s">
        <v>1450</v>
      </c>
      <c r="D697" s="95">
        <v>43282</v>
      </c>
      <c r="E697" s="39" t="s">
        <v>1436</v>
      </c>
      <c r="F697" s="39" t="s">
        <v>1451</v>
      </c>
      <c r="G697" s="39" t="s">
        <v>232</v>
      </c>
      <c r="H697" s="82">
        <v>30000000</v>
      </c>
      <c r="I697" s="82">
        <v>30000000</v>
      </c>
      <c r="J697" s="39" t="s">
        <v>76</v>
      </c>
      <c r="K697" s="39" t="s">
        <v>68</v>
      </c>
      <c r="L697" s="47" t="s">
        <v>1438</v>
      </c>
      <c r="M697" s="47" t="s">
        <v>1134</v>
      </c>
      <c r="N697" s="83" t="s">
        <v>1135</v>
      </c>
      <c r="O697" s="84" t="s">
        <v>1439</v>
      </c>
      <c r="P697" s="34" t="s">
        <v>1147</v>
      </c>
      <c r="Q697" s="34" t="s">
        <v>1440</v>
      </c>
      <c r="R697" s="34" t="s">
        <v>1155</v>
      </c>
      <c r="S697" s="85">
        <v>140060001</v>
      </c>
      <c r="T697" s="34" t="s">
        <v>1156</v>
      </c>
      <c r="U697" s="35"/>
      <c r="V697" s="45">
        <v>8500</v>
      </c>
      <c r="W697" s="39">
        <v>21475</v>
      </c>
      <c r="X697" s="86"/>
      <c r="Y697" s="39"/>
      <c r="Z697" s="85"/>
      <c r="AA697" s="68">
        <f t="shared" si="10"/>
        <v>0</v>
      </c>
      <c r="AB697" s="47"/>
      <c r="AC697" s="47" t="s">
        <v>106</v>
      </c>
      <c r="AD697" s="47"/>
      <c r="AE697" s="47" t="s">
        <v>1441</v>
      </c>
      <c r="AF697" s="39" t="s">
        <v>63</v>
      </c>
      <c r="AG697" s="39" t="s">
        <v>1138</v>
      </c>
    </row>
    <row r="698" spans="1:33" s="5" customFormat="1" ht="50.25" customHeight="1" x14ac:dyDescent="0.3">
      <c r="A698" s="83" t="s">
        <v>1715</v>
      </c>
      <c r="B698" s="47">
        <v>80111620</v>
      </c>
      <c r="C698" s="34" t="s">
        <v>1452</v>
      </c>
      <c r="D698" s="95">
        <v>43282</v>
      </c>
      <c r="E698" s="39" t="s">
        <v>1436</v>
      </c>
      <c r="F698" s="39" t="s">
        <v>1453</v>
      </c>
      <c r="G698" s="39" t="s">
        <v>232</v>
      </c>
      <c r="H698" s="82">
        <v>30000000</v>
      </c>
      <c r="I698" s="82">
        <v>30000000</v>
      </c>
      <c r="J698" s="39" t="s">
        <v>76</v>
      </c>
      <c r="K698" s="39" t="s">
        <v>68</v>
      </c>
      <c r="L698" s="47" t="s">
        <v>1438</v>
      </c>
      <c r="M698" s="47" t="s">
        <v>1134</v>
      </c>
      <c r="N698" s="83" t="s">
        <v>1135</v>
      </c>
      <c r="O698" s="84" t="s">
        <v>1439</v>
      </c>
      <c r="P698" s="34" t="s">
        <v>1147</v>
      </c>
      <c r="Q698" s="34" t="s">
        <v>1440</v>
      </c>
      <c r="R698" s="34" t="s">
        <v>1155</v>
      </c>
      <c r="S698" s="85">
        <v>140060001</v>
      </c>
      <c r="T698" s="34" t="s">
        <v>1156</v>
      </c>
      <c r="U698" s="35"/>
      <c r="V698" s="45">
        <v>8501</v>
      </c>
      <c r="W698" s="39">
        <v>21478</v>
      </c>
      <c r="X698" s="86"/>
      <c r="Y698" s="39"/>
      <c r="Z698" s="85"/>
      <c r="AA698" s="68">
        <f t="shared" si="10"/>
        <v>0</v>
      </c>
      <c r="AB698" s="47"/>
      <c r="AC698" s="47" t="s">
        <v>106</v>
      </c>
      <c r="AD698" s="47"/>
      <c r="AE698" s="47" t="s">
        <v>1441</v>
      </c>
      <c r="AF698" s="39" t="s">
        <v>63</v>
      </c>
      <c r="AG698" s="39" t="s">
        <v>1138</v>
      </c>
    </row>
    <row r="699" spans="1:33" s="5" customFormat="1" ht="50.25" customHeight="1" x14ac:dyDescent="0.3">
      <c r="A699" s="83" t="s">
        <v>1715</v>
      </c>
      <c r="B699" s="47">
        <v>80111620</v>
      </c>
      <c r="C699" s="34" t="s">
        <v>1454</v>
      </c>
      <c r="D699" s="95">
        <v>43282</v>
      </c>
      <c r="E699" s="39" t="s">
        <v>1436</v>
      </c>
      <c r="F699" s="39" t="s">
        <v>1455</v>
      </c>
      <c r="G699" s="39" t="s">
        <v>232</v>
      </c>
      <c r="H699" s="82">
        <v>30000000</v>
      </c>
      <c r="I699" s="82">
        <v>30000000</v>
      </c>
      <c r="J699" s="39" t="s">
        <v>76</v>
      </c>
      <c r="K699" s="39" t="s">
        <v>68</v>
      </c>
      <c r="L699" s="47" t="s">
        <v>1438</v>
      </c>
      <c r="M699" s="47" t="s">
        <v>1134</v>
      </c>
      <c r="N699" s="83" t="s">
        <v>1135</v>
      </c>
      <c r="O699" s="84" t="s">
        <v>1439</v>
      </c>
      <c r="P699" s="34" t="s">
        <v>1147</v>
      </c>
      <c r="Q699" s="34" t="s">
        <v>1440</v>
      </c>
      <c r="R699" s="34" t="s">
        <v>1155</v>
      </c>
      <c r="S699" s="85">
        <v>140060001</v>
      </c>
      <c r="T699" s="34" t="s">
        <v>1156</v>
      </c>
      <c r="U699" s="35"/>
      <c r="V699" s="45">
        <v>8403</v>
      </c>
      <c r="W699" s="39">
        <v>22029</v>
      </c>
      <c r="X699" s="100">
        <v>43285</v>
      </c>
      <c r="Y699" s="39" t="s">
        <v>931</v>
      </c>
      <c r="Z699" s="101" t="s">
        <v>5691</v>
      </c>
      <c r="AA699" s="68">
        <f t="shared" si="10"/>
        <v>1</v>
      </c>
      <c r="AB699" s="47"/>
      <c r="AC699" s="47" t="s">
        <v>106</v>
      </c>
      <c r="AD699" s="47"/>
      <c r="AE699" s="47" t="s">
        <v>1441</v>
      </c>
      <c r="AF699" s="39" t="s">
        <v>63</v>
      </c>
      <c r="AG699" s="39" t="s">
        <v>1138</v>
      </c>
    </row>
    <row r="700" spans="1:33" s="5" customFormat="1" ht="50.25" customHeight="1" x14ac:dyDescent="0.3">
      <c r="A700" s="83" t="s">
        <v>1715</v>
      </c>
      <c r="B700" s="47">
        <v>80111620</v>
      </c>
      <c r="C700" s="34" t="s">
        <v>1456</v>
      </c>
      <c r="D700" s="95">
        <v>43282</v>
      </c>
      <c r="E700" s="39" t="s">
        <v>1436</v>
      </c>
      <c r="F700" s="39" t="s">
        <v>1457</v>
      </c>
      <c r="G700" s="39" t="s">
        <v>232</v>
      </c>
      <c r="H700" s="82">
        <v>30000000</v>
      </c>
      <c r="I700" s="82">
        <v>30000000</v>
      </c>
      <c r="J700" s="39" t="s">
        <v>76</v>
      </c>
      <c r="K700" s="39" t="s">
        <v>68</v>
      </c>
      <c r="L700" s="47" t="s">
        <v>1438</v>
      </c>
      <c r="M700" s="47" t="s">
        <v>1134</v>
      </c>
      <c r="N700" s="83" t="s">
        <v>1135</v>
      </c>
      <c r="O700" s="84" t="s">
        <v>1439</v>
      </c>
      <c r="P700" s="34" t="s">
        <v>1147</v>
      </c>
      <c r="Q700" s="34" t="s">
        <v>1440</v>
      </c>
      <c r="R700" s="34" t="s">
        <v>1155</v>
      </c>
      <c r="S700" s="85">
        <v>140060001</v>
      </c>
      <c r="T700" s="34" t="s">
        <v>1156</v>
      </c>
      <c r="U700" s="35"/>
      <c r="V700" s="45">
        <v>8502</v>
      </c>
      <c r="W700" s="39">
        <v>21479</v>
      </c>
      <c r="X700" s="86"/>
      <c r="Y700" s="39"/>
      <c r="Z700" s="85"/>
      <c r="AA700" s="68">
        <f t="shared" si="10"/>
        <v>0</v>
      </c>
      <c r="AB700" s="47"/>
      <c r="AC700" s="47" t="s">
        <v>106</v>
      </c>
      <c r="AD700" s="47"/>
      <c r="AE700" s="47" t="s">
        <v>1441</v>
      </c>
      <c r="AF700" s="39" t="s">
        <v>63</v>
      </c>
      <c r="AG700" s="39" t="s">
        <v>1138</v>
      </c>
    </row>
    <row r="701" spans="1:33" s="5" customFormat="1" ht="50.25" customHeight="1" x14ac:dyDescent="0.3">
      <c r="A701" s="83" t="s">
        <v>1715</v>
      </c>
      <c r="B701" s="47">
        <v>80111620</v>
      </c>
      <c r="C701" s="34" t="s">
        <v>1458</v>
      </c>
      <c r="D701" s="95">
        <v>43282</v>
      </c>
      <c r="E701" s="39" t="s">
        <v>1436</v>
      </c>
      <c r="F701" s="39" t="s">
        <v>1459</v>
      </c>
      <c r="G701" s="39" t="s">
        <v>232</v>
      </c>
      <c r="H701" s="82">
        <v>30000000</v>
      </c>
      <c r="I701" s="82">
        <v>30000000</v>
      </c>
      <c r="J701" s="39" t="s">
        <v>76</v>
      </c>
      <c r="K701" s="39" t="s">
        <v>68</v>
      </c>
      <c r="L701" s="47" t="s">
        <v>1438</v>
      </c>
      <c r="M701" s="47" t="s">
        <v>1134</v>
      </c>
      <c r="N701" s="83" t="s">
        <v>1135</v>
      </c>
      <c r="O701" s="84" t="s">
        <v>1439</v>
      </c>
      <c r="P701" s="34" t="s">
        <v>1147</v>
      </c>
      <c r="Q701" s="34" t="s">
        <v>1440</v>
      </c>
      <c r="R701" s="34" t="s">
        <v>1155</v>
      </c>
      <c r="S701" s="85">
        <v>140060001</v>
      </c>
      <c r="T701" s="34" t="s">
        <v>1156</v>
      </c>
      <c r="U701" s="35"/>
      <c r="V701" s="45">
        <v>8487</v>
      </c>
      <c r="W701" s="39">
        <v>21480</v>
      </c>
      <c r="X701" s="86"/>
      <c r="Y701" s="39"/>
      <c r="Z701" s="85"/>
      <c r="AA701" s="68">
        <f t="shared" si="10"/>
        <v>0</v>
      </c>
      <c r="AB701" s="47"/>
      <c r="AC701" s="47" t="s">
        <v>106</v>
      </c>
      <c r="AD701" s="47"/>
      <c r="AE701" s="47" t="s">
        <v>1441</v>
      </c>
      <c r="AF701" s="39" t="s">
        <v>63</v>
      </c>
      <c r="AG701" s="39" t="s">
        <v>1138</v>
      </c>
    </row>
    <row r="702" spans="1:33" s="5" customFormat="1" ht="50.25" customHeight="1" x14ac:dyDescent="0.3">
      <c r="A702" s="83" t="s">
        <v>1715</v>
      </c>
      <c r="B702" s="47">
        <v>80111620</v>
      </c>
      <c r="C702" s="34" t="s">
        <v>1460</v>
      </c>
      <c r="D702" s="95">
        <v>43282</v>
      </c>
      <c r="E702" s="39" t="s">
        <v>1436</v>
      </c>
      <c r="F702" s="39" t="s">
        <v>1461</v>
      </c>
      <c r="G702" s="39" t="s">
        <v>232</v>
      </c>
      <c r="H702" s="82">
        <v>30000000</v>
      </c>
      <c r="I702" s="82">
        <v>30000000</v>
      </c>
      <c r="J702" s="39" t="s">
        <v>76</v>
      </c>
      <c r="K702" s="39" t="s">
        <v>68</v>
      </c>
      <c r="L702" s="47" t="s">
        <v>1438</v>
      </c>
      <c r="M702" s="47" t="s">
        <v>1134</v>
      </c>
      <c r="N702" s="83" t="s">
        <v>1135</v>
      </c>
      <c r="O702" s="84" t="s">
        <v>1439</v>
      </c>
      <c r="P702" s="34" t="s">
        <v>1147</v>
      </c>
      <c r="Q702" s="34" t="s">
        <v>1440</v>
      </c>
      <c r="R702" s="34" t="s">
        <v>1155</v>
      </c>
      <c r="S702" s="85">
        <v>140060001</v>
      </c>
      <c r="T702" s="34" t="s">
        <v>1156</v>
      </c>
      <c r="U702" s="35"/>
      <c r="V702" s="45">
        <v>8425</v>
      </c>
      <c r="W702" s="39">
        <v>21481</v>
      </c>
      <c r="X702" s="86"/>
      <c r="Y702" s="39"/>
      <c r="Z702" s="85"/>
      <c r="AA702" s="68">
        <f t="shared" si="10"/>
        <v>0</v>
      </c>
      <c r="AB702" s="47"/>
      <c r="AC702" s="47" t="s">
        <v>106</v>
      </c>
      <c r="AD702" s="47"/>
      <c r="AE702" s="47" t="s">
        <v>1441</v>
      </c>
      <c r="AF702" s="39" t="s">
        <v>63</v>
      </c>
      <c r="AG702" s="39" t="s">
        <v>1138</v>
      </c>
    </row>
    <row r="703" spans="1:33" s="5" customFormat="1" ht="50.25" customHeight="1" x14ac:dyDescent="0.3">
      <c r="A703" s="83" t="s">
        <v>1715</v>
      </c>
      <c r="B703" s="47">
        <v>80111620</v>
      </c>
      <c r="C703" s="34" t="s">
        <v>1462</v>
      </c>
      <c r="D703" s="95">
        <v>43282</v>
      </c>
      <c r="E703" s="39" t="s">
        <v>1436</v>
      </c>
      <c r="F703" s="39" t="s">
        <v>1463</v>
      </c>
      <c r="G703" s="39" t="s">
        <v>232</v>
      </c>
      <c r="H703" s="82">
        <v>30000000</v>
      </c>
      <c r="I703" s="82">
        <v>30000000</v>
      </c>
      <c r="J703" s="39" t="s">
        <v>76</v>
      </c>
      <c r="K703" s="39" t="s">
        <v>68</v>
      </c>
      <c r="L703" s="47" t="s">
        <v>1438</v>
      </c>
      <c r="M703" s="47" t="s">
        <v>1134</v>
      </c>
      <c r="N703" s="83" t="s">
        <v>1135</v>
      </c>
      <c r="O703" s="84" t="s">
        <v>1439</v>
      </c>
      <c r="P703" s="34" t="s">
        <v>1147</v>
      </c>
      <c r="Q703" s="34" t="s">
        <v>1440</v>
      </c>
      <c r="R703" s="34" t="s">
        <v>1155</v>
      </c>
      <c r="S703" s="85">
        <v>140060001</v>
      </c>
      <c r="T703" s="34" t="s">
        <v>1156</v>
      </c>
      <c r="U703" s="35"/>
      <c r="V703" s="45">
        <v>8426</v>
      </c>
      <c r="W703" s="39">
        <v>21482</v>
      </c>
      <c r="X703" s="86"/>
      <c r="Y703" s="39"/>
      <c r="Z703" s="85"/>
      <c r="AA703" s="68">
        <f t="shared" si="10"/>
        <v>0</v>
      </c>
      <c r="AB703" s="47"/>
      <c r="AC703" s="47" t="s">
        <v>106</v>
      </c>
      <c r="AD703" s="47"/>
      <c r="AE703" s="47" t="s">
        <v>1441</v>
      </c>
      <c r="AF703" s="39" t="s">
        <v>63</v>
      </c>
      <c r="AG703" s="39" t="s">
        <v>1138</v>
      </c>
    </row>
    <row r="704" spans="1:33" s="5" customFormat="1" ht="50.25" customHeight="1" x14ac:dyDescent="0.3">
      <c r="A704" s="83" t="s">
        <v>1715</v>
      </c>
      <c r="B704" s="47">
        <v>80111620</v>
      </c>
      <c r="C704" s="34" t="s">
        <v>1464</v>
      </c>
      <c r="D704" s="95">
        <v>43282</v>
      </c>
      <c r="E704" s="39" t="s">
        <v>1436</v>
      </c>
      <c r="F704" s="39" t="s">
        <v>1465</v>
      </c>
      <c r="G704" s="39" t="s">
        <v>232</v>
      </c>
      <c r="H704" s="82">
        <v>30000000</v>
      </c>
      <c r="I704" s="82">
        <v>30000000</v>
      </c>
      <c r="J704" s="39" t="s">
        <v>76</v>
      </c>
      <c r="K704" s="39" t="s">
        <v>68</v>
      </c>
      <c r="L704" s="47" t="s">
        <v>1438</v>
      </c>
      <c r="M704" s="47" t="s">
        <v>1134</v>
      </c>
      <c r="N704" s="83" t="s">
        <v>1135</v>
      </c>
      <c r="O704" s="84" t="s">
        <v>1439</v>
      </c>
      <c r="P704" s="34" t="s">
        <v>1147</v>
      </c>
      <c r="Q704" s="34" t="s">
        <v>1440</v>
      </c>
      <c r="R704" s="34" t="s">
        <v>1155</v>
      </c>
      <c r="S704" s="85">
        <v>140060001</v>
      </c>
      <c r="T704" s="34" t="s">
        <v>1156</v>
      </c>
      <c r="U704" s="35"/>
      <c r="V704" s="45">
        <v>8449</v>
      </c>
      <c r="W704" s="39">
        <v>21483</v>
      </c>
      <c r="X704" s="86"/>
      <c r="Y704" s="39"/>
      <c r="Z704" s="85"/>
      <c r="AA704" s="68">
        <f t="shared" si="10"/>
        <v>0</v>
      </c>
      <c r="AB704" s="47"/>
      <c r="AC704" s="47" t="s">
        <v>106</v>
      </c>
      <c r="AD704" s="47"/>
      <c r="AE704" s="47" t="s">
        <v>1441</v>
      </c>
      <c r="AF704" s="39" t="s">
        <v>63</v>
      </c>
      <c r="AG704" s="39" t="s">
        <v>1138</v>
      </c>
    </row>
    <row r="705" spans="1:33" s="5" customFormat="1" ht="50.25" customHeight="1" x14ac:dyDescent="0.3">
      <c r="A705" s="83" t="s">
        <v>1715</v>
      </c>
      <c r="B705" s="47">
        <v>80111620</v>
      </c>
      <c r="C705" s="34" t="s">
        <v>1466</v>
      </c>
      <c r="D705" s="95">
        <v>43282</v>
      </c>
      <c r="E705" s="39" t="s">
        <v>1436</v>
      </c>
      <c r="F705" s="39" t="s">
        <v>1467</v>
      </c>
      <c r="G705" s="39" t="s">
        <v>232</v>
      </c>
      <c r="H705" s="82">
        <v>30000000</v>
      </c>
      <c r="I705" s="82">
        <v>30000000</v>
      </c>
      <c r="J705" s="39" t="s">
        <v>76</v>
      </c>
      <c r="K705" s="39" t="s">
        <v>68</v>
      </c>
      <c r="L705" s="47" t="s">
        <v>1438</v>
      </c>
      <c r="M705" s="47" t="s">
        <v>1134</v>
      </c>
      <c r="N705" s="83" t="s">
        <v>1135</v>
      </c>
      <c r="O705" s="84" t="s">
        <v>1439</v>
      </c>
      <c r="P705" s="34" t="s">
        <v>1147</v>
      </c>
      <c r="Q705" s="34" t="s">
        <v>1440</v>
      </c>
      <c r="R705" s="34" t="s">
        <v>1155</v>
      </c>
      <c r="S705" s="85">
        <v>140060001</v>
      </c>
      <c r="T705" s="34" t="s">
        <v>1156</v>
      </c>
      <c r="U705" s="35"/>
      <c r="V705" s="45">
        <v>8488</v>
      </c>
      <c r="W705" s="39">
        <v>21483</v>
      </c>
      <c r="X705" s="86"/>
      <c r="Y705" s="39"/>
      <c r="Z705" s="85"/>
      <c r="AA705" s="68">
        <f t="shared" si="10"/>
        <v>0</v>
      </c>
      <c r="AB705" s="47"/>
      <c r="AC705" s="47" t="s">
        <v>106</v>
      </c>
      <c r="AD705" s="47"/>
      <c r="AE705" s="47" t="s">
        <v>1441</v>
      </c>
      <c r="AF705" s="39" t="s">
        <v>63</v>
      </c>
      <c r="AG705" s="39" t="s">
        <v>1138</v>
      </c>
    </row>
    <row r="706" spans="1:33" s="5" customFormat="1" ht="50.25" customHeight="1" x14ac:dyDescent="0.3">
      <c r="A706" s="83" t="s">
        <v>1715</v>
      </c>
      <c r="B706" s="47">
        <v>80111620</v>
      </c>
      <c r="C706" s="34" t="s">
        <v>1468</v>
      </c>
      <c r="D706" s="95">
        <v>43282</v>
      </c>
      <c r="E706" s="39" t="s">
        <v>1436</v>
      </c>
      <c r="F706" s="39" t="s">
        <v>1469</v>
      </c>
      <c r="G706" s="39" t="s">
        <v>232</v>
      </c>
      <c r="H706" s="82">
        <v>30000000</v>
      </c>
      <c r="I706" s="82">
        <v>30000000</v>
      </c>
      <c r="J706" s="39" t="s">
        <v>76</v>
      </c>
      <c r="K706" s="39" t="s">
        <v>68</v>
      </c>
      <c r="L706" s="47" t="s">
        <v>1438</v>
      </c>
      <c r="M706" s="47" t="s">
        <v>1134</v>
      </c>
      <c r="N706" s="83" t="s">
        <v>1135</v>
      </c>
      <c r="O706" s="84" t="s">
        <v>1439</v>
      </c>
      <c r="P706" s="34" t="s">
        <v>1147</v>
      </c>
      <c r="Q706" s="34" t="s">
        <v>1440</v>
      </c>
      <c r="R706" s="34" t="s">
        <v>1155</v>
      </c>
      <c r="S706" s="85">
        <v>140060001</v>
      </c>
      <c r="T706" s="34" t="s">
        <v>1156</v>
      </c>
      <c r="U706" s="35"/>
      <c r="V706" s="45">
        <v>8387</v>
      </c>
      <c r="W706" s="39">
        <v>22036</v>
      </c>
      <c r="X706" s="100">
        <v>43285</v>
      </c>
      <c r="Y706" s="39" t="s">
        <v>931</v>
      </c>
      <c r="Z706" s="85" t="s">
        <v>5692</v>
      </c>
      <c r="AA706" s="68">
        <f t="shared" si="10"/>
        <v>1</v>
      </c>
      <c r="AB706" s="47"/>
      <c r="AC706" s="47" t="s">
        <v>106</v>
      </c>
      <c r="AD706" s="47"/>
      <c r="AE706" s="47" t="s">
        <v>1441</v>
      </c>
      <c r="AF706" s="39" t="s">
        <v>63</v>
      </c>
      <c r="AG706" s="39" t="s">
        <v>1138</v>
      </c>
    </row>
    <row r="707" spans="1:33" s="5" customFormat="1" ht="50.25" customHeight="1" x14ac:dyDescent="0.3">
      <c r="A707" s="83" t="s">
        <v>1715</v>
      </c>
      <c r="B707" s="47">
        <v>80111620</v>
      </c>
      <c r="C707" s="34" t="s">
        <v>1470</v>
      </c>
      <c r="D707" s="95">
        <v>43282</v>
      </c>
      <c r="E707" s="39" t="s">
        <v>1436</v>
      </c>
      <c r="F707" s="39" t="s">
        <v>1471</v>
      </c>
      <c r="G707" s="39" t="s">
        <v>232</v>
      </c>
      <c r="H707" s="82">
        <v>30000000</v>
      </c>
      <c r="I707" s="82">
        <v>30000000</v>
      </c>
      <c r="J707" s="39" t="s">
        <v>76</v>
      </c>
      <c r="K707" s="39" t="s">
        <v>68</v>
      </c>
      <c r="L707" s="47" t="s">
        <v>1438</v>
      </c>
      <c r="M707" s="47" t="s">
        <v>1134</v>
      </c>
      <c r="N707" s="83" t="s">
        <v>1135</v>
      </c>
      <c r="O707" s="84" t="s">
        <v>1439</v>
      </c>
      <c r="P707" s="34" t="s">
        <v>1147</v>
      </c>
      <c r="Q707" s="34" t="s">
        <v>1440</v>
      </c>
      <c r="R707" s="34" t="s">
        <v>1155</v>
      </c>
      <c r="S707" s="85">
        <v>140060001</v>
      </c>
      <c r="T707" s="34" t="s">
        <v>1156</v>
      </c>
      <c r="U707" s="35"/>
      <c r="V707" s="45">
        <v>8473</v>
      </c>
      <c r="W707" s="39">
        <v>21486</v>
      </c>
      <c r="X707" s="86"/>
      <c r="Y707" s="39"/>
      <c r="Z707" s="85"/>
      <c r="AA707" s="68">
        <f t="shared" si="10"/>
        <v>0</v>
      </c>
      <c r="AB707" s="47"/>
      <c r="AC707" s="47" t="s">
        <v>106</v>
      </c>
      <c r="AD707" s="47"/>
      <c r="AE707" s="47" t="s">
        <v>1441</v>
      </c>
      <c r="AF707" s="39" t="s">
        <v>63</v>
      </c>
      <c r="AG707" s="39" t="s">
        <v>1138</v>
      </c>
    </row>
    <row r="708" spans="1:33" s="5" customFormat="1" ht="50.25" customHeight="1" x14ac:dyDescent="0.3">
      <c r="A708" s="83" t="s">
        <v>1715</v>
      </c>
      <c r="B708" s="47">
        <v>80111620</v>
      </c>
      <c r="C708" s="34" t="s">
        <v>1472</v>
      </c>
      <c r="D708" s="95">
        <v>43282</v>
      </c>
      <c r="E708" s="39" t="s">
        <v>1436</v>
      </c>
      <c r="F708" s="39" t="s">
        <v>1473</v>
      </c>
      <c r="G708" s="39" t="s">
        <v>232</v>
      </c>
      <c r="H708" s="82">
        <v>30000000</v>
      </c>
      <c r="I708" s="82">
        <v>30000000</v>
      </c>
      <c r="J708" s="39" t="s">
        <v>76</v>
      </c>
      <c r="K708" s="39" t="s">
        <v>68</v>
      </c>
      <c r="L708" s="47" t="s">
        <v>1438</v>
      </c>
      <c r="M708" s="47" t="s">
        <v>1134</v>
      </c>
      <c r="N708" s="83" t="s">
        <v>1135</v>
      </c>
      <c r="O708" s="84" t="s">
        <v>1439</v>
      </c>
      <c r="P708" s="34" t="s">
        <v>1147</v>
      </c>
      <c r="Q708" s="34" t="s">
        <v>1440</v>
      </c>
      <c r="R708" s="34" t="s">
        <v>1155</v>
      </c>
      <c r="S708" s="85">
        <v>140060001</v>
      </c>
      <c r="T708" s="34" t="s">
        <v>1156</v>
      </c>
      <c r="U708" s="35"/>
      <c r="V708" s="45">
        <v>8394</v>
      </c>
      <c r="W708" s="39">
        <v>22145</v>
      </c>
      <c r="X708" s="86">
        <v>43285</v>
      </c>
      <c r="Y708" s="39" t="s">
        <v>931</v>
      </c>
      <c r="Z708" s="85" t="s">
        <v>5693</v>
      </c>
      <c r="AA708" s="68">
        <f t="shared" si="10"/>
        <v>1</v>
      </c>
      <c r="AB708" s="47"/>
      <c r="AC708" s="47" t="s">
        <v>106</v>
      </c>
      <c r="AD708" s="47"/>
      <c r="AE708" s="47" t="s">
        <v>1441</v>
      </c>
      <c r="AF708" s="39" t="s">
        <v>63</v>
      </c>
      <c r="AG708" s="39" t="s">
        <v>1138</v>
      </c>
    </row>
    <row r="709" spans="1:33" s="5" customFormat="1" ht="50.25" customHeight="1" x14ac:dyDescent="0.3">
      <c r="A709" s="83" t="s">
        <v>1715</v>
      </c>
      <c r="B709" s="47">
        <v>80111620</v>
      </c>
      <c r="C709" s="34" t="s">
        <v>1474</v>
      </c>
      <c r="D709" s="95">
        <v>43282</v>
      </c>
      <c r="E709" s="39" t="s">
        <v>1436</v>
      </c>
      <c r="F709" s="39" t="s">
        <v>1475</v>
      </c>
      <c r="G709" s="39" t="s">
        <v>232</v>
      </c>
      <c r="H709" s="82">
        <v>30000000</v>
      </c>
      <c r="I709" s="82">
        <v>30000000</v>
      </c>
      <c r="J709" s="39" t="s">
        <v>76</v>
      </c>
      <c r="K709" s="39" t="s">
        <v>68</v>
      </c>
      <c r="L709" s="47" t="s">
        <v>1438</v>
      </c>
      <c r="M709" s="47" t="s">
        <v>1134</v>
      </c>
      <c r="N709" s="83" t="s">
        <v>1135</v>
      </c>
      <c r="O709" s="84" t="s">
        <v>1439</v>
      </c>
      <c r="P709" s="34" t="s">
        <v>1147</v>
      </c>
      <c r="Q709" s="34" t="s">
        <v>1440</v>
      </c>
      <c r="R709" s="34" t="s">
        <v>1155</v>
      </c>
      <c r="S709" s="85">
        <v>140060001</v>
      </c>
      <c r="T709" s="34" t="s">
        <v>1156</v>
      </c>
      <c r="U709" s="35"/>
      <c r="V709" s="45">
        <v>8416</v>
      </c>
      <c r="W709" s="39">
        <v>22039</v>
      </c>
      <c r="X709" s="100">
        <v>43285</v>
      </c>
      <c r="Y709" s="39" t="s">
        <v>931</v>
      </c>
      <c r="Z709" s="101" t="s">
        <v>5694</v>
      </c>
      <c r="AA709" s="68">
        <f t="shared" si="10"/>
        <v>1</v>
      </c>
      <c r="AB709" s="47"/>
      <c r="AC709" s="47" t="s">
        <v>106</v>
      </c>
      <c r="AD709" s="47"/>
      <c r="AE709" s="47" t="s">
        <v>1441</v>
      </c>
      <c r="AF709" s="39" t="s">
        <v>63</v>
      </c>
      <c r="AG709" s="39" t="s">
        <v>1138</v>
      </c>
    </row>
    <row r="710" spans="1:33" s="5" customFormat="1" ht="50.25" customHeight="1" x14ac:dyDescent="0.3">
      <c r="A710" s="83" t="s">
        <v>1715</v>
      </c>
      <c r="B710" s="47">
        <v>80111620</v>
      </c>
      <c r="C710" s="34" t="s">
        <v>1476</v>
      </c>
      <c r="D710" s="95">
        <v>43282</v>
      </c>
      <c r="E710" s="39" t="s">
        <v>1436</v>
      </c>
      <c r="F710" s="39" t="s">
        <v>1477</v>
      </c>
      <c r="G710" s="39" t="s">
        <v>232</v>
      </c>
      <c r="H710" s="82">
        <v>30000000</v>
      </c>
      <c r="I710" s="82">
        <v>30000000</v>
      </c>
      <c r="J710" s="39" t="s">
        <v>76</v>
      </c>
      <c r="K710" s="39" t="s">
        <v>68</v>
      </c>
      <c r="L710" s="47" t="s">
        <v>1438</v>
      </c>
      <c r="M710" s="47" t="s">
        <v>1134</v>
      </c>
      <c r="N710" s="83" t="s">
        <v>1135</v>
      </c>
      <c r="O710" s="84" t="s">
        <v>1439</v>
      </c>
      <c r="P710" s="34" t="s">
        <v>1147</v>
      </c>
      <c r="Q710" s="34" t="s">
        <v>1440</v>
      </c>
      <c r="R710" s="34" t="s">
        <v>1155</v>
      </c>
      <c r="S710" s="85">
        <v>140060001</v>
      </c>
      <c r="T710" s="34" t="s">
        <v>1156</v>
      </c>
      <c r="U710" s="35"/>
      <c r="V710" s="45">
        <v>8461</v>
      </c>
      <c r="W710" s="39">
        <v>214889</v>
      </c>
      <c r="X710" s="86"/>
      <c r="Y710" s="39"/>
      <c r="Z710" s="85"/>
      <c r="AA710" s="68">
        <f t="shared" si="10"/>
        <v>0</v>
      </c>
      <c r="AB710" s="47"/>
      <c r="AC710" s="47" t="s">
        <v>106</v>
      </c>
      <c r="AD710" s="47"/>
      <c r="AE710" s="47" t="s">
        <v>1441</v>
      </c>
      <c r="AF710" s="39" t="s">
        <v>63</v>
      </c>
      <c r="AG710" s="39" t="s">
        <v>1138</v>
      </c>
    </row>
    <row r="711" spans="1:33" s="5" customFormat="1" ht="50.25" customHeight="1" x14ac:dyDescent="0.3">
      <c r="A711" s="83" t="s">
        <v>1715</v>
      </c>
      <c r="B711" s="47">
        <v>80111620</v>
      </c>
      <c r="C711" s="34" t="s">
        <v>1478</v>
      </c>
      <c r="D711" s="95">
        <v>43282</v>
      </c>
      <c r="E711" s="39" t="s">
        <v>1436</v>
      </c>
      <c r="F711" s="39" t="s">
        <v>1479</v>
      </c>
      <c r="G711" s="39" t="s">
        <v>232</v>
      </c>
      <c r="H711" s="82">
        <v>30000000</v>
      </c>
      <c r="I711" s="82">
        <v>30000000</v>
      </c>
      <c r="J711" s="39" t="s">
        <v>76</v>
      </c>
      <c r="K711" s="39" t="s">
        <v>68</v>
      </c>
      <c r="L711" s="47" t="s">
        <v>1438</v>
      </c>
      <c r="M711" s="47" t="s">
        <v>1134</v>
      </c>
      <c r="N711" s="83" t="s">
        <v>1135</v>
      </c>
      <c r="O711" s="84" t="s">
        <v>1439</v>
      </c>
      <c r="P711" s="34" t="s">
        <v>1147</v>
      </c>
      <c r="Q711" s="34" t="s">
        <v>1440</v>
      </c>
      <c r="R711" s="34" t="s">
        <v>1155</v>
      </c>
      <c r="S711" s="85">
        <v>140060001</v>
      </c>
      <c r="T711" s="34" t="s">
        <v>1156</v>
      </c>
      <c r="U711" s="35"/>
      <c r="V711" s="45">
        <v>8472</v>
      </c>
      <c r="W711" s="39">
        <v>21490</v>
      </c>
      <c r="X711" s="86"/>
      <c r="Y711" s="39"/>
      <c r="Z711" s="85"/>
      <c r="AA711" s="68">
        <f t="shared" si="10"/>
        <v>0</v>
      </c>
      <c r="AB711" s="47"/>
      <c r="AC711" s="47" t="s">
        <v>106</v>
      </c>
      <c r="AD711" s="47"/>
      <c r="AE711" s="47" t="s">
        <v>1441</v>
      </c>
      <c r="AF711" s="39" t="s">
        <v>63</v>
      </c>
      <c r="AG711" s="39" t="s">
        <v>1138</v>
      </c>
    </row>
    <row r="712" spans="1:33" s="5" customFormat="1" ht="50.25" customHeight="1" x14ac:dyDescent="0.3">
      <c r="A712" s="83" t="s">
        <v>1715</v>
      </c>
      <c r="B712" s="47">
        <v>80111620</v>
      </c>
      <c r="C712" s="34" t="s">
        <v>1480</v>
      </c>
      <c r="D712" s="95">
        <v>43282</v>
      </c>
      <c r="E712" s="39" t="s">
        <v>1436</v>
      </c>
      <c r="F712" s="39" t="s">
        <v>1481</v>
      </c>
      <c r="G712" s="39" t="s">
        <v>232</v>
      </c>
      <c r="H712" s="82">
        <v>30000000</v>
      </c>
      <c r="I712" s="82">
        <v>30000000</v>
      </c>
      <c r="J712" s="39" t="s">
        <v>76</v>
      </c>
      <c r="K712" s="39" t="s">
        <v>68</v>
      </c>
      <c r="L712" s="47" t="s">
        <v>1438</v>
      </c>
      <c r="M712" s="47" t="s">
        <v>1134</v>
      </c>
      <c r="N712" s="83" t="s">
        <v>1135</v>
      </c>
      <c r="O712" s="84" t="s">
        <v>1439</v>
      </c>
      <c r="P712" s="34" t="s">
        <v>1147</v>
      </c>
      <c r="Q712" s="34" t="s">
        <v>1440</v>
      </c>
      <c r="R712" s="34" t="s">
        <v>1155</v>
      </c>
      <c r="S712" s="85">
        <v>140060001</v>
      </c>
      <c r="T712" s="34" t="s">
        <v>1156</v>
      </c>
      <c r="U712" s="35"/>
      <c r="V712" s="45">
        <v>8490</v>
      </c>
      <c r="W712" s="39">
        <v>21491</v>
      </c>
      <c r="X712" s="86"/>
      <c r="Y712" s="39"/>
      <c r="Z712" s="85"/>
      <c r="AA712" s="68">
        <f t="shared" si="10"/>
        <v>0</v>
      </c>
      <c r="AB712" s="47"/>
      <c r="AC712" s="47" t="s">
        <v>106</v>
      </c>
      <c r="AD712" s="47"/>
      <c r="AE712" s="47" t="s">
        <v>1441</v>
      </c>
      <c r="AF712" s="39" t="s">
        <v>63</v>
      </c>
      <c r="AG712" s="39" t="s">
        <v>1138</v>
      </c>
    </row>
    <row r="713" spans="1:33" s="5" customFormat="1" ht="50.25" customHeight="1" x14ac:dyDescent="0.3">
      <c r="A713" s="83" t="s">
        <v>1715</v>
      </c>
      <c r="B713" s="47">
        <v>80111620</v>
      </c>
      <c r="C713" s="34" t="s">
        <v>1482</v>
      </c>
      <c r="D713" s="95">
        <v>43282</v>
      </c>
      <c r="E713" s="39" t="s">
        <v>1436</v>
      </c>
      <c r="F713" s="39" t="s">
        <v>1483</v>
      </c>
      <c r="G713" s="39" t="s">
        <v>232</v>
      </c>
      <c r="H713" s="82">
        <v>30000000</v>
      </c>
      <c r="I713" s="82">
        <v>30000000</v>
      </c>
      <c r="J713" s="39" t="s">
        <v>76</v>
      </c>
      <c r="K713" s="39" t="s">
        <v>68</v>
      </c>
      <c r="L713" s="47" t="s">
        <v>1438</v>
      </c>
      <c r="M713" s="47" t="s">
        <v>1134</v>
      </c>
      <c r="N713" s="83" t="s">
        <v>1135</v>
      </c>
      <c r="O713" s="84" t="s">
        <v>1439</v>
      </c>
      <c r="P713" s="34" t="s">
        <v>1147</v>
      </c>
      <c r="Q713" s="34" t="s">
        <v>1440</v>
      </c>
      <c r="R713" s="34" t="s">
        <v>1155</v>
      </c>
      <c r="S713" s="85">
        <v>140060001</v>
      </c>
      <c r="T713" s="34" t="s">
        <v>1156</v>
      </c>
      <c r="U713" s="35"/>
      <c r="V713" s="45">
        <v>8406</v>
      </c>
      <c r="W713" s="39">
        <v>22043</v>
      </c>
      <c r="X713" s="86">
        <v>43285</v>
      </c>
      <c r="Y713" s="39" t="s">
        <v>931</v>
      </c>
      <c r="Z713" s="101" t="s">
        <v>5695</v>
      </c>
      <c r="AA713" s="68">
        <f t="shared" si="10"/>
        <v>1</v>
      </c>
      <c r="AB713" s="47"/>
      <c r="AC713" s="47" t="s">
        <v>106</v>
      </c>
      <c r="AD713" s="47"/>
      <c r="AE713" s="47" t="s">
        <v>1441</v>
      </c>
      <c r="AF713" s="39" t="s">
        <v>63</v>
      </c>
      <c r="AG713" s="39" t="s">
        <v>1138</v>
      </c>
    </row>
    <row r="714" spans="1:33" s="5" customFormat="1" ht="50.25" customHeight="1" x14ac:dyDescent="0.3">
      <c r="A714" s="83" t="s">
        <v>1715</v>
      </c>
      <c r="B714" s="47">
        <v>80111620</v>
      </c>
      <c r="C714" s="34" t="s">
        <v>1484</v>
      </c>
      <c r="D714" s="95">
        <v>43282</v>
      </c>
      <c r="E714" s="39" t="s">
        <v>1436</v>
      </c>
      <c r="F714" s="39" t="s">
        <v>1485</v>
      </c>
      <c r="G714" s="39" t="s">
        <v>232</v>
      </c>
      <c r="H714" s="82">
        <v>30000000</v>
      </c>
      <c r="I714" s="82">
        <v>30000000</v>
      </c>
      <c r="J714" s="39" t="s">
        <v>76</v>
      </c>
      <c r="K714" s="39" t="s">
        <v>68</v>
      </c>
      <c r="L714" s="47" t="s">
        <v>1438</v>
      </c>
      <c r="M714" s="47" t="s">
        <v>1134</v>
      </c>
      <c r="N714" s="83" t="s">
        <v>1135</v>
      </c>
      <c r="O714" s="84" t="s">
        <v>1439</v>
      </c>
      <c r="P714" s="34" t="s">
        <v>1147</v>
      </c>
      <c r="Q714" s="34" t="s">
        <v>1440</v>
      </c>
      <c r="R714" s="34" t="s">
        <v>1155</v>
      </c>
      <c r="S714" s="85">
        <v>140060001</v>
      </c>
      <c r="T714" s="34" t="s">
        <v>1156</v>
      </c>
      <c r="U714" s="35"/>
      <c r="V714" s="45">
        <v>8491</v>
      </c>
      <c r="W714" s="39">
        <v>21493</v>
      </c>
      <c r="X714" s="86"/>
      <c r="Y714" s="39"/>
      <c r="Z714" s="85"/>
      <c r="AA714" s="68">
        <f t="shared" si="10"/>
        <v>0</v>
      </c>
      <c r="AB714" s="47"/>
      <c r="AC714" s="47" t="s">
        <v>106</v>
      </c>
      <c r="AD714" s="47"/>
      <c r="AE714" s="47" t="s">
        <v>1441</v>
      </c>
      <c r="AF714" s="39" t="s">
        <v>63</v>
      </c>
      <c r="AG714" s="39" t="s">
        <v>1138</v>
      </c>
    </row>
    <row r="715" spans="1:33" s="5" customFormat="1" ht="50.25" customHeight="1" x14ac:dyDescent="0.3">
      <c r="A715" s="83" t="s">
        <v>1715</v>
      </c>
      <c r="B715" s="47">
        <v>80111620</v>
      </c>
      <c r="C715" s="34" t="s">
        <v>1486</v>
      </c>
      <c r="D715" s="95">
        <v>43282</v>
      </c>
      <c r="E715" s="39" t="s">
        <v>1436</v>
      </c>
      <c r="F715" s="39" t="s">
        <v>1487</v>
      </c>
      <c r="G715" s="39" t="s">
        <v>232</v>
      </c>
      <c r="H715" s="82">
        <v>30000000</v>
      </c>
      <c r="I715" s="82">
        <v>30000000</v>
      </c>
      <c r="J715" s="39" t="s">
        <v>76</v>
      </c>
      <c r="K715" s="39" t="s">
        <v>68</v>
      </c>
      <c r="L715" s="47" t="s">
        <v>1438</v>
      </c>
      <c r="M715" s="47" t="s">
        <v>1134</v>
      </c>
      <c r="N715" s="83" t="s">
        <v>1135</v>
      </c>
      <c r="O715" s="84" t="s">
        <v>1439</v>
      </c>
      <c r="P715" s="34" t="s">
        <v>1147</v>
      </c>
      <c r="Q715" s="34" t="s">
        <v>1440</v>
      </c>
      <c r="R715" s="34" t="s">
        <v>1155</v>
      </c>
      <c r="S715" s="85">
        <v>140060001</v>
      </c>
      <c r="T715" s="34" t="s">
        <v>1156</v>
      </c>
      <c r="U715" s="35"/>
      <c r="V715" s="45">
        <v>8474</v>
      </c>
      <c r="W715" s="39">
        <v>21494</v>
      </c>
      <c r="X715" s="86"/>
      <c r="Y715" s="39"/>
      <c r="Z715" s="85"/>
      <c r="AA715" s="68">
        <f t="shared" si="10"/>
        <v>0</v>
      </c>
      <c r="AB715" s="47"/>
      <c r="AC715" s="47" t="s">
        <v>106</v>
      </c>
      <c r="AD715" s="47"/>
      <c r="AE715" s="47" t="s">
        <v>1441</v>
      </c>
      <c r="AF715" s="39" t="s">
        <v>63</v>
      </c>
      <c r="AG715" s="39" t="s">
        <v>1138</v>
      </c>
    </row>
    <row r="716" spans="1:33" s="5" customFormat="1" ht="50.25" customHeight="1" x14ac:dyDescent="0.3">
      <c r="A716" s="83" t="s">
        <v>1715</v>
      </c>
      <c r="B716" s="47">
        <v>80111620</v>
      </c>
      <c r="C716" s="34" t="s">
        <v>1488</v>
      </c>
      <c r="D716" s="95">
        <v>43282</v>
      </c>
      <c r="E716" s="39" t="s">
        <v>1436</v>
      </c>
      <c r="F716" s="39" t="s">
        <v>1489</v>
      </c>
      <c r="G716" s="39" t="s">
        <v>232</v>
      </c>
      <c r="H716" s="82">
        <v>30000000</v>
      </c>
      <c r="I716" s="82">
        <v>30000000</v>
      </c>
      <c r="J716" s="39" t="s">
        <v>76</v>
      </c>
      <c r="K716" s="39" t="s">
        <v>68</v>
      </c>
      <c r="L716" s="47" t="s">
        <v>1438</v>
      </c>
      <c r="M716" s="47" t="s">
        <v>1134</v>
      </c>
      <c r="N716" s="83" t="s">
        <v>1135</v>
      </c>
      <c r="O716" s="84" t="s">
        <v>1439</v>
      </c>
      <c r="P716" s="34" t="s">
        <v>1147</v>
      </c>
      <c r="Q716" s="34" t="s">
        <v>1440</v>
      </c>
      <c r="R716" s="34" t="s">
        <v>1155</v>
      </c>
      <c r="S716" s="85">
        <v>140060001</v>
      </c>
      <c r="T716" s="34" t="s">
        <v>1156</v>
      </c>
      <c r="U716" s="35"/>
      <c r="V716" s="45">
        <v>8404</v>
      </c>
      <c r="W716" s="39">
        <v>22047</v>
      </c>
      <c r="X716" s="100">
        <v>43285</v>
      </c>
      <c r="Y716" s="39" t="s">
        <v>931</v>
      </c>
      <c r="Z716" s="85" t="s">
        <v>5696</v>
      </c>
      <c r="AA716" s="68">
        <f t="shared" si="10"/>
        <v>1</v>
      </c>
      <c r="AB716" s="47"/>
      <c r="AC716" s="47" t="s">
        <v>106</v>
      </c>
      <c r="AD716" s="47"/>
      <c r="AE716" s="47" t="s">
        <v>1441</v>
      </c>
      <c r="AF716" s="39" t="s">
        <v>63</v>
      </c>
      <c r="AG716" s="39" t="s">
        <v>1138</v>
      </c>
    </row>
    <row r="717" spans="1:33" s="5" customFormat="1" ht="50.25" customHeight="1" x14ac:dyDescent="0.3">
      <c r="A717" s="83" t="s">
        <v>1715</v>
      </c>
      <c r="B717" s="47">
        <v>80111620</v>
      </c>
      <c r="C717" s="34" t="s">
        <v>1490</v>
      </c>
      <c r="D717" s="95">
        <v>43282</v>
      </c>
      <c r="E717" s="39" t="s">
        <v>1436</v>
      </c>
      <c r="F717" s="39" t="s">
        <v>1491</v>
      </c>
      <c r="G717" s="39" t="s">
        <v>232</v>
      </c>
      <c r="H717" s="82">
        <v>30000000</v>
      </c>
      <c r="I717" s="82">
        <v>30000000</v>
      </c>
      <c r="J717" s="39" t="s">
        <v>76</v>
      </c>
      <c r="K717" s="39" t="s">
        <v>68</v>
      </c>
      <c r="L717" s="47" t="s">
        <v>1438</v>
      </c>
      <c r="M717" s="47" t="s">
        <v>1134</v>
      </c>
      <c r="N717" s="83" t="s">
        <v>1135</v>
      </c>
      <c r="O717" s="84" t="s">
        <v>1439</v>
      </c>
      <c r="P717" s="34" t="s">
        <v>1147</v>
      </c>
      <c r="Q717" s="34" t="s">
        <v>1440</v>
      </c>
      <c r="R717" s="34" t="s">
        <v>1155</v>
      </c>
      <c r="S717" s="85">
        <v>140060001</v>
      </c>
      <c r="T717" s="34" t="s">
        <v>1156</v>
      </c>
      <c r="U717" s="35"/>
      <c r="V717" s="45">
        <v>8503</v>
      </c>
      <c r="W717" s="39">
        <v>21496</v>
      </c>
      <c r="X717" s="86"/>
      <c r="Y717" s="39"/>
      <c r="Z717" s="85"/>
      <c r="AA717" s="68">
        <f t="shared" ref="AA717:AA780" si="11">+IF(AND(W717="",X717="",Y717="",Z717=""),"",IF(AND(W717&lt;&gt;"",X717="",Y717="",Z717=""),0%,IF(AND(W717&lt;&gt;"",X717&lt;&gt;"",Y717="",Z717=""),33%,IF(AND(W717&lt;&gt;"",X717&lt;&gt;"",Y717&lt;&gt;"",Z717=""),66%,IF(AND(W717&lt;&gt;"",X717&lt;&gt;"",Y717&lt;&gt;"",Z717&lt;&gt;""),100%,"Información incompleta")))))</f>
        <v>0</v>
      </c>
      <c r="AB717" s="47"/>
      <c r="AC717" s="47" t="s">
        <v>106</v>
      </c>
      <c r="AD717" s="47"/>
      <c r="AE717" s="47" t="s">
        <v>1441</v>
      </c>
      <c r="AF717" s="39" t="s">
        <v>63</v>
      </c>
      <c r="AG717" s="39" t="s">
        <v>1138</v>
      </c>
    </row>
    <row r="718" spans="1:33" s="5" customFormat="1" ht="50.25" customHeight="1" x14ac:dyDescent="0.3">
      <c r="A718" s="83" t="s">
        <v>1715</v>
      </c>
      <c r="B718" s="47">
        <v>80111620</v>
      </c>
      <c r="C718" s="34" t="s">
        <v>1492</v>
      </c>
      <c r="D718" s="95">
        <v>43282</v>
      </c>
      <c r="E718" s="39" t="s">
        <v>1436</v>
      </c>
      <c r="F718" s="39" t="s">
        <v>1493</v>
      </c>
      <c r="G718" s="39" t="s">
        <v>232</v>
      </c>
      <c r="H718" s="82">
        <v>30000000</v>
      </c>
      <c r="I718" s="82">
        <v>30000000</v>
      </c>
      <c r="J718" s="39" t="s">
        <v>76</v>
      </c>
      <c r="K718" s="39" t="s">
        <v>68</v>
      </c>
      <c r="L718" s="47" t="s">
        <v>1438</v>
      </c>
      <c r="M718" s="47" t="s">
        <v>1134</v>
      </c>
      <c r="N718" s="83" t="s">
        <v>1135</v>
      </c>
      <c r="O718" s="84" t="s">
        <v>1439</v>
      </c>
      <c r="P718" s="34" t="s">
        <v>1147</v>
      </c>
      <c r="Q718" s="34" t="s">
        <v>1440</v>
      </c>
      <c r="R718" s="34" t="s">
        <v>1155</v>
      </c>
      <c r="S718" s="85">
        <v>140060001</v>
      </c>
      <c r="T718" s="34" t="s">
        <v>1156</v>
      </c>
      <c r="U718" s="35"/>
      <c r="V718" s="45">
        <v>8469</v>
      </c>
      <c r="W718" s="39">
        <v>21497</v>
      </c>
      <c r="X718" s="86"/>
      <c r="Y718" s="39"/>
      <c r="Z718" s="85"/>
      <c r="AA718" s="68">
        <f t="shared" si="11"/>
        <v>0</v>
      </c>
      <c r="AB718" s="47"/>
      <c r="AC718" s="47" t="s">
        <v>106</v>
      </c>
      <c r="AD718" s="47"/>
      <c r="AE718" s="47" t="s">
        <v>1441</v>
      </c>
      <c r="AF718" s="39" t="s">
        <v>63</v>
      </c>
      <c r="AG718" s="39" t="s">
        <v>1138</v>
      </c>
    </row>
    <row r="719" spans="1:33" s="5" customFormat="1" ht="50.25" customHeight="1" x14ac:dyDescent="0.3">
      <c r="A719" s="83" t="s">
        <v>1715</v>
      </c>
      <c r="B719" s="47">
        <v>80111620</v>
      </c>
      <c r="C719" s="34" t="s">
        <v>1494</v>
      </c>
      <c r="D719" s="95">
        <v>43282</v>
      </c>
      <c r="E719" s="39" t="s">
        <v>1436</v>
      </c>
      <c r="F719" s="39" t="s">
        <v>1495</v>
      </c>
      <c r="G719" s="39" t="s">
        <v>232</v>
      </c>
      <c r="H719" s="82">
        <v>30000000</v>
      </c>
      <c r="I719" s="82">
        <v>30000000</v>
      </c>
      <c r="J719" s="39" t="s">
        <v>76</v>
      </c>
      <c r="K719" s="39" t="s">
        <v>68</v>
      </c>
      <c r="L719" s="47" t="s">
        <v>1438</v>
      </c>
      <c r="M719" s="47" t="s">
        <v>1134</v>
      </c>
      <c r="N719" s="83" t="s">
        <v>1135</v>
      </c>
      <c r="O719" s="84" t="s">
        <v>1439</v>
      </c>
      <c r="P719" s="34" t="s">
        <v>1147</v>
      </c>
      <c r="Q719" s="34" t="s">
        <v>1440</v>
      </c>
      <c r="R719" s="34" t="s">
        <v>1155</v>
      </c>
      <c r="S719" s="85">
        <v>140060001</v>
      </c>
      <c r="T719" s="34" t="s">
        <v>1156</v>
      </c>
      <c r="U719" s="35"/>
      <c r="V719" s="45">
        <v>8462</v>
      </c>
      <c r="W719" s="39">
        <v>21498</v>
      </c>
      <c r="X719" s="86"/>
      <c r="Y719" s="39"/>
      <c r="Z719" s="85"/>
      <c r="AA719" s="68">
        <f t="shared" si="11"/>
        <v>0</v>
      </c>
      <c r="AB719" s="47"/>
      <c r="AC719" s="47" t="s">
        <v>106</v>
      </c>
      <c r="AD719" s="47"/>
      <c r="AE719" s="47" t="s">
        <v>1441</v>
      </c>
      <c r="AF719" s="39" t="s">
        <v>63</v>
      </c>
      <c r="AG719" s="39" t="s">
        <v>1138</v>
      </c>
    </row>
    <row r="720" spans="1:33" s="5" customFormat="1" ht="50.25" customHeight="1" x14ac:dyDescent="0.3">
      <c r="A720" s="83" t="s">
        <v>1715</v>
      </c>
      <c r="B720" s="47">
        <v>80111620</v>
      </c>
      <c r="C720" s="34" t="s">
        <v>1496</v>
      </c>
      <c r="D720" s="95">
        <v>43282</v>
      </c>
      <c r="E720" s="39" t="s">
        <v>1436</v>
      </c>
      <c r="F720" s="39" t="s">
        <v>1497</v>
      </c>
      <c r="G720" s="39" t="s">
        <v>232</v>
      </c>
      <c r="H720" s="82">
        <v>30000000</v>
      </c>
      <c r="I720" s="82">
        <v>30000000</v>
      </c>
      <c r="J720" s="39" t="s">
        <v>76</v>
      </c>
      <c r="K720" s="39" t="s">
        <v>68</v>
      </c>
      <c r="L720" s="47" t="s">
        <v>1438</v>
      </c>
      <c r="M720" s="47" t="s">
        <v>1134</v>
      </c>
      <c r="N720" s="83" t="s">
        <v>1135</v>
      </c>
      <c r="O720" s="84" t="s">
        <v>1439</v>
      </c>
      <c r="P720" s="34" t="s">
        <v>1147</v>
      </c>
      <c r="Q720" s="34" t="s">
        <v>1440</v>
      </c>
      <c r="R720" s="34" t="s">
        <v>1155</v>
      </c>
      <c r="S720" s="85">
        <v>140060001</v>
      </c>
      <c r="T720" s="34" t="s">
        <v>1156</v>
      </c>
      <c r="U720" s="35"/>
      <c r="V720" s="45">
        <v>8483</v>
      </c>
      <c r="W720" s="39">
        <v>21499</v>
      </c>
      <c r="X720" s="86"/>
      <c r="Y720" s="39"/>
      <c r="Z720" s="85"/>
      <c r="AA720" s="68">
        <f t="shared" si="11"/>
        <v>0</v>
      </c>
      <c r="AB720" s="47"/>
      <c r="AC720" s="47" t="s">
        <v>106</v>
      </c>
      <c r="AD720" s="47"/>
      <c r="AE720" s="47" t="s">
        <v>1441</v>
      </c>
      <c r="AF720" s="39" t="s">
        <v>63</v>
      </c>
      <c r="AG720" s="39" t="s">
        <v>1138</v>
      </c>
    </row>
    <row r="721" spans="1:33" s="5" customFormat="1" ht="50.25" customHeight="1" x14ac:dyDescent="0.3">
      <c r="A721" s="83" t="s">
        <v>1715</v>
      </c>
      <c r="B721" s="47">
        <v>80111620</v>
      </c>
      <c r="C721" s="34" t="s">
        <v>1498</v>
      </c>
      <c r="D721" s="95">
        <v>43282</v>
      </c>
      <c r="E721" s="39" t="s">
        <v>1436</v>
      </c>
      <c r="F721" s="39" t="s">
        <v>1499</v>
      </c>
      <c r="G721" s="39" t="s">
        <v>232</v>
      </c>
      <c r="H721" s="82">
        <v>30000000</v>
      </c>
      <c r="I721" s="82">
        <v>30000000</v>
      </c>
      <c r="J721" s="39" t="s">
        <v>76</v>
      </c>
      <c r="K721" s="39" t="s">
        <v>68</v>
      </c>
      <c r="L721" s="47" t="s">
        <v>1438</v>
      </c>
      <c r="M721" s="47" t="s">
        <v>1134</v>
      </c>
      <c r="N721" s="83" t="s">
        <v>1135</v>
      </c>
      <c r="O721" s="84" t="s">
        <v>1439</v>
      </c>
      <c r="P721" s="34" t="s">
        <v>1147</v>
      </c>
      <c r="Q721" s="34" t="s">
        <v>1440</v>
      </c>
      <c r="R721" s="34" t="s">
        <v>1155</v>
      </c>
      <c r="S721" s="85">
        <v>140060001</v>
      </c>
      <c r="T721" s="34" t="s">
        <v>1156</v>
      </c>
      <c r="U721" s="35"/>
      <c r="V721" s="45">
        <v>8395</v>
      </c>
      <c r="W721" s="39">
        <v>21500</v>
      </c>
      <c r="X721" s="86">
        <v>43285</v>
      </c>
      <c r="Y721" s="39" t="s">
        <v>931</v>
      </c>
      <c r="Z721" s="85" t="s">
        <v>5697</v>
      </c>
      <c r="AA721" s="68">
        <f t="shared" si="11"/>
        <v>1</v>
      </c>
      <c r="AB721" s="47"/>
      <c r="AC721" s="47" t="s">
        <v>106</v>
      </c>
      <c r="AD721" s="47"/>
      <c r="AE721" s="47" t="s">
        <v>1441</v>
      </c>
      <c r="AF721" s="39" t="s">
        <v>63</v>
      </c>
      <c r="AG721" s="39" t="s">
        <v>1138</v>
      </c>
    </row>
    <row r="722" spans="1:33" s="5" customFormat="1" ht="50.25" customHeight="1" x14ac:dyDescent="0.3">
      <c r="A722" s="83" t="s">
        <v>1715</v>
      </c>
      <c r="B722" s="47">
        <v>80111620</v>
      </c>
      <c r="C722" s="34" t="s">
        <v>1500</v>
      </c>
      <c r="D722" s="95">
        <v>43282</v>
      </c>
      <c r="E722" s="39" t="s">
        <v>1436</v>
      </c>
      <c r="F722" s="39" t="s">
        <v>1501</v>
      </c>
      <c r="G722" s="39" t="s">
        <v>232</v>
      </c>
      <c r="H722" s="82">
        <v>30000000</v>
      </c>
      <c r="I722" s="82">
        <v>30000000</v>
      </c>
      <c r="J722" s="39" t="s">
        <v>76</v>
      </c>
      <c r="K722" s="39" t="s">
        <v>68</v>
      </c>
      <c r="L722" s="47" t="s">
        <v>1438</v>
      </c>
      <c r="M722" s="47" t="s">
        <v>1134</v>
      </c>
      <c r="N722" s="83" t="s">
        <v>1135</v>
      </c>
      <c r="O722" s="84" t="s">
        <v>1439</v>
      </c>
      <c r="P722" s="34" t="s">
        <v>1147</v>
      </c>
      <c r="Q722" s="34" t="s">
        <v>1440</v>
      </c>
      <c r="R722" s="34" t="s">
        <v>1155</v>
      </c>
      <c r="S722" s="85">
        <v>140060001</v>
      </c>
      <c r="T722" s="34" t="s">
        <v>1156</v>
      </c>
      <c r="U722" s="35"/>
      <c r="V722" s="45">
        <v>8378</v>
      </c>
      <c r="W722" s="39">
        <v>22053</v>
      </c>
      <c r="X722" s="100">
        <v>43284</v>
      </c>
      <c r="Y722" s="39" t="s">
        <v>931</v>
      </c>
      <c r="Z722" s="101" t="s">
        <v>5698</v>
      </c>
      <c r="AA722" s="68">
        <f t="shared" si="11"/>
        <v>1</v>
      </c>
      <c r="AB722" s="47"/>
      <c r="AC722" s="47" t="s">
        <v>106</v>
      </c>
      <c r="AD722" s="47"/>
      <c r="AE722" s="47" t="s">
        <v>1441</v>
      </c>
      <c r="AF722" s="39" t="s">
        <v>63</v>
      </c>
      <c r="AG722" s="39" t="s">
        <v>1138</v>
      </c>
    </row>
    <row r="723" spans="1:33" s="5" customFormat="1" ht="50.25" customHeight="1" x14ac:dyDescent="0.3">
      <c r="A723" s="83" t="s">
        <v>1715</v>
      </c>
      <c r="B723" s="47">
        <v>80111620</v>
      </c>
      <c r="C723" s="34" t="s">
        <v>1502</v>
      </c>
      <c r="D723" s="95">
        <v>43282</v>
      </c>
      <c r="E723" s="39" t="s">
        <v>1436</v>
      </c>
      <c r="F723" s="39" t="s">
        <v>1503</v>
      </c>
      <c r="G723" s="39" t="s">
        <v>232</v>
      </c>
      <c r="H723" s="82">
        <v>30000000</v>
      </c>
      <c r="I723" s="82">
        <v>30000000</v>
      </c>
      <c r="J723" s="39" t="s">
        <v>76</v>
      </c>
      <c r="K723" s="39" t="s">
        <v>68</v>
      </c>
      <c r="L723" s="47" t="s">
        <v>1438</v>
      </c>
      <c r="M723" s="47" t="s">
        <v>1134</v>
      </c>
      <c r="N723" s="83" t="s">
        <v>1135</v>
      </c>
      <c r="O723" s="84" t="s">
        <v>1439</v>
      </c>
      <c r="P723" s="34" t="s">
        <v>1147</v>
      </c>
      <c r="Q723" s="34" t="s">
        <v>1440</v>
      </c>
      <c r="R723" s="34" t="s">
        <v>1155</v>
      </c>
      <c r="S723" s="85">
        <v>140060001</v>
      </c>
      <c r="T723" s="34" t="s">
        <v>1156</v>
      </c>
      <c r="U723" s="35"/>
      <c r="V723" s="45">
        <v>8444</v>
      </c>
      <c r="W723" s="39">
        <v>21502</v>
      </c>
      <c r="X723" s="86"/>
      <c r="Y723" s="39"/>
      <c r="Z723" s="85"/>
      <c r="AA723" s="68">
        <f t="shared" si="11"/>
        <v>0</v>
      </c>
      <c r="AB723" s="47"/>
      <c r="AC723" s="47" t="s">
        <v>106</v>
      </c>
      <c r="AD723" s="47"/>
      <c r="AE723" s="47" t="s">
        <v>1441</v>
      </c>
      <c r="AF723" s="39" t="s">
        <v>63</v>
      </c>
      <c r="AG723" s="39" t="s">
        <v>1138</v>
      </c>
    </row>
    <row r="724" spans="1:33" s="5" customFormat="1" ht="50.25" customHeight="1" x14ac:dyDescent="0.3">
      <c r="A724" s="83" t="s">
        <v>1715</v>
      </c>
      <c r="B724" s="47">
        <v>80111620</v>
      </c>
      <c r="C724" s="34" t="s">
        <v>1504</v>
      </c>
      <c r="D724" s="95">
        <v>43282</v>
      </c>
      <c r="E724" s="39" t="s">
        <v>1436</v>
      </c>
      <c r="F724" s="39" t="s">
        <v>1505</v>
      </c>
      <c r="G724" s="39" t="s">
        <v>232</v>
      </c>
      <c r="H724" s="82">
        <v>30000000</v>
      </c>
      <c r="I724" s="82">
        <v>30000000</v>
      </c>
      <c r="J724" s="39" t="s">
        <v>76</v>
      </c>
      <c r="K724" s="39" t="s">
        <v>68</v>
      </c>
      <c r="L724" s="47" t="s">
        <v>1438</v>
      </c>
      <c r="M724" s="47" t="s">
        <v>1134</v>
      </c>
      <c r="N724" s="83" t="s">
        <v>1135</v>
      </c>
      <c r="O724" s="84" t="s">
        <v>1439</v>
      </c>
      <c r="P724" s="34" t="s">
        <v>1147</v>
      </c>
      <c r="Q724" s="34" t="s">
        <v>1440</v>
      </c>
      <c r="R724" s="34" t="s">
        <v>1155</v>
      </c>
      <c r="S724" s="85">
        <v>140060001</v>
      </c>
      <c r="T724" s="34" t="s">
        <v>1156</v>
      </c>
      <c r="U724" s="35"/>
      <c r="V724" s="45">
        <v>8431</v>
      </c>
      <c r="W724" s="39">
        <v>21503</v>
      </c>
      <c r="X724" s="86"/>
      <c r="Y724" s="39"/>
      <c r="Z724" s="85"/>
      <c r="AA724" s="68">
        <f t="shared" si="11"/>
        <v>0</v>
      </c>
      <c r="AB724" s="47"/>
      <c r="AC724" s="47" t="s">
        <v>106</v>
      </c>
      <c r="AD724" s="47"/>
      <c r="AE724" s="47" t="s">
        <v>1441</v>
      </c>
      <c r="AF724" s="39" t="s">
        <v>63</v>
      </c>
      <c r="AG724" s="39" t="s">
        <v>1138</v>
      </c>
    </row>
    <row r="725" spans="1:33" s="5" customFormat="1" ht="50.25" customHeight="1" x14ac:dyDescent="0.3">
      <c r="A725" s="83" t="s">
        <v>1715</v>
      </c>
      <c r="B725" s="47">
        <v>80111620</v>
      </c>
      <c r="C725" s="34" t="s">
        <v>1506</v>
      </c>
      <c r="D725" s="95">
        <v>43282</v>
      </c>
      <c r="E725" s="39" t="s">
        <v>1436</v>
      </c>
      <c r="F725" s="39" t="s">
        <v>1507</v>
      </c>
      <c r="G725" s="39" t="s">
        <v>232</v>
      </c>
      <c r="H725" s="82">
        <v>30000000</v>
      </c>
      <c r="I725" s="82">
        <v>30000000</v>
      </c>
      <c r="J725" s="39" t="s">
        <v>76</v>
      </c>
      <c r="K725" s="39" t="s">
        <v>68</v>
      </c>
      <c r="L725" s="47" t="s">
        <v>1438</v>
      </c>
      <c r="M725" s="47" t="s">
        <v>1134</v>
      </c>
      <c r="N725" s="83" t="s">
        <v>1135</v>
      </c>
      <c r="O725" s="84" t="s">
        <v>1439</v>
      </c>
      <c r="P725" s="34" t="s">
        <v>1147</v>
      </c>
      <c r="Q725" s="34" t="s">
        <v>1440</v>
      </c>
      <c r="R725" s="34" t="s">
        <v>1155</v>
      </c>
      <c r="S725" s="85">
        <v>140060001</v>
      </c>
      <c r="T725" s="34" t="s">
        <v>1156</v>
      </c>
      <c r="U725" s="35"/>
      <c r="V725" s="45">
        <v>8504</v>
      </c>
      <c r="W725" s="39">
        <v>21504</v>
      </c>
      <c r="X725" s="86"/>
      <c r="Y725" s="39"/>
      <c r="Z725" s="85"/>
      <c r="AA725" s="68">
        <f t="shared" si="11"/>
        <v>0</v>
      </c>
      <c r="AB725" s="47"/>
      <c r="AC725" s="47" t="s">
        <v>106</v>
      </c>
      <c r="AD725" s="47"/>
      <c r="AE725" s="47" t="s">
        <v>1441</v>
      </c>
      <c r="AF725" s="39" t="s">
        <v>63</v>
      </c>
      <c r="AG725" s="39" t="s">
        <v>1138</v>
      </c>
    </row>
    <row r="726" spans="1:33" s="5" customFormat="1" ht="50.25" customHeight="1" x14ac:dyDescent="0.3">
      <c r="A726" s="83" t="s">
        <v>1715</v>
      </c>
      <c r="B726" s="47">
        <v>80111620</v>
      </c>
      <c r="C726" s="34" t="s">
        <v>1508</v>
      </c>
      <c r="D726" s="95">
        <v>43282</v>
      </c>
      <c r="E726" s="39" t="s">
        <v>1436</v>
      </c>
      <c r="F726" s="39" t="s">
        <v>1509</v>
      </c>
      <c r="G726" s="39" t="s">
        <v>232</v>
      </c>
      <c r="H726" s="82">
        <v>30000000</v>
      </c>
      <c r="I726" s="82">
        <v>30000000</v>
      </c>
      <c r="J726" s="39" t="s">
        <v>76</v>
      </c>
      <c r="K726" s="39" t="s">
        <v>68</v>
      </c>
      <c r="L726" s="47" t="s">
        <v>1438</v>
      </c>
      <c r="M726" s="47" t="s">
        <v>1134</v>
      </c>
      <c r="N726" s="83" t="s">
        <v>1135</v>
      </c>
      <c r="O726" s="84" t="s">
        <v>1439</v>
      </c>
      <c r="P726" s="34" t="s">
        <v>1147</v>
      </c>
      <c r="Q726" s="34" t="s">
        <v>1440</v>
      </c>
      <c r="R726" s="34" t="s">
        <v>1155</v>
      </c>
      <c r="S726" s="85">
        <v>140060001</v>
      </c>
      <c r="T726" s="34" t="s">
        <v>1156</v>
      </c>
      <c r="U726" s="35"/>
      <c r="V726" s="45">
        <v>8409</v>
      </c>
      <c r="W726" s="39">
        <v>22150</v>
      </c>
      <c r="X726" s="100">
        <v>43285</v>
      </c>
      <c r="Y726" s="39" t="s">
        <v>931</v>
      </c>
      <c r="Z726" s="101" t="s">
        <v>5699</v>
      </c>
      <c r="AA726" s="68">
        <f t="shared" si="11"/>
        <v>1</v>
      </c>
      <c r="AB726" s="47" t="s">
        <v>5700</v>
      </c>
      <c r="AC726" s="47" t="s">
        <v>106</v>
      </c>
      <c r="AD726" s="47"/>
      <c r="AE726" s="47" t="s">
        <v>1441</v>
      </c>
      <c r="AF726" s="39" t="s">
        <v>63</v>
      </c>
      <c r="AG726" s="39" t="s">
        <v>1138</v>
      </c>
    </row>
    <row r="727" spans="1:33" s="5" customFormat="1" ht="50.25" customHeight="1" x14ac:dyDescent="0.3">
      <c r="A727" s="83" t="s">
        <v>1715</v>
      </c>
      <c r="B727" s="47">
        <v>80111620</v>
      </c>
      <c r="C727" s="34" t="s">
        <v>1510</v>
      </c>
      <c r="D727" s="95">
        <v>43282</v>
      </c>
      <c r="E727" s="39" t="s">
        <v>1436</v>
      </c>
      <c r="F727" s="39" t="s">
        <v>1511</v>
      </c>
      <c r="G727" s="39" t="s">
        <v>232</v>
      </c>
      <c r="H727" s="82">
        <v>30000000</v>
      </c>
      <c r="I727" s="82">
        <v>30000000</v>
      </c>
      <c r="J727" s="39" t="s">
        <v>76</v>
      </c>
      <c r="K727" s="39" t="s">
        <v>68</v>
      </c>
      <c r="L727" s="47" t="s">
        <v>1438</v>
      </c>
      <c r="M727" s="47" t="s">
        <v>1134</v>
      </c>
      <c r="N727" s="83" t="s">
        <v>1135</v>
      </c>
      <c r="O727" s="84" t="s">
        <v>1439</v>
      </c>
      <c r="P727" s="34" t="s">
        <v>1147</v>
      </c>
      <c r="Q727" s="34" t="s">
        <v>1440</v>
      </c>
      <c r="R727" s="34" t="s">
        <v>1155</v>
      </c>
      <c r="S727" s="85">
        <v>140060001</v>
      </c>
      <c r="T727" s="34" t="s">
        <v>1156</v>
      </c>
      <c r="U727" s="35"/>
      <c r="V727" s="45">
        <v>8410</v>
      </c>
      <c r="W727" s="39">
        <v>22151</v>
      </c>
      <c r="X727" s="100">
        <v>43285</v>
      </c>
      <c r="Y727" s="39" t="s">
        <v>931</v>
      </c>
      <c r="Z727" s="85">
        <v>22078</v>
      </c>
      <c r="AA727" s="68">
        <f t="shared" si="11"/>
        <v>1</v>
      </c>
      <c r="AB727" s="47"/>
      <c r="AC727" s="47" t="s">
        <v>106</v>
      </c>
      <c r="AD727" s="47"/>
      <c r="AE727" s="47" t="s">
        <v>1441</v>
      </c>
      <c r="AF727" s="39" t="s">
        <v>63</v>
      </c>
      <c r="AG727" s="39" t="s">
        <v>1138</v>
      </c>
    </row>
    <row r="728" spans="1:33" s="5" customFormat="1" ht="50.25" customHeight="1" x14ac:dyDescent="0.3">
      <c r="A728" s="83" t="s">
        <v>1715</v>
      </c>
      <c r="B728" s="47">
        <v>80111620</v>
      </c>
      <c r="C728" s="34" t="s">
        <v>1512</v>
      </c>
      <c r="D728" s="95">
        <v>43282</v>
      </c>
      <c r="E728" s="39" t="s">
        <v>1436</v>
      </c>
      <c r="F728" s="39" t="s">
        <v>1513</v>
      </c>
      <c r="G728" s="39" t="s">
        <v>232</v>
      </c>
      <c r="H728" s="82">
        <v>30000000</v>
      </c>
      <c r="I728" s="82">
        <v>30000000</v>
      </c>
      <c r="J728" s="39" t="s">
        <v>76</v>
      </c>
      <c r="K728" s="39" t="s">
        <v>68</v>
      </c>
      <c r="L728" s="47" t="s">
        <v>1438</v>
      </c>
      <c r="M728" s="47" t="s">
        <v>1134</v>
      </c>
      <c r="N728" s="83" t="s">
        <v>1135</v>
      </c>
      <c r="O728" s="84" t="s">
        <v>1439</v>
      </c>
      <c r="P728" s="34" t="s">
        <v>1147</v>
      </c>
      <c r="Q728" s="34" t="s">
        <v>1440</v>
      </c>
      <c r="R728" s="34" t="s">
        <v>1155</v>
      </c>
      <c r="S728" s="85">
        <v>140060001</v>
      </c>
      <c r="T728" s="34" t="s">
        <v>1156</v>
      </c>
      <c r="U728" s="35"/>
      <c r="V728" s="45">
        <v>8463</v>
      </c>
      <c r="W728" s="39">
        <v>21508</v>
      </c>
      <c r="X728" s="86"/>
      <c r="Y728" s="39"/>
      <c r="Z728" s="85"/>
      <c r="AA728" s="68">
        <f t="shared" si="11"/>
        <v>0</v>
      </c>
      <c r="AB728" s="47"/>
      <c r="AC728" s="47" t="s">
        <v>106</v>
      </c>
      <c r="AD728" s="47"/>
      <c r="AE728" s="47" t="s">
        <v>1441</v>
      </c>
      <c r="AF728" s="39" t="s">
        <v>63</v>
      </c>
      <c r="AG728" s="39" t="s">
        <v>1138</v>
      </c>
    </row>
    <row r="729" spans="1:33" s="5" customFormat="1" ht="50.25" customHeight="1" x14ac:dyDescent="0.3">
      <c r="A729" s="83" t="s">
        <v>1715</v>
      </c>
      <c r="B729" s="47">
        <v>80111620</v>
      </c>
      <c r="C729" s="34" t="s">
        <v>1514</v>
      </c>
      <c r="D729" s="95">
        <v>43282</v>
      </c>
      <c r="E729" s="39" t="s">
        <v>1436</v>
      </c>
      <c r="F729" s="39" t="s">
        <v>1515</v>
      </c>
      <c r="G729" s="39" t="s">
        <v>232</v>
      </c>
      <c r="H729" s="82">
        <v>30000000</v>
      </c>
      <c r="I729" s="82">
        <v>30000000</v>
      </c>
      <c r="J729" s="39" t="s">
        <v>76</v>
      </c>
      <c r="K729" s="39" t="s">
        <v>68</v>
      </c>
      <c r="L729" s="47" t="s">
        <v>1438</v>
      </c>
      <c r="M729" s="47" t="s">
        <v>1134</v>
      </c>
      <c r="N729" s="83" t="s">
        <v>1135</v>
      </c>
      <c r="O729" s="84" t="s">
        <v>1439</v>
      </c>
      <c r="P729" s="34" t="s">
        <v>1147</v>
      </c>
      <c r="Q729" s="34" t="s">
        <v>1440</v>
      </c>
      <c r="R729" s="34" t="s">
        <v>1155</v>
      </c>
      <c r="S729" s="85">
        <v>140060001</v>
      </c>
      <c r="T729" s="34" t="s">
        <v>1156</v>
      </c>
      <c r="U729" s="35"/>
      <c r="V729" s="45">
        <v>8388</v>
      </c>
      <c r="W729" s="39">
        <v>22152</v>
      </c>
      <c r="X729" s="100">
        <v>43285</v>
      </c>
      <c r="Y729" s="39" t="s">
        <v>931</v>
      </c>
      <c r="Z729" s="85" t="s">
        <v>5701</v>
      </c>
      <c r="AA729" s="68">
        <f t="shared" si="11"/>
        <v>1</v>
      </c>
      <c r="AB729" s="47"/>
      <c r="AC729" s="47" t="s">
        <v>106</v>
      </c>
      <c r="AD729" s="47"/>
      <c r="AE729" s="47" t="s">
        <v>1441</v>
      </c>
      <c r="AF729" s="39" t="s">
        <v>63</v>
      </c>
      <c r="AG729" s="39" t="s">
        <v>1138</v>
      </c>
    </row>
    <row r="730" spans="1:33" s="5" customFormat="1" ht="50.25" customHeight="1" x14ac:dyDescent="0.3">
      <c r="A730" s="83" t="s">
        <v>1715</v>
      </c>
      <c r="B730" s="47">
        <v>80111620</v>
      </c>
      <c r="C730" s="34" t="s">
        <v>1516</v>
      </c>
      <c r="D730" s="95">
        <v>43282</v>
      </c>
      <c r="E730" s="39" t="s">
        <v>1436</v>
      </c>
      <c r="F730" s="39" t="s">
        <v>1517</v>
      </c>
      <c r="G730" s="39" t="s">
        <v>232</v>
      </c>
      <c r="H730" s="82">
        <v>30000000</v>
      </c>
      <c r="I730" s="82">
        <v>30000000</v>
      </c>
      <c r="J730" s="39" t="s">
        <v>76</v>
      </c>
      <c r="K730" s="39" t="s">
        <v>68</v>
      </c>
      <c r="L730" s="47" t="s">
        <v>1438</v>
      </c>
      <c r="M730" s="47" t="s">
        <v>1134</v>
      </c>
      <c r="N730" s="83" t="s">
        <v>1135</v>
      </c>
      <c r="O730" s="84" t="s">
        <v>1439</v>
      </c>
      <c r="P730" s="34" t="s">
        <v>1147</v>
      </c>
      <c r="Q730" s="34" t="s">
        <v>1440</v>
      </c>
      <c r="R730" s="34" t="s">
        <v>1155</v>
      </c>
      <c r="S730" s="85">
        <v>140060001</v>
      </c>
      <c r="T730" s="34" t="s">
        <v>1156</v>
      </c>
      <c r="U730" s="35"/>
      <c r="V730" s="45">
        <v>8505</v>
      </c>
      <c r="W730" s="39">
        <v>21510</v>
      </c>
      <c r="X730" s="86"/>
      <c r="Y730" s="39"/>
      <c r="Z730" s="85"/>
      <c r="AA730" s="68">
        <f t="shared" si="11"/>
        <v>0</v>
      </c>
      <c r="AB730" s="47"/>
      <c r="AC730" s="47" t="s">
        <v>106</v>
      </c>
      <c r="AD730" s="47"/>
      <c r="AE730" s="47" t="s">
        <v>1441</v>
      </c>
      <c r="AF730" s="39" t="s">
        <v>63</v>
      </c>
      <c r="AG730" s="39" t="s">
        <v>1138</v>
      </c>
    </row>
    <row r="731" spans="1:33" s="5" customFormat="1" ht="50.25" customHeight="1" x14ac:dyDescent="0.3">
      <c r="A731" s="83" t="s">
        <v>1715</v>
      </c>
      <c r="B731" s="47">
        <v>80111620</v>
      </c>
      <c r="C731" s="34" t="s">
        <v>1518</v>
      </c>
      <c r="D731" s="95">
        <v>43282</v>
      </c>
      <c r="E731" s="39" t="s">
        <v>1436</v>
      </c>
      <c r="F731" s="39" t="s">
        <v>1519</v>
      </c>
      <c r="G731" s="39" t="s">
        <v>232</v>
      </c>
      <c r="H731" s="82">
        <v>30000000</v>
      </c>
      <c r="I731" s="82">
        <v>30000000</v>
      </c>
      <c r="J731" s="39" t="s">
        <v>76</v>
      </c>
      <c r="K731" s="39" t="s">
        <v>68</v>
      </c>
      <c r="L731" s="47" t="s">
        <v>1438</v>
      </c>
      <c r="M731" s="47" t="s">
        <v>1134</v>
      </c>
      <c r="N731" s="83" t="s">
        <v>1135</v>
      </c>
      <c r="O731" s="84" t="s">
        <v>1439</v>
      </c>
      <c r="P731" s="34" t="s">
        <v>1147</v>
      </c>
      <c r="Q731" s="34" t="s">
        <v>1440</v>
      </c>
      <c r="R731" s="34" t="s">
        <v>1155</v>
      </c>
      <c r="S731" s="85">
        <v>140060001</v>
      </c>
      <c r="T731" s="34" t="s">
        <v>1156</v>
      </c>
      <c r="U731" s="35"/>
      <c r="V731" s="45">
        <v>8506</v>
      </c>
      <c r="W731" s="39">
        <v>21511</v>
      </c>
      <c r="X731" s="86"/>
      <c r="Y731" s="39"/>
      <c r="Z731" s="85"/>
      <c r="AA731" s="68">
        <f t="shared" si="11"/>
        <v>0</v>
      </c>
      <c r="AB731" s="47"/>
      <c r="AC731" s="47" t="s">
        <v>106</v>
      </c>
      <c r="AD731" s="47"/>
      <c r="AE731" s="47" t="s">
        <v>1441</v>
      </c>
      <c r="AF731" s="39" t="s">
        <v>63</v>
      </c>
      <c r="AG731" s="39" t="s">
        <v>1138</v>
      </c>
    </row>
    <row r="732" spans="1:33" s="5" customFormat="1" ht="50.25" customHeight="1" x14ac:dyDescent="0.3">
      <c r="A732" s="83" t="s">
        <v>1715</v>
      </c>
      <c r="B732" s="47">
        <v>80111620</v>
      </c>
      <c r="C732" s="34" t="s">
        <v>1520</v>
      </c>
      <c r="D732" s="95">
        <v>43282</v>
      </c>
      <c r="E732" s="39" t="s">
        <v>1436</v>
      </c>
      <c r="F732" s="39" t="s">
        <v>1521</v>
      </c>
      <c r="G732" s="39" t="s">
        <v>232</v>
      </c>
      <c r="H732" s="82">
        <v>30000000</v>
      </c>
      <c r="I732" s="82">
        <v>30000000</v>
      </c>
      <c r="J732" s="39" t="s">
        <v>76</v>
      </c>
      <c r="K732" s="39" t="s">
        <v>68</v>
      </c>
      <c r="L732" s="47" t="s">
        <v>1438</v>
      </c>
      <c r="M732" s="47" t="s">
        <v>1134</v>
      </c>
      <c r="N732" s="83" t="s">
        <v>1135</v>
      </c>
      <c r="O732" s="84" t="s">
        <v>1439</v>
      </c>
      <c r="P732" s="34" t="s">
        <v>1147</v>
      </c>
      <c r="Q732" s="34" t="s">
        <v>1440</v>
      </c>
      <c r="R732" s="34" t="s">
        <v>1155</v>
      </c>
      <c r="S732" s="85">
        <v>140060001</v>
      </c>
      <c r="T732" s="34" t="s">
        <v>1156</v>
      </c>
      <c r="U732" s="35"/>
      <c r="V732" s="45">
        <v>8507</v>
      </c>
      <c r="W732" s="39">
        <v>21512</v>
      </c>
      <c r="X732" s="86"/>
      <c r="Y732" s="39"/>
      <c r="Z732" s="85"/>
      <c r="AA732" s="68">
        <f t="shared" si="11"/>
        <v>0</v>
      </c>
      <c r="AB732" s="47"/>
      <c r="AC732" s="47" t="s">
        <v>106</v>
      </c>
      <c r="AD732" s="47"/>
      <c r="AE732" s="47" t="s">
        <v>1441</v>
      </c>
      <c r="AF732" s="39" t="s">
        <v>63</v>
      </c>
      <c r="AG732" s="39" t="s">
        <v>1138</v>
      </c>
    </row>
    <row r="733" spans="1:33" s="5" customFormat="1" ht="50.25" customHeight="1" x14ac:dyDescent="0.3">
      <c r="A733" s="83" t="s">
        <v>1715</v>
      </c>
      <c r="B733" s="47">
        <v>80111620</v>
      </c>
      <c r="C733" s="34" t="s">
        <v>1522</v>
      </c>
      <c r="D733" s="95">
        <v>43282</v>
      </c>
      <c r="E733" s="39" t="s">
        <v>1436</v>
      </c>
      <c r="F733" s="39" t="s">
        <v>1523</v>
      </c>
      <c r="G733" s="39" t="s">
        <v>232</v>
      </c>
      <c r="H733" s="82">
        <v>30000000</v>
      </c>
      <c r="I733" s="82">
        <v>30000000</v>
      </c>
      <c r="J733" s="39" t="s">
        <v>76</v>
      </c>
      <c r="K733" s="39" t="s">
        <v>68</v>
      </c>
      <c r="L733" s="47" t="s">
        <v>1438</v>
      </c>
      <c r="M733" s="47" t="s">
        <v>1134</v>
      </c>
      <c r="N733" s="83" t="s">
        <v>1135</v>
      </c>
      <c r="O733" s="84" t="s">
        <v>1439</v>
      </c>
      <c r="P733" s="34" t="s">
        <v>1147</v>
      </c>
      <c r="Q733" s="34" t="s">
        <v>1440</v>
      </c>
      <c r="R733" s="34" t="s">
        <v>1155</v>
      </c>
      <c r="S733" s="85">
        <v>140060001</v>
      </c>
      <c r="T733" s="34" t="s">
        <v>1156</v>
      </c>
      <c r="U733" s="35"/>
      <c r="V733" s="87">
        <v>8379</v>
      </c>
      <c r="W733" s="39">
        <v>22076</v>
      </c>
      <c r="X733" s="100">
        <v>43284</v>
      </c>
      <c r="Y733" s="39" t="s">
        <v>931</v>
      </c>
      <c r="Z733" s="85" t="s">
        <v>5702</v>
      </c>
      <c r="AA733" s="68">
        <f t="shared" si="11"/>
        <v>1</v>
      </c>
      <c r="AB733" s="47"/>
      <c r="AC733" s="47" t="s">
        <v>106</v>
      </c>
      <c r="AD733" s="47"/>
      <c r="AE733" s="47" t="s">
        <v>1441</v>
      </c>
      <c r="AF733" s="39" t="s">
        <v>63</v>
      </c>
      <c r="AG733" s="39" t="s">
        <v>1138</v>
      </c>
    </row>
    <row r="734" spans="1:33" s="5" customFormat="1" ht="50.25" customHeight="1" x14ac:dyDescent="0.3">
      <c r="A734" s="83" t="s">
        <v>1715</v>
      </c>
      <c r="B734" s="47">
        <v>80111620</v>
      </c>
      <c r="C734" s="34" t="s">
        <v>1524</v>
      </c>
      <c r="D734" s="95">
        <v>43282</v>
      </c>
      <c r="E734" s="39" t="s">
        <v>1436</v>
      </c>
      <c r="F734" s="39" t="s">
        <v>1525</v>
      </c>
      <c r="G734" s="39" t="s">
        <v>232</v>
      </c>
      <c r="H734" s="82">
        <v>30000000</v>
      </c>
      <c r="I734" s="82">
        <v>30000000</v>
      </c>
      <c r="J734" s="39" t="s">
        <v>76</v>
      </c>
      <c r="K734" s="39" t="s">
        <v>68</v>
      </c>
      <c r="L734" s="47" t="s">
        <v>1438</v>
      </c>
      <c r="M734" s="47" t="s">
        <v>1134</v>
      </c>
      <c r="N734" s="83" t="s">
        <v>1135</v>
      </c>
      <c r="O734" s="84" t="s">
        <v>1439</v>
      </c>
      <c r="P734" s="34" t="s">
        <v>1147</v>
      </c>
      <c r="Q734" s="34" t="s">
        <v>1440</v>
      </c>
      <c r="R734" s="34" t="s">
        <v>1155</v>
      </c>
      <c r="S734" s="85">
        <v>140060001</v>
      </c>
      <c r="T734" s="34" t="s">
        <v>1156</v>
      </c>
      <c r="U734" s="35"/>
      <c r="V734" s="45">
        <v>8450</v>
      </c>
      <c r="W734" s="39">
        <v>21514</v>
      </c>
      <c r="X734" s="86"/>
      <c r="Y734" s="39"/>
      <c r="Z734" s="85"/>
      <c r="AA734" s="68">
        <f t="shared" si="11"/>
        <v>0</v>
      </c>
      <c r="AB734" s="47"/>
      <c r="AC734" s="47" t="s">
        <v>106</v>
      </c>
      <c r="AD734" s="47"/>
      <c r="AE734" s="47" t="s">
        <v>1441</v>
      </c>
      <c r="AF734" s="39" t="s">
        <v>63</v>
      </c>
      <c r="AG734" s="39" t="s">
        <v>1138</v>
      </c>
    </row>
    <row r="735" spans="1:33" s="5" customFormat="1" ht="50.25" customHeight="1" x14ac:dyDescent="0.3">
      <c r="A735" s="83" t="s">
        <v>1715</v>
      </c>
      <c r="B735" s="47">
        <v>80111620</v>
      </c>
      <c r="C735" s="34" t="s">
        <v>1526</v>
      </c>
      <c r="D735" s="95">
        <v>43282</v>
      </c>
      <c r="E735" s="39" t="s">
        <v>1436</v>
      </c>
      <c r="F735" s="39" t="s">
        <v>1527</v>
      </c>
      <c r="G735" s="39" t="s">
        <v>232</v>
      </c>
      <c r="H735" s="82">
        <v>30000000</v>
      </c>
      <c r="I735" s="82">
        <v>30000000</v>
      </c>
      <c r="J735" s="39" t="s">
        <v>76</v>
      </c>
      <c r="K735" s="39" t="s">
        <v>68</v>
      </c>
      <c r="L735" s="47" t="s">
        <v>1438</v>
      </c>
      <c r="M735" s="47" t="s">
        <v>1134</v>
      </c>
      <c r="N735" s="83" t="s">
        <v>1135</v>
      </c>
      <c r="O735" s="84" t="s">
        <v>1439</v>
      </c>
      <c r="P735" s="34" t="s">
        <v>1147</v>
      </c>
      <c r="Q735" s="34" t="s">
        <v>1440</v>
      </c>
      <c r="R735" s="34" t="s">
        <v>1155</v>
      </c>
      <c r="S735" s="85">
        <v>140060001</v>
      </c>
      <c r="T735" s="34" t="s">
        <v>1156</v>
      </c>
      <c r="U735" s="35"/>
      <c r="V735" s="45">
        <v>8412</v>
      </c>
      <c r="W735" s="39">
        <v>22077</v>
      </c>
      <c r="X735" s="86">
        <v>43285</v>
      </c>
      <c r="Y735" s="39" t="s">
        <v>931</v>
      </c>
      <c r="Z735" s="85"/>
      <c r="AA735" s="68">
        <f t="shared" si="11"/>
        <v>0.66</v>
      </c>
      <c r="AB735" s="47"/>
      <c r="AC735" s="47" t="s">
        <v>106</v>
      </c>
      <c r="AD735" s="47"/>
      <c r="AE735" s="47" t="s">
        <v>1441</v>
      </c>
      <c r="AF735" s="39" t="s">
        <v>63</v>
      </c>
      <c r="AG735" s="39" t="s">
        <v>1138</v>
      </c>
    </row>
    <row r="736" spans="1:33" s="5" customFormat="1" ht="50.25" customHeight="1" x14ac:dyDescent="0.3">
      <c r="A736" s="83" t="s">
        <v>1715</v>
      </c>
      <c r="B736" s="47">
        <v>80111620</v>
      </c>
      <c r="C736" s="34" t="s">
        <v>1528</v>
      </c>
      <c r="D736" s="95">
        <v>43282</v>
      </c>
      <c r="E736" s="39" t="s">
        <v>1436</v>
      </c>
      <c r="F736" s="39" t="s">
        <v>1529</v>
      </c>
      <c r="G736" s="39" t="s">
        <v>232</v>
      </c>
      <c r="H736" s="82">
        <v>30000000</v>
      </c>
      <c r="I736" s="82">
        <v>30000000</v>
      </c>
      <c r="J736" s="39" t="s">
        <v>76</v>
      </c>
      <c r="K736" s="39" t="s">
        <v>68</v>
      </c>
      <c r="L736" s="47" t="s">
        <v>1438</v>
      </c>
      <c r="M736" s="47" t="s">
        <v>1134</v>
      </c>
      <c r="N736" s="83" t="s">
        <v>1135</v>
      </c>
      <c r="O736" s="84" t="s">
        <v>1439</v>
      </c>
      <c r="P736" s="34" t="s">
        <v>1147</v>
      </c>
      <c r="Q736" s="34" t="s">
        <v>1440</v>
      </c>
      <c r="R736" s="34" t="s">
        <v>1155</v>
      </c>
      <c r="S736" s="85">
        <v>140060001</v>
      </c>
      <c r="T736" s="34" t="s">
        <v>1156</v>
      </c>
      <c r="U736" s="35"/>
      <c r="V736" s="45">
        <v>8411</v>
      </c>
      <c r="W736" s="39">
        <v>21516</v>
      </c>
      <c r="X736" s="86">
        <v>43285</v>
      </c>
      <c r="Y736" s="39" t="s">
        <v>931</v>
      </c>
      <c r="Z736" s="85"/>
      <c r="AA736" s="68">
        <f t="shared" si="11"/>
        <v>0.66</v>
      </c>
      <c r="AB736" s="47"/>
      <c r="AC736" s="47" t="s">
        <v>106</v>
      </c>
      <c r="AD736" s="47"/>
      <c r="AE736" s="47" t="s">
        <v>1441</v>
      </c>
      <c r="AF736" s="39" t="s">
        <v>63</v>
      </c>
      <c r="AG736" s="39" t="s">
        <v>1138</v>
      </c>
    </row>
    <row r="737" spans="1:33" s="5" customFormat="1" ht="50.25" customHeight="1" x14ac:dyDescent="0.3">
      <c r="A737" s="83" t="s">
        <v>1715</v>
      </c>
      <c r="B737" s="47">
        <v>80111620</v>
      </c>
      <c r="C737" s="34" t="s">
        <v>1530</v>
      </c>
      <c r="D737" s="95">
        <v>43282</v>
      </c>
      <c r="E737" s="39" t="s">
        <v>1436</v>
      </c>
      <c r="F737" s="39" t="s">
        <v>1531</v>
      </c>
      <c r="G737" s="39" t="s">
        <v>232</v>
      </c>
      <c r="H737" s="82">
        <v>30000000</v>
      </c>
      <c r="I737" s="82">
        <v>30000000</v>
      </c>
      <c r="J737" s="39" t="s">
        <v>76</v>
      </c>
      <c r="K737" s="39" t="s">
        <v>68</v>
      </c>
      <c r="L737" s="47" t="s">
        <v>1438</v>
      </c>
      <c r="M737" s="47" t="s">
        <v>1134</v>
      </c>
      <c r="N737" s="83" t="s">
        <v>1135</v>
      </c>
      <c r="O737" s="84" t="s">
        <v>1439</v>
      </c>
      <c r="P737" s="34" t="s">
        <v>1147</v>
      </c>
      <c r="Q737" s="34" t="s">
        <v>1440</v>
      </c>
      <c r="R737" s="34" t="s">
        <v>1155</v>
      </c>
      <c r="S737" s="85">
        <v>140060001</v>
      </c>
      <c r="T737" s="34" t="s">
        <v>1156</v>
      </c>
      <c r="U737" s="35"/>
      <c r="V737" s="45">
        <v>8413</v>
      </c>
      <c r="W737" s="39">
        <v>22079</v>
      </c>
      <c r="X737" s="86">
        <v>43285</v>
      </c>
      <c r="Y737" s="39" t="s">
        <v>931</v>
      </c>
      <c r="Z737" s="85"/>
      <c r="AA737" s="68">
        <f t="shared" si="11"/>
        <v>0.66</v>
      </c>
      <c r="AB737" s="47"/>
      <c r="AC737" s="47" t="s">
        <v>106</v>
      </c>
      <c r="AD737" s="47"/>
      <c r="AE737" s="47" t="s">
        <v>1441</v>
      </c>
      <c r="AF737" s="39" t="s">
        <v>63</v>
      </c>
      <c r="AG737" s="39" t="s">
        <v>1138</v>
      </c>
    </row>
    <row r="738" spans="1:33" s="5" customFormat="1" ht="50.25" customHeight="1" x14ac:dyDescent="0.3">
      <c r="A738" s="83" t="s">
        <v>1715</v>
      </c>
      <c r="B738" s="47">
        <v>80111620</v>
      </c>
      <c r="C738" s="34" t="s">
        <v>1532</v>
      </c>
      <c r="D738" s="95">
        <v>43282</v>
      </c>
      <c r="E738" s="39" t="s">
        <v>1436</v>
      </c>
      <c r="F738" s="39" t="s">
        <v>1533</v>
      </c>
      <c r="G738" s="39" t="s">
        <v>232</v>
      </c>
      <c r="H738" s="82">
        <v>30000000</v>
      </c>
      <c r="I738" s="82">
        <v>30000000</v>
      </c>
      <c r="J738" s="39" t="s">
        <v>76</v>
      </c>
      <c r="K738" s="39" t="s">
        <v>68</v>
      </c>
      <c r="L738" s="47" t="s">
        <v>1438</v>
      </c>
      <c r="M738" s="47" t="s">
        <v>1134</v>
      </c>
      <c r="N738" s="83" t="s">
        <v>1135</v>
      </c>
      <c r="O738" s="84" t="s">
        <v>1439</v>
      </c>
      <c r="P738" s="34" t="s">
        <v>1147</v>
      </c>
      <c r="Q738" s="34" t="s">
        <v>1440</v>
      </c>
      <c r="R738" s="34" t="s">
        <v>1155</v>
      </c>
      <c r="S738" s="85">
        <v>140060001</v>
      </c>
      <c r="T738" s="34" t="s">
        <v>1156</v>
      </c>
      <c r="U738" s="35"/>
      <c r="V738" s="45">
        <v>8451</v>
      </c>
      <c r="W738" s="39">
        <v>21518</v>
      </c>
      <c r="X738" s="86"/>
      <c r="Y738" s="39"/>
      <c r="Z738" s="85"/>
      <c r="AA738" s="68">
        <f t="shared" si="11"/>
        <v>0</v>
      </c>
      <c r="AB738" s="47"/>
      <c r="AC738" s="47" t="s">
        <v>106</v>
      </c>
      <c r="AD738" s="47"/>
      <c r="AE738" s="47" t="s">
        <v>1441</v>
      </c>
      <c r="AF738" s="39" t="s">
        <v>63</v>
      </c>
      <c r="AG738" s="39" t="s">
        <v>1138</v>
      </c>
    </row>
    <row r="739" spans="1:33" s="5" customFormat="1" ht="50.25" customHeight="1" x14ac:dyDescent="0.3">
      <c r="A739" s="83" t="s">
        <v>1715</v>
      </c>
      <c r="B739" s="47">
        <v>80111620</v>
      </c>
      <c r="C739" s="34" t="s">
        <v>1534</v>
      </c>
      <c r="D739" s="95">
        <v>43282</v>
      </c>
      <c r="E739" s="39" t="s">
        <v>1436</v>
      </c>
      <c r="F739" s="39" t="s">
        <v>1535</v>
      </c>
      <c r="G739" s="39" t="s">
        <v>232</v>
      </c>
      <c r="H739" s="82">
        <v>30000000</v>
      </c>
      <c r="I739" s="82">
        <v>30000000</v>
      </c>
      <c r="J739" s="39" t="s">
        <v>76</v>
      </c>
      <c r="K739" s="39" t="s">
        <v>68</v>
      </c>
      <c r="L739" s="47" t="s">
        <v>1438</v>
      </c>
      <c r="M739" s="47" t="s">
        <v>1134</v>
      </c>
      <c r="N739" s="83" t="s">
        <v>1135</v>
      </c>
      <c r="O739" s="84" t="s">
        <v>1439</v>
      </c>
      <c r="P739" s="34" t="s">
        <v>1147</v>
      </c>
      <c r="Q739" s="34" t="s">
        <v>1440</v>
      </c>
      <c r="R739" s="34" t="s">
        <v>1155</v>
      </c>
      <c r="S739" s="85">
        <v>140060001</v>
      </c>
      <c r="T739" s="34" t="s">
        <v>1156</v>
      </c>
      <c r="U739" s="35"/>
      <c r="V739" s="45">
        <v>8508</v>
      </c>
      <c r="W739" s="39">
        <v>21519</v>
      </c>
      <c r="X739" s="86"/>
      <c r="Y739" s="39"/>
      <c r="Z739" s="85"/>
      <c r="AA739" s="68">
        <f t="shared" si="11"/>
        <v>0</v>
      </c>
      <c r="AB739" s="47"/>
      <c r="AC739" s="47" t="s">
        <v>106</v>
      </c>
      <c r="AD739" s="47"/>
      <c r="AE739" s="47" t="s">
        <v>1441</v>
      </c>
      <c r="AF739" s="39" t="s">
        <v>63</v>
      </c>
      <c r="AG739" s="39" t="s">
        <v>1138</v>
      </c>
    </row>
    <row r="740" spans="1:33" s="5" customFormat="1" ht="50.25" customHeight="1" x14ac:dyDescent="0.3">
      <c r="A740" s="83" t="s">
        <v>1715</v>
      </c>
      <c r="B740" s="47">
        <v>80111620</v>
      </c>
      <c r="C740" s="34" t="s">
        <v>1536</v>
      </c>
      <c r="D740" s="95">
        <v>43282</v>
      </c>
      <c r="E740" s="39" t="s">
        <v>1436</v>
      </c>
      <c r="F740" s="39" t="s">
        <v>1537</v>
      </c>
      <c r="G740" s="39" t="s">
        <v>232</v>
      </c>
      <c r="H740" s="82">
        <v>30000000</v>
      </c>
      <c r="I740" s="82">
        <v>30000000</v>
      </c>
      <c r="J740" s="39" t="s">
        <v>76</v>
      </c>
      <c r="K740" s="39" t="s">
        <v>68</v>
      </c>
      <c r="L740" s="47" t="s">
        <v>1438</v>
      </c>
      <c r="M740" s="47" t="s">
        <v>1134</v>
      </c>
      <c r="N740" s="83" t="s">
        <v>1135</v>
      </c>
      <c r="O740" s="84" t="s">
        <v>1439</v>
      </c>
      <c r="P740" s="34" t="s">
        <v>1147</v>
      </c>
      <c r="Q740" s="34" t="s">
        <v>1440</v>
      </c>
      <c r="R740" s="34" t="s">
        <v>1155</v>
      </c>
      <c r="S740" s="85">
        <v>140060001</v>
      </c>
      <c r="T740" s="34" t="s">
        <v>1156</v>
      </c>
      <c r="U740" s="35"/>
      <c r="V740" s="45">
        <v>8492</v>
      </c>
      <c r="W740" s="39">
        <v>21520</v>
      </c>
      <c r="X740" s="86"/>
      <c r="Y740" s="39"/>
      <c r="Z740" s="85"/>
      <c r="AA740" s="68">
        <f t="shared" si="11"/>
        <v>0</v>
      </c>
      <c r="AB740" s="47"/>
      <c r="AC740" s="47" t="s">
        <v>106</v>
      </c>
      <c r="AD740" s="47"/>
      <c r="AE740" s="47" t="s">
        <v>1441</v>
      </c>
      <c r="AF740" s="39" t="s">
        <v>63</v>
      </c>
      <c r="AG740" s="39" t="s">
        <v>1138</v>
      </c>
    </row>
    <row r="741" spans="1:33" s="5" customFormat="1" ht="50.25" customHeight="1" x14ac:dyDescent="0.3">
      <c r="A741" s="83" t="s">
        <v>1715</v>
      </c>
      <c r="B741" s="47">
        <v>80111620</v>
      </c>
      <c r="C741" s="34" t="s">
        <v>1538</v>
      </c>
      <c r="D741" s="95">
        <v>43282</v>
      </c>
      <c r="E741" s="39" t="s">
        <v>1436</v>
      </c>
      <c r="F741" s="39" t="s">
        <v>1539</v>
      </c>
      <c r="G741" s="39" t="s">
        <v>232</v>
      </c>
      <c r="H741" s="82">
        <v>30000000</v>
      </c>
      <c r="I741" s="82">
        <v>30000000</v>
      </c>
      <c r="J741" s="39" t="s">
        <v>76</v>
      </c>
      <c r="K741" s="39" t="s">
        <v>68</v>
      </c>
      <c r="L741" s="47" t="s">
        <v>1438</v>
      </c>
      <c r="M741" s="47" t="s">
        <v>1134</v>
      </c>
      <c r="N741" s="83" t="s">
        <v>1135</v>
      </c>
      <c r="O741" s="84" t="s">
        <v>1439</v>
      </c>
      <c r="P741" s="34" t="s">
        <v>1147</v>
      </c>
      <c r="Q741" s="34" t="s">
        <v>1440</v>
      </c>
      <c r="R741" s="34" t="s">
        <v>1155</v>
      </c>
      <c r="S741" s="85">
        <v>140060001</v>
      </c>
      <c r="T741" s="34" t="s">
        <v>1156</v>
      </c>
      <c r="U741" s="35"/>
      <c r="V741" s="45">
        <v>8493</v>
      </c>
      <c r="W741" s="39">
        <v>21521</v>
      </c>
      <c r="X741" s="86"/>
      <c r="Y741" s="39"/>
      <c r="Z741" s="85"/>
      <c r="AA741" s="68">
        <f t="shared" si="11"/>
        <v>0</v>
      </c>
      <c r="AB741" s="47"/>
      <c r="AC741" s="47" t="s">
        <v>106</v>
      </c>
      <c r="AD741" s="47"/>
      <c r="AE741" s="47" t="s">
        <v>1441</v>
      </c>
      <c r="AF741" s="39" t="s">
        <v>63</v>
      </c>
      <c r="AG741" s="39" t="s">
        <v>1138</v>
      </c>
    </row>
    <row r="742" spans="1:33" s="5" customFormat="1" ht="50.25" customHeight="1" x14ac:dyDescent="0.3">
      <c r="A742" s="83" t="s">
        <v>1715</v>
      </c>
      <c r="B742" s="47">
        <v>80111620</v>
      </c>
      <c r="C742" s="34" t="s">
        <v>1540</v>
      </c>
      <c r="D742" s="95">
        <v>43282</v>
      </c>
      <c r="E742" s="39" t="s">
        <v>1436</v>
      </c>
      <c r="F742" s="39" t="s">
        <v>1541</v>
      </c>
      <c r="G742" s="39" t="s">
        <v>232</v>
      </c>
      <c r="H742" s="82">
        <v>30000000</v>
      </c>
      <c r="I742" s="82">
        <v>30000000</v>
      </c>
      <c r="J742" s="39" t="s">
        <v>76</v>
      </c>
      <c r="K742" s="39" t="s">
        <v>68</v>
      </c>
      <c r="L742" s="47" t="s">
        <v>1438</v>
      </c>
      <c r="M742" s="47" t="s">
        <v>1134</v>
      </c>
      <c r="N742" s="83" t="s">
        <v>1135</v>
      </c>
      <c r="O742" s="84" t="s">
        <v>1439</v>
      </c>
      <c r="P742" s="34" t="s">
        <v>1147</v>
      </c>
      <c r="Q742" s="34" t="s">
        <v>1440</v>
      </c>
      <c r="R742" s="34" t="s">
        <v>1155</v>
      </c>
      <c r="S742" s="85">
        <v>140060001</v>
      </c>
      <c r="T742" s="34" t="s">
        <v>1156</v>
      </c>
      <c r="U742" s="35"/>
      <c r="V742" s="45">
        <v>8389</v>
      </c>
      <c r="W742" s="39">
        <v>22157</v>
      </c>
      <c r="X742" s="100">
        <v>43285</v>
      </c>
      <c r="Y742" s="47" t="s">
        <v>931</v>
      </c>
      <c r="Z742" s="101" t="s">
        <v>5703</v>
      </c>
      <c r="AA742" s="68">
        <f t="shared" si="11"/>
        <v>1</v>
      </c>
      <c r="AB742" s="47"/>
      <c r="AC742" s="47" t="s">
        <v>106</v>
      </c>
      <c r="AD742" s="47"/>
      <c r="AE742" s="47" t="s">
        <v>1441</v>
      </c>
      <c r="AF742" s="39" t="s">
        <v>63</v>
      </c>
      <c r="AG742" s="39" t="s">
        <v>1138</v>
      </c>
    </row>
    <row r="743" spans="1:33" s="5" customFormat="1" ht="50.25" customHeight="1" x14ac:dyDescent="0.3">
      <c r="A743" s="83" t="s">
        <v>1715</v>
      </c>
      <c r="B743" s="47">
        <v>80111620</v>
      </c>
      <c r="C743" s="34" t="s">
        <v>1542</v>
      </c>
      <c r="D743" s="95">
        <v>43282</v>
      </c>
      <c r="E743" s="39" t="s">
        <v>1436</v>
      </c>
      <c r="F743" s="39" t="s">
        <v>1543</v>
      </c>
      <c r="G743" s="39" t="s">
        <v>232</v>
      </c>
      <c r="H743" s="82">
        <v>30000000</v>
      </c>
      <c r="I743" s="82">
        <v>30000000</v>
      </c>
      <c r="J743" s="39" t="s">
        <v>76</v>
      </c>
      <c r="K743" s="39" t="s">
        <v>68</v>
      </c>
      <c r="L743" s="47" t="s">
        <v>1438</v>
      </c>
      <c r="M743" s="47" t="s">
        <v>1134</v>
      </c>
      <c r="N743" s="83" t="s">
        <v>1135</v>
      </c>
      <c r="O743" s="84" t="s">
        <v>1439</v>
      </c>
      <c r="P743" s="34" t="s">
        <v>1147</v>
      </c>
      <c r="Q743" s="34" t="s">
        <v>1440</v>
      </c>
      <c r="R743" s="34" t="s">
        <v>1155</v>
      </c>
      <c r="S743" s="85">
        <v>140060001</v>
      </c>
      <c r="T743" s="34" t="s">
        <v>1156</v>
      </c>
      <c r="U743" s="35"/>
      <c r="V743" s="45">
        <v>8396</v>
      </c>
      <c r="W743" s="39">
        <v>22158</v>
      </c>
      <c r="X743" s="86">
        <v>43285</v>
      </c>
      <c r="Y743" s="39" t="s">
        <v>931</v>
      </c>
      <c r="Z743" s="85" t="s">
        <v>5704</v>
      </c>
      <c r="AA743" s="68">
        <f t="shared" si="11"/>
        <v>1</v>
      </c>
      <c r="AB743" s="47"/>
      <c r="AC743" s="47" t="s">
        <v>106</v>
      </c>
      <c r="AD743" s="47"/>
      <c r="AE743" s="47" t="s">
        <v>1441</v>
      </c>
      <c r="AF743" s="39" t="s">
        <v>63</v>
      </c>
      <c r="AG743" s="39" t="s">
        <v>1138</v>
      </c>
    </row>
    <row r="744" spans="1:33" s="5" customFormat="1" ht="50.25" customHeight="1" x14ac:dyDescent="0.3">
      <c r="A744" s="83" t="s">
        <v>1715</v>
      </c>
      <c r="B744" s="47">
        <v>80111620</v>
      </c>
      <c r="C744" s="34" t="s">
        <v>1544</v>
      </c>
      <c r="D744" s="95">
        <v>43282</v>
      </c>
      <c r="E744" s="39" t="s">
        <v>1436</v>
      </c>
      <c r="F744" s="39" t="s">
        <v>1545</v>
      </c>
      <c r="G744" s="39" t="s">
        <v>232</v>
      </c>
      <c r="H744" s="82">
        <v>30000000</v>
      </c>
      <c r="I744" s="82">
        <v>30000000</v>
      </c>
      <c r="J744" s="39" t="s">
        <v>76</v>
      </c>
      <c r="K744" s="39" t="s">
        <v>68</v>
      </c>
      <c r="L744" s="47" t="s">
        <v>1438</v>
      </c>
      <c r="M744" s="47" t="s">
        <v>1134</v>
      </c>
      <c r="N744" s="83" t="s">
        <v>1135</v>
      </c>
      <c r="O744" s="84" t="s">
        <v>1439</v>
      </c>
      <c r="P744" s="34" t="s">
        <v>1147</v>
      </c>
      <c r="Q744" s="34" t="s">
        <v>1440</v>
      </c>
      <c r="R744" s="34" t="s">
        <v>1155</v>
      </c>
      <c r="S744" s="85">
        <v>140060001</v>
      </c>
      <c r="T744" s="34" t="s">
        <v>1156</v>
      </c>
      <c r="U744" s="35"/>
      <c r="V744" s="87">
        <v>8414</v>
      </c>
      <c r="W744" s="39">
        <v>22087</v>
      </c>
      <c r="X744" s="86">
        <v>43285</v>
      </c>
      <c r="Y744" s="39" t="s">
        <v>931</v>
      </c>
      <c r="Z744" s="85" t="s">
        <v>5705</v>
      </c>
      <c r="AA744" s="68">
        <f t="shared" si="11"/>
        <v>1</v>
      </c>
      <c r="AB744" s="47" t="s">
        <v>5706</v>
      </c>
      <c r="AC744" s="47" t="s">
        <v>106</v>
      </c>
      <c r="AD744" s="47"/>
      <c r="AE744" s="47" t="s">
        <v>1441</v>
      </c>
      <c r="AF744" s="39" t="s">
        <v>63</v>
      </c>
      <c r="AG744" s="39" t="s">
        <v>1138</v>
      </c>
    </row>
    <row r="745" spans="1:33" s="5" customFormat="1" ht="50.25" customHeight="1" x14ac:dyDescent="0.3">
      <c r="A745" s="83" t="s">
        <v>1715</v>
      </c>
      <c r="B745" s="47">
        <v>80111620</v>
      </c>
      <c r="C745" s="34" t="s">
        <v>1546</v>
      </c>
      <c r="D745" s="95">
        <v>43282</v>
      </c>
      <c r="E745" s="39" t="s">
        <v>1436</v>
      </c>
      <c r="F745" s="39" t="s">
        <v>1547</v>
      </c>
      <c r="G745" s="39" t="s">
        <v>232</v>
      </c>
      <c r="H745" s="82">
        <v>30000000</v>
      </c>
      <c r="I745" s="82">
        <v>30000000</v>
      </c>
      <c r="J745" s="39" t="s">
        <v>76</v>
      </c>
      <c r="K745" s="39" t="s">
        <v>68</v>
      </c>
      <c r="L745" s="47" t="s">
        <v>1438</v>
      </c>
      <c r="M745" s="47" t="s">
        <v>1134</v>
      </c>
      <c r="N745" s="83" t="s">
        <v>1135</v>
      </c>
      <c r="O745" s="84" t="s">
        <v>1439</v>
      </c>
      <c r="P745" s="34" t="s">
        <v>1147</v>
      </c>
      <c r="Q745" s="34" t="s">
        <v>1440</v>
      </c>
      <c r="R745" s="34" t="s">
        <v>1155</v>
      </c>
      <c r="S745" s="85">
        <v>140060001</v>
      </c>
      <c r="T745" s="34" t="s">
        <v>1156</v>
      </c>
      <c r="U745" s="35"/>
      <c r="V745" s="45">
        <v>8405</v>
      </c>
      <c r="W745" s="39">
        <v>22088</v>
      </c>
      <c r="X745" s="100">
        <v>43285</v>
      </c>
      <c r="Y745" s="39" t="s">
        <v>5707</v>
      </c>
      <c r="Z745" s="101" t="s">
        <v>5708</v>
      </c>
      <c r="AA745" s="68">
        <f t="shared" si="11"/>
        <v>1</v>
      </c>
      <c r="AB745" s="47"/>
      <c r="AC745" s="47" t="s">
        <v>106</v>
      </c>
      <c r="AD745" s="47"/>
      <c r="AE745" s="47" t="s">
        <v>1441</v>
      </c>
      <c r="AF745" s="39" t="s">
        <v>63</v>
      </c>
      <c r="AG745" s="39" t="s">
        <v>1138</v>
      </c>
    </row>
    <row r="746" spans="1:33" s="5" customFormat="1" ht="50.25" customHeight="1" x14ac:dyDescent="0.3">
      <c r="A746" s="83" t="s">
        <v>1715</v>
      </c>
      <c r="B746" s="47">
        <v>80111620</v>
      </c>
      <c r="C746" s="34" t="s">
        <v>1548</v>
      </c>
      <c r="D746" s="95">
        <v>43282</v>
      </c>
      <c r="E746" s="39" t="s">
        <v>1436</v>
      </c>
      <c r="F746" s="39" t="s">
        <v>1549</v>
      </c>
      <c r="G746" s="39" t="s">
        <v>232</v>
      </c>
      <c r="H746" s="82">
        <v>30000000</v>
      </c>
      <c r="I746" s="82">
        <v>30000000</v>
      </c>
      <c r="J746" s="39" t="s">
        <v>76</v>
      </c>
      <c r="K746" s="39" t="s">
        <v>68</v>
      </c>
      <c r="L746" s="47" t="s">
        <v>1438</v>
      </c>
      <c r="M746" s="47" t="s">
        <v>1134</v>
      </c>
      <c r="N746" s="83" t="s">
        <v>1135</v>
      </c>
      <c r="O746" s="84" t="s">
        <v>1439</v>
      </c>
      <c r="P746" s="34" t="s">
        <v>1147</v>
      </c>
      <c r="Q746" s="34" t="s">
        <v>1440</v>
      </c>
      <c r="R746" s="34" t="s">
        <v>1155</v>
      </c>
      <c r="S746" s="85">
        <v>140060001</v>
      </c>
      <c r="T746" s="34" t="s">
        <v>1156</v>
      </c>
      <c r="U746" s="35"/>
      <c r="V746" s="45">
        <v>8457</v>
      </c>
      <c r="W746" s="39">
        <v>21526</v>
      </c>
      <c r="X746" s="86"/>
      <c r="Y746" s="39"/>
      <c r="Z746" s="85"/>
      <c r="AA746" s="68">
        <f t="shared" si="11"/>
        <v>0</v>
      </c>
      <c r="AB746" s="47"/>
      <c r="AC746" s="47" t="s">
        <v>106</v>
      </c>
      <c r="AD746" s="47"/>
      <c r="AE746" s="47" t="s">
        <v>1441</v>
      </c>
      <c r="AF746" s="39" t="s">
        <v>63</v>
      </c>
      <c r="AG746" s="39" t="s">
        <v>1138</v>
      </c>
    </row>
    <row r="747" spans="1:33" s="5" customFormat="1" ht="50.25" customHeight="1" x14ac:dyDescent="0.3">
      <c r="A747" s="83" t="s">
        <v>1715</v>
      </c>
      <c r="B747" s="47">
        <v>80111620</v>
      </c>
      <c r="C747" s="34" t="s">
        <v>1550</v>
      </c>
      <c r="D747" s="95">
        <v>43282</v>
      </c>
      <c r="E747" s="39" t="s">
        <v>1436</v>
      </c>
      <c r="F747" s="39" t="s">
        <v>1551</v>
      </c>
      <c r="G747" s="39" t="s">
        <v>232</v>
      </c>
      <c r="H747" s="82">
        <v>30000000</v>
      </c>
      <c r="I747" s="82">
        <v>30000000</v>
      </c>
      <c r="J747" s="39" t="s">
        <v>76</v>
      </c>
      <c r="K747" s="39" t="s">
        <v>68</v>
      </c>
      <c r="L747" s="47" t="s">
        <v>1438</v>
      </c>
      <c r="M747" s="47" t="s">
        <v>1134</v>
      </c>
      <c r="N747" s="83" t="s">
        <v>1135</v>
      </c>
      <c r="O747" s="84" t="s">
        <v>1439</v>
      </c>
      <c r="P747" s="34" t="s">
        <v>1147</v>
      </c>
      <c r="Q747" s="34" t="s">
        <v>1440</v>
      </c>
      <c r="R747" s="34" t="s">
        <v>1155</v>
      </c>
      <c r="S747" s="85">
        <v>140060001</v>
      </c>
      <c r="T747" s="34" t="s">
        <v>1156</v>
      </c>
      <c r="U747" s="35"/>
      <c r="V747" s="45">
        <v>8440</v>
      </c>
      <c r="W747" s="39">
        <v>21527</v>
      </c>
      <c r="X747" s="86"/>
      <c r="Y747" s="39"/>
      <c r="Z747" s="85"/>
      <c r="AA747" s="68">
        <f t="shared" si="11"/>
        <v>0</v>
      </c>
      <c r="AB747" s="47"/>
      <c r="AC747" s="47" t="s">
        <v>106</v>
      </c>
      <c r="AD747" s="47"/>
      <c r="AE747" s="47" t="s">
        <v>1441</v>
      </c>
      <c r="AF747" s="39" t="s">
        <v>63</v>
      </c>
      <c r="AG747" s="39" t="s">
        <v>1138</v>
      </c>
    </row>
    <row r="748" spans="1:33" s="5" customFormat="1" ht="50.25" customHeight="1" x14ac:dyDescent="0.3">
      <c r="A748" s="83" t="s">
        <v>1715</v>
      </c>
      <c r="B748" s="47">
        <v>80111620</v>
      </c>
      <c r="C748" s="34" t="s">
        <v>1552</v>
      </c>
      <c r="D748" s="95">
        <v>43282</v>
      </c>
      <c r="E748" s="39" t="s">
        <v>1436</v>
      </c>
      <c r="F748" s="39" t="s">
        <v>1553</v>
      </c>
      <c r="G748" s="39" t="s">
        <v>232</v>
      </c>
      <c r="H748" s="82">
        <v>30000000</v>
      </c>
      <c r="I748" s="82">
        <v>30000000</v>
      </c>
      <c r="J748" s="39" t="s">
        <v>76</v>
      </c>
      <c r="K748" s="39" t="s">
        <v>68</v>
      </c>
      <c r="L748" s="47" t="s">
        <v>1438</v>
      </c>
      <c r="M748" s="47" t="s">
        <v>1134</v>
      </c>
      <c r="N748" s="83" t="s">
        <v>1135</v>
      </c>
      <c r="O748" s="84" t="s">
        <v>1439</v>
      </c>
      <c r="P748" s="34" t="s">
        <v>1147</v>
      </c>
      <c r="Q748" s="34" t="s">
        <v>1440</v>
      </c>
      <c r="R748" s="34" t="s">
        <v>1155</v>
      </c>
      <c r="S748" s="85">
        <v>140060001</v>
      </c>
      <c r="T748" s="34" t="s">
        <v>1156</v>
      </c>
      <c r="U748" s="35"/>
      <c r="V748" s="45">
        <v>8519</v>
      </c>
      <c r="W748" s="39">
        <v>21528</v>
      </c>
      <c r="X748" s="86"/>
      <c r="Y748" s="39"/>
      <c r="Z748" s="85"/>
      <c r="AA748" s="68">
        <f t="shared" si="11"/>
        <v>0</v>
      </c>
      <c r="AB748" s="47"/>
      <c r="AC748" s="47" t="s">
        <v>106</v>
      </c>
      <c r="AD748" s="47"/>
      <c r="AE748" s="47" t="s">
        <v>1441</v>
      </c>
      <c r="AF748" s="39" t="s">
        <v>63</v>
      </c>
      <c r="AG748" s="39" t="s">
        <v>1138</v>
      </c>
    </row>
    <row r="749" spans="1:33" s="5" customFormat="1" ht="50.25" customHeight="1" x14ac:dyDescent="0.3">
      <c r="A749" s="83" t="s">
        <v>1715</v>
      </c>
      <c r="B749" s="47">
        <v>80111620</v>
      </c>
      <c r="C749" s="34" t="s">
        <v>1554</v>
      </c>
      <c r="D749" s="95">
        <v>43282</v>
      </c>
      <c r="E749" s="39" t="s">
        <v>1436</v>
      </c>
      <c r="F749" s="39" t="s">
        <v>1555</v>
      </c>
      <c r="G749" s="39" t="s">
        <v>232</v>
      </c>
      <c r="H749" s="82">
        <v>30000000</v>
      </c>
      <c r="I749" s="82">
        <v>30000000</v>
      </c>
      <c r="J749" s="39" t="s">
        <v>76</v>
      </c>
      <c r="K749" s="39" t="s">
        <v>68</v>
      </c>
      <c r="L749" s="47" t="s">
        <v>1438</v>
      </c>
      <c r="M749" s="47" t="s">
        <v>1134</v>
      </c>
      <c r="N749" s="83" t="s">
        <v>1135</v>
      </c>
      <c r="O749" s="84" t="s">
        <v>1439</v>
      </c>
      <c r="P749" s="34" t="s">
        <v>1147</v>
      </c>
      <c r="Q749" s="34" t="s">
        <v>1440</v>
      </c>
      <c r="R749" s="34" t="s">
        <v>1155</v>
      </c>
      <c r="S749" s="85">
        <v>140060001</v>
      </c>
      <c r="T749" s="34" t="s">
        <v>1156</v>
      </c>
      <c r="U749" s="35"/>
      <c r="V749" s="45">
        <v>8417</v>
      </c>
      <c r="W749" s="39">
        <v>22091</v>
      </c>
      <c r="X749" s="100">
        <v>43285</v>
      </c>
      <c r="Y749" s="39" t="s">
        <v>931</v>
      </c>
      <c r="Z749" s="101" t="s">
        <v>5709</v>
      </c>
      <c r="AA749" s="68">
        <f t="shared" si="11"/>
        <v>1</v>
      </c>
      <c r="AB749" s="47"/>
      <c r="AC749" s="47" t="s">
        <v>106</v>
      </c>
      <c r="AD749" s="47"/>
      <c r="AE749" s="47" t="s">
        <v>1441</v>
      </c>
      <c r="AF749" s="39" t="s">
        <v>63</v>
      </c>
      <c r="AG749" s="39" t="s">
        <v>1138</v>
      </c>
    </row>
    <row r="750" spans="1:33" s="5" customFormat="1" ht="50.25" customHeight="1" x14ac:dyDescent="0.3">
      <c r="A750" s="83" t="s">
        <v>1715</v>
      </c>
      <c r="B750" s="47">
        <v>80111620</v>
      </c>
      <c r="C750" s="34" t="s">
        <v>1556</v>
      </c>
      <c r="D750" s="95">
        <v>43282</v>
      </c>
      <c r="E750" s="39" t="s">
        <v>1436</v>
      </c>
      <c r="F750" s="39" t="s">
        <v>1557</v>
      </c>
      <c r="G750" s="39" t="s">
        <v>232</v>
      </c>
      <c r="H750" s="82">
        <v>30000000</v>
      </c>
      <c r="I750" s="82">
        <v>30000000</v>
      </c>
      <c r="J750" s="39" t="s">
        <v>76</v>
      </c>
      <c r="K750" s="39" t="s">
        <v>68</v>
      </c>
      <c r="L750" s="47" t="s">
        <v>1438</v>
      </c>
      <c r="M750" s="47" t="s">
        <v>1134</v>
      </c>
      <c r="N750" s="83" t="s">
        <v>1135</v>
      </c>
      <c r="O750" s="84" t="s">
        <v>1439</v>
      </c>
      <c r="P750" s="34" t="s">
        <v>1147</v>
      </c>
      <c r="Q750" s="34" t="s">
        <v>1440</v>
      </c>
      <c r="R750" s="34" t="s">
        <v>1155</v>
      </c>
      <c r="S750" s="85">
        <v>140060001</v>
      </c>
      <c r="T750" s="34" t="s">
        <v>1156</v>
      </c>
      <c r="U750" s="35"/>
      <c r="V750" s="45">
        <v>8475</v>
      </c>
      <c r="W750" s="39">
        <v>21530</v>
      </c>
      <c r="X750" s="86"/>
      <c r="Y750" s="39"/>
      <c r="Z750" s="85"/>
      <c r="AA750" s="68">
        <f t="shared" si="11"/>
        <v>0</v>
      </c>
      <c r="AB750" s="47"/>
      <c r="AC750" s="47" t="s">
        <v>106</v>
      </c>
      <c r="AD750" s="47"/>
      <c r="AE750" s="47" t="s">
        <v>1441</v>
      </c>
      <c r="AF750" s="39" t="s">
        <v>63</v>
      </c>
      <c r="AG750" s="39" t="s">
        <v>1138</v>
      </c>
    </row>
    <row r="751" spans="1:33" s="5" customFormat="1" ht="50.25" customHeight="1" x14ac:dyDescent="0.3">
      <c r="A751" s="83" t="s">
        <v>1715</v>
      </c>
      <c r="B751" s="47">
        <v>80111620</v>
      </c>
      <c r="C751" s="34" t="s">
        <v>1558</v>
      </c>
      <c r="D751" s="95">
        <v>43282</v>
      </c>
      <c r="E751" s="39" t="s">
        <v>1436</v>
      </c>
      <c r="F751" s="39" t="s">
        <v>1559</v>
      </c>
      <c r="G751" s="39" t="s">
        <v>232</v>
      </c>
      <c r="H751" s="82">
        <v>30000000</v>
      </c>
      <c r="I751" s="82">
        <v>30000000</v>
      </c>
      <c r="J751" s="39" t="s">
        <v>76</v>
      </c>
      <c r="K751" s="39" t="s">
        <v>68</v>
      </c>
      <c r="L751" s="47" t="s">
        <v>1438</v>
      </c>
      <c r="M751" s="47" t="s">
        <v>1134</v>
      </c>
      <c r="N751" s="83" t="s">
        <v>1135</v>
      </c>
      <c r="O751" s="84" t="s">
        <v>1439</v>
      </c>
      <c r="P751" s="34" t="s">
        <v>1147</v>
      </c>
      <c r="Q751" s="34" t="s">
        <v>1440</v>
      </c>
      <c r="R751" s="34" t="s">
        <v>1155</v>
      </c>
      <c r="S751" s="85">
        <v>140060001</v>
      </c>
      <c r="T751" s="34" t="s">
        <v>1156</v>
      </c>
      <c r="U751" s="35"/>
      <c r="V751" s="45">
        <v>8421</v>
      </c>
      <c r="W751" s="39">
        <v>22093</v>
      </c>
      <c r="X751" s="86">
        <v>43286</v>
      </c>
      <c r="Y751" s="39" t="s">
        <v>931</v>
      </c>
      <c r="Z751" s="85" t="s">
        <v>5710</v>
      </c>
      <c r="AA751" s="68">
        <f t="shared" si="11"/>
        <v>1</v>
      </c>
      <c r="AB751" s="47"/>
      <c r="AC751" s="47" t="s">
        <v>106</v>
      </c>
      <c r="AD751" s="47"/>
      <c r="AE751" s="47" t="s">
        <v>1441</v>
      </c>
      <c r="AF751" s="39" t="s">
        <v>63</v>
      </c>
      <c r="AG751" s="39" t="s">
        <v>1138</v>
      </c>
    </row>
    <row r="752" spans="1:33" s="5" customFormat="1" ht="50.25" customHeight="1" x14ac:dyDescent="0.3">
      <c r="A752" s="83" t="s">
        <v>1715</v>
      </c>
      <c r="B752" s="47">
        <v>80111620</v>
      </c>
      <c r="C752" s="34" t="s">
        <v>1560</v>
      </c>
      <c r="D752" s="95">
        <v>43282</v>
      </c>
      <c r="E752" s="39" t="s">
        <v>1436</v>
      </c>
      <c r="F752" s="39" t="s">
        <v>1561</v>
      </c>
      <c r="G752" s="39" t="s">
        <v>232</v>
      </c>
      <c r="H752" s="82">
        <v>30000000</v>
      </c>
      <c r="I752" s="82">
        <v>30000000</v>
      </c>
      <c r="J752" s="39" t="s">
        <v>76</v>
      </c>
      <c r="K752" s="39" t="s">
        <v>68</v>
      </c>
      <c r="L752" s="47" t="s">
        <v>1438</v>
      </c>
      <c r="M752" s="47" t="s">
        <v>1134</v>
      </c>
      <c r="N752" s="83" t="s">
        <v>1135</v>
      </c>
      <c r="O752" s="84" t="s">
        <v>1439</v>
      </c>
      <c r="P752" s="34" t="s">
        <v>1147</v>
      </c>
      <c r="Q752" s="34" t="s">
        <v>1440</v>
      </c>
      <c r="R752" s="34" t="s">
        <v>1155</v>
      </c>
      <c r="S752" s="85">
        <v>140060001</v>
      </c>
      <c r="T752" s="34" t="s">
        <v>1156</v>
      </c>
      <c r="U752" s="35"/>
      <c r="V752" s="45">
        <v>8418</v>
      </c>
      <c r="W752" s="39">
        <v>22094</v>
      </c>
      <c r="X752" s="86">
        <v>43285</v>
      </c>
      <c r="Y752" s="39" t="s">
        <v>931</v>
      </c>
      <c r="Z752" s="85" t="s">
        <v>5711</v>
      </c>
      <c r="AA752" s="68">
        <f t="shared" si="11"/>
        <v>1</v>
      </c>
      <c r="AB752" s="47"/>
      <c r="AC752" s="47" t="s">
        <v>106</v>
      </c>
      <c r="AD752" s="47"/>
      <c r="AE752" s="47" t="s">
        <v>1441</v>
      </c>
      <c r="AF752" s="39" t="s">
        <v>63</v>
      </c>
      <c r="AG752" s="39" t="s">
        <v>1138</v>
      </c>
    </row>
    <row r="753" spans="1:33" s="5" customFormat="1" ht="50.25" customHeight="1" x14ac:dyDescent="0.3">
      <c r="A753" s="83" t="s">
        <v>1715</v>
      </c>
      <c r="B753" s="47">
        <v>80111620</v>
      </c>
      <c r="C753" s="34" t="s">
        <v>1562</v>
      </c>
      <c r="D753" s="95">
        <v>43282</v>
      </c>
      <c r="E753" s="39" t="s">
        <v>1436</v>
      </c>
      <c r="F753" s="39" t="s">
        <v>1563</v>
      </c>
      <c r="G753" s="39" t="s">
        <v>232</v>
      </c>
      <c r="H753" s="82">
        <v>30000000</v>
      </c>
      <c r="I753" s="82">
        <v>30000000</v>
      </c>
      <c r="J753" s="39" t="s">
        <v>76</v>
      </c>
      <c r="K753" s="39" t="s">
        <v>68</v>
      </c>
      <c r="L753" s="47" t="s">
        <v>1438</v>
      </c>
      <c r="M753" s="47" t="s">
        <v>1134</v>
      </c>
      <c r="N753" s="83" t="s">
        <v>1135</v>
      </c>
      <c r="O753" s="84" t="s">
        <v>1439</v>
      </c>
      <c r="P753" s="34" t="s">
        <v>1147</v>
      </c>
      <c r="Q753" s="34" t="s">
        <v>1440</v>
      </c>
      <c r="R753" s="34" t="s">
        <v>1155</v>
      </c>
      <c r="S753" s="85">
        <v>140060001</v>
      </c>
      <c r="T753" s="34" t="s">
        <v>1156</v>
      </c>
      <c r="U753" s="35"/>
      <c r="V753" s="45">
        <v>8509</v>
      </c>
      <c r="W753" s="39">
        <v>21535</v>
      </c>
      <c r="X753" s="86"/>
      <c r="Y753" s="39"/>
      <c r="Z753" s="85"/>
      <c r="AA753" s="68">
        <f t="shared" si="11"/>
        <v>0</v>
      </c>
      <c r="AB753" s="47"/>
      <c r="AC753" s="47" t="s">
        <v>106</v>
      </c>
      <c r="AD753" s="47"/>
      <c r="AE753" s="47" t="s">
        <v>1441</v>
      </c>
      <c r="AF753" s="39" t="s">
        <v>63</v>
      </c>
      <c r="AG753" s="39" t="s">
        <v>1138</v>
      </c>
    </row>
    <row r="754" spans="1:33" s="5" customFormat="1" ht="50.25" customHeight="1" x14ac:dyDescent="0.3">
      <c r="A754" s="83" t="s">
        <v>1715</v>
      </c>
      <c r="B754" s="47">
        <v>80111620</v>
      </c>
      <c r="C754" s="34" t="s">
        <v>1564</v>
      </c>
      <c r="D754" s="95">
        <v>43282</v>
      </c>
      <c r="E754" s="39" t="s">
        <v>1436</v>
      </c>
      <c r="F754" s="39" t="s">
        <v>1565</v>
      </c>
      <c r="G754" s="39" t="s">
        <v>232</v>
      </c>
      <c r="H754" s="82">
        <v>30000000</v>
      </c>
      <c r="I754" s="82">
        <v>30000000</v>
      </c>
      <c r="J754" s="39" t="s">
        <v>76</v>
      </c>
      <c r="K754" s="39" t="s">
        <v>68</v>
      </c>
      <c r="L754" s="47" t="s">
        <v>1438</v>
      </c>
      <c r="M754" s="47" t="s">
        <v>1134</v>
      </c>
      <c r="N754" s="83" t="s">
        <v>1135</v>
      </c>
      <c r="O754" s="84" t="s">
        <v>1439</v>
      </c>
      <c r="P754" s="34" t="s">
        <v>1147</v>
      </c>
      <c r="Q754" s="34" t="s">
        <v>1440</v>
      </c>
      <c r="R754" s="34" t="s">
        <v>1155</v>
      </c>
      <c r="S754" s="85">
        <v>140060001</v>
      </c>
      <c r="T754" s="34" t="s">
        <v>1156</v>
      </c>
      <c r="U754" s="35"/>
      <c r="V754" s="45">
        <v>8441</v>
      </c>
      <c r="W754" s="39">
        <v>21533</v>
      </c>
      <c r="X754" s="86"/>
      <c r="Y754" s="39"/>
      <c r="Z754" s="85"/>
      <c r="AA754" s="68">
        <f t="shared" si="11"/>
        <v>0</v>
      </c>
      <c r="AB754" s="47"/>
      <c r="AC754" s="47" t="s">
        <v>106</v>
      </c>
      <c r="AD754" s="47"/>
      <c r="AE754" s="47" t="s">
        <v>1441</v>
      </c>
      <c r="AF754" s="39" t="s">
        <v>63</v>
      </c>
      <c r="AG754" s="39" t="s">
        <v>1138</v>
      </c>
    </row>
    <row r="755" spans="1:33" s="5" customFormat="1" ht="50.25" customHeight="1" x14ac:dyDescent="0.3">
      <c r="A755" s="83" t="s">
        <v>1715</v>
      </c>
      <c r="B755" s="47">
        <v>80111620</v>
      </c>
      <c r="C755" s="34" t="s">
        <v>1566</v>
      </c>
      <c r="D755" s="95">
        <v>43282</v>
      </c>
      <c r="E755" s="39" t="s">
        <v>1436</v>
      </c>
      <c r="F755" s="39" t="s">
        <v>1567</v>
      </c>
      <c r="G755" s="39" t="s">
        <v>232</v>
      </c>
      <c r="H755" s="82">
        <v>30000000</v>
      </c>
      <c r="I755" s="82">
        <v>30000000</v>
      </c>
      <c r="J755" s="39" t="s">
        <v>76</v>
      </c>
      <c r="K755" s="39" t="s">
        <v>68</v>
      </c>
      <c r="L755" s="47" t="s">
        <v>1438</v>
      </c>
      <c r="M755" s="47" t="s">
        <v>1134</v>
      </c>
      <c r="N755" s="83" t="s">
        <v>1135</v>
      </c>
      <c r="O755" s="84" t="s">
        <v>1439</v>
      </c>
      <c r="P755" s="34" t="s">
        <v>1147</v>
      </c>
      <c r="Q755" s="34" t="s">
        <v>1440</v>
      </c>
      <c r="R755" s="34" t="s">
        <v>1155</v>
      </c>
      <c r="S755" s="85">
        <v>140060001</v>
      </c>
      <c r="T755" s="34" t="s">
        <v>1156</v>
      </c>
      <c r="U755" s="35"/>
      <c r="V755" s="45">
        <v>8479</v>
      </c>
      <c r="W755" s="39">
        <v>21535</v>
      </c>
      <c r="X755" s="86"/>
      <c r="Y755" s="39"/>
      <c r="Z755" s="85"/>
      <c r="AA755" s="68">
        <f t="shared" si="11"/>
        <v>0</v>
      </c>
      <c r="AB755" s="47"/>
      <c r="AC755" s="47" t="s">
        <v>106</v>
      </c>
      <c r="AD755" s="47"/>
      <c r="AE755" s="47" t="s">
        <v>1441</v>
      </c>
      <c r="AF755" s="39" t="s">
        <v>63</v>
      </c>
      <c r="AG755" s="39" t="s">
        <v>1138</v>
      </c>
    </row>
    <row r="756" spans="1:33" s="5" customFormat="1" ht="50.25" customHeight="1" x14ac:dyDescent="0.3">
      <c r="A756" s="83" t="s">
        <v>1715</v>
      </c>
      <c r="B756" s="47">
        <v>80111620</v>
      </c>
      <c r="C756" s="34" t="s">
        <v>1568</v>
      </c>
      <c r="D756" s="95">
        <v>43282</v>
      </c>
      <c r="E756" s="39" t="s">
        <v>1436</v>
      </c>
      <c r="F756" s="39" t="s">
        <v>1569</v>
      </c>
      <c r="G756" s="39" t="s">
        <v>232</v>
      </c>
      <c r="H756" s="82">
        <v>30000000</v>
      </c>
      <c r="I756" s="82">
        <v>30000000</v>
      </c>
      <c r="J756" s="39" t="s">
        <v>76</v>
      </c>
      <c r="K756" s="39" t="s">
        <v>68</v>
      </c>
      <c r="L756" s="47" t="s">
        <v>1438</v>
      </c>
      <c r="M756" s="47" t="s">
        <v>1134</v>
      </c>
      <c r="N756" s="83" t="s">
        <v>1135</v>
      </c>
      <c r="O756" s="84" t="s">
        <v>1439</v>
      </c>
      <c r="P756" s="34" t="s">
        <v>1147</v>
      </c>
      <c r="Q756" s="34" t="s">
        <v>1440</v>
      </c>
      <c r="R756" s="34" t="s">
        <v>1155</v>
      </c>
      <c r="S756" s="85">
        <v>140060001</v>
      </c>
      <c r="T756" s="34" t="s">
        <v>1156</v>
      </c>
      <c r="U756" s="35"/>
      <c r="V756" s="45">
        <v>8423</v>
      </c>
      <c r="W756" s="39">
        <v>22161</v>
      </c>
      <c r="X756" s="86">
        <v>43286</v>
      </c>
      <c r="Y756" s="39" t="s">
        <v>931</v>
      </c>
      <c r="Z756" s="85" t="s">
        <v>5712</v>
      </c>
      <c r="AA756" s="68">
        <f t="shared" si="11"/>
        <v>1</v>
      </c>
      <c r="AB756" s="47"/>
      <c r="AC756" s="47" t="s">
        <v>106</v>
      </c>
      <c r="AD756" s="47"/>
      <c r="AE756" s="47" t="s">
        <v>1441</v>
      </c>
      <c r="AF756" s="39" t="s">
        <v>63</v>
      </c>
      <c r="AG756" s="39" t="s">
        <v>1138</v>
      </c>
    </row>
    <row r="757" spans="1:33" s="5" customFormat="1" ht="50.25" customHeight="1" x14ac:dyDescent="0.3">
      <c r="A757" s="83" t="s">
        <v>1715</v>
      </c>
      <c r="B757" s="47">
        <v>80111620</v>
      </c>
      <c r="C757" s="34" t="s">
        <v>1570</v>
      </c>
      <c r="D757" s="95">
        <v>43282</v>
      </c>
      <c r="E757" s="39" t="s">
        <v>1436</v>
      </c>
      <c r="F757" s="39" t="s">
        <v>1571</v>
      </c>
      <c r="G757" s="39" t="s">
        <v>232</v>
      </c>
      <c r="H757" s="82">
        <v>30000000</v>
      </c>
      <c r="I757" s="82">
        <v>30000000</v>
      </c>
      <c r="J757" s="39" t="s">
        <v>76</v>
      </c>
      <c r="K757" s="39" t="s">
        <v>68</v>
      </c>
      <c r="L757" s="47" t="s">
        <v>1438</v>
      </c>
      <c r="M757" s="47" t="s">
        <v>1134</v>
      </c>
      <c r="N757" s="83" t="s">
        <v>1135</v>
      </c>
      <c r="O757" s="84" t="s">
        <v>1439</v>
      </c>
      <c r="P757" s="34" t="s">
        <v>1147</v>
      </c>
      <c r="Q757" s="34" t="s">
        <v>1440</v>
      </c>
      <c r="R757" s="34" t="s">
        <v>1155</v>
      </c>
      <c r="S757" s="85">
        <v>140060001</v>
      </c>
      <c r="T757" s="34" t="s">
        <v>1156</v>
      </c>
      <c r="U757" s="35"/>
      <c r="V757" s="45">
        <v>8458</v>
      </c>
      <c r="W757" s="39">
        <v>21544</v>
      </c>
      <c r="X757" s="86"/>
      <c r="Y757" s="39"/>
      <c r="Z757" s="85"/>
      <c r="AA757" s="68">
        <f t="shared" si="11"/>
        <v>0</v>
      </c>
      <c r="AB757" s="47"/>
      <c r="AC757" s="47" t="s">
        <v>106</v>
      </c>
      <c r="AD757" s="47"/>
      <c r="AE757" s="47" t="s">
        <v>1441</v>
      </c>
      <c r="AF757" s="39" t="s">
        <v>63</v>
      </c>
      <c r="AG757" s="39" t="s">
        <v>1138</v>
      </c>
    </row>
    <row r="758" spans="1:33" s="5" customFormat="1" ht="50.25" customHeight="1" x14ac:dyDescent="0.3">
      <c r="A758" s="83" t="s">
        <v>1715</v>
      </c>
      <c r="B758" s="47">
        <v>80111620</v>
      </c>
      <c r="C758" s="34" t="s">
        <v>1572</v>
      </c>
      <c r="D758" s="95">
        <v>43282</v>
      </c>
      <c r="E758" s="39" t="s">
        <v>1436</v>
      </c>
      <c r="F758" s="39" t="s">
        <v>1573</v>
      </c>
      <c r="G758" s="39" t="s">
        <v>232</v>
      </c>
      <c r="H758" s="82">
        <v>18000000</v>
      </c>
      <c r="I758" s="82">
        <v>18000000</v>
      </c>
      <c r="J758" s="39" t="s">
        <v>76</v>
      </c>
      <c r="K758" s="39" t="s">
        <v>68</v>
      </c>
      <c r="L758" s="47" t="s">
        <v>1438</v>
      </c>
      <c r="M758" s="47" t="s">
        <v>1134</v>
      </c>
      <c r="N758" s="83" t="s">
        <v>1135</v>
      </c>
      <c r="O758" s="84" t="s">
        <v>1439</v>
      </c>
      <c r="P758" s="34" t="s">
        <v>1147</v>
      </c>
      <c r="Q758" s="34" t="s">
        <v>1440</v>
      </c>
      <c r="R758" s="34" t="s">
        <v>1155</v>
      </c>
      <c r="S758" s="85">
        <v>140060001</v>
      </c>
      <c r="T758" s="34" t="s">
        <v>1156</v>
      </c>
      <c r="U758" s="35"/>
      <c r="V758" s="45">
        <v>8494</v>
      </c>
      <c r="W758" s="39">
        <v>21545</v>
      </c>
      <c r="X758" s="86"/>
      <c r="Y758" s="39"/>
      <c r="Z758" s="85"/>
      <c r="AA758" s="68">
        <f t="shared" si="11"/>
        <v>0</v>
      </c>
      <c r="AB758" s="47"/>
      <c r="AC758" s="47" t="s">
        <v>106</v>
      </c>
      <c r="AD758" s="47"/>
      <c r="AE758" s="47" t="s">
        <v>1441</v>
      </c>
      <c r="AF758" s="39" t="s">
        <v>63</v>
      </c>
      <c r="AG758" s="39" t="s">
        <v>1138</v>
      </c>
    </row>
    <row r="759" spans="1:33" s="5" customFormat="1" ht="50.25" customHeight="1" x14ac:dyDescent="0.3">
      <c r="A759" s="83" t="s">
        <v>1715</v>
      </c>
      <c r="B759" s="47">
        <v>80111620</v>
      </c>
      <c r="C759" s="34" t="s">
        <v>1574</v>
      </c>
      <c r="D759" s="95">
        <v>43313</v>
      </c>
      <c r="E759" s="39" t="s">
        <v>1436</v>
      </c>
      <c r="F759" s="39" t="s">
        <v>1575</v>
      </c>
      <c r="G759" s="39" t="s">
        <v>232</v>
      </c>
      <c r="H759" s="82">
        <v>30000000</v>
      </c>
      <c r="I759" s="82">
        <v>30000000</v>
      </c>
      <c r="J759" s="39" t="s">
        <v>76</v>
      </c>
      <c r="K759" s="39" t="s">
        <v>68</v>
      </c>
      <c r="L759" s="47" t="s">
        <v>1438</v>
      </c>
      <c r="M759" s="47" t="s">
        <v>1134</v>
      </c>
      <c r="N759" s="83" t="s">
        <v>1135</v>
      </c>
      <c r="O759" s="84" t="s">
        <v>1439</v>
      </c>
      <c r="P759" s="34" t="s">
        <v>1147</v>
      </c>
      <c r="Q759" s="34" t="s">
        <v>1440</v>
      </c>
      <c r="R759" s="34" t="s">
        <v>1155</v>
      </c>
      <c r="S759" s="85">
        <v>140060001</v>
      </c>
      <c r="T759" s="34" t="s">
        <v>1156</v>
      </c>
      <c r="U759" s="35"/>
      <c r="V759" s="45">
        <v>8476</v>
      </c>
      <c r="W759" s="39">
        <v>21546</v>
      </c>
      <c r="X759" s="86"/>
      <c r="Y759" s="39"/>
      <c r="Z759" s="85"/>
      <c r="AA759" s="68">
        <f t="shared" si="11"/>
        <v>0</v>
      </c>
      <c r="AB759" s="47"/>
      <c r="AC759" s="47" t="s">
        <v>106</v>
      </c>
      <c r="AD759" s="47"/>
      <c r="AE759" s="47" t="s">
        <v>1441</v>
      </c>
      <c r="AF759" s="39" t="s">
        <v>63</v>
      </c>
      <c r="AG759" s="39" t="s">
        <v>1138</v>
      </c>
    </row>
    <row r="760" spans="1:33" s="5" customFormat="1" ht="50.25" customHeight="1" x14ac:dyDescent="0.3">
      <c r="A760" s="83" t="s">
        <v>1715</v>
      </c>
      <c r="B760" s="47">
        <v>80111620</v>
      </c>
      <c r="C760" s="34" t="s">
        <v>1576</v>
      </c>
      <c r="D760" s="95">
        <v>43344</v>
      </c>
      <c r="E760" s="39" t="s">
        <v>1436</v>
      </c>
      <c r="F760" s="39" t="s">
        <v>1577</v>
      </c>
      <c r="G760" s="39" t="s">
        <v>232</v>
      </c>
      <c r="H760" s="82">
        <v>30000000</v>
      </c>
      <c r="I760" s="82">
        <v>30000000</v>
      </c>
      <c r="J760" s="39" t="s">
        <v>76</v>
      </c>
      <c r="K760" s="39" t="s">
        <v>68</v>
      </c>
      <c r="L760" s="47" t="s">
        <v>1438</v>
      </c>
      <c r="M760" s="47" t="s">
        <v>1134</v>
      </c>
      <c r="N760" s="83" t="s">
        <v>1135</v>
      </c>
      <c r="O760" s="84" t="s">
        <v>1439</v>
      </c>
      <c r="P760" s="34" t="s">
        <v>1147</v>
      </c>
      <c r="Q760" s="34" t="s">
        <v>1440</v>
      </c>
      <c r="R760" s="34" t="s">
        <v>1155</v>
      </c>
      <c r="S760" s="85">
        <v>140060001</v>
      </c>
      <c r="T760" s="34" t="s">
        <v>1156</v>
      </c>
      <c r="U760" s="35"/>
      <c r="V760" s="45">
        <v>8427</v>
      </c>
      <c r="W760" s="39">
        <v>21543</v>
      </c>
      <c r="X760" s="86"/>
      <c r="Y760" s="39"/>
      <c r="Z760" s="85"/>
      <c r="AA760" s="68">
        <f t="shared" si="11"/>
        <v>0</v>
      </c>
      <c r="AB760" s="47"/>
      <c r="AC760" s="47" t="s">
        <v>106</v>
      </c>
      <c r="AD760" s="47"/>
      <c r="AE760" s="47" t="s">
        <v>1441</v>
      </c>
      <c r="AF760" s="39" t="s">
        <v>63</v>
      </c>
      <c r="AG760" s="39" t="s">
        <v>1138</v>
      </c>
    </row>
    <row r="761" spans="1:33" s="5" customFormat="1" ht="50.25" customHeight="1" x14ac:dyDescent="0.3">
      <c r="A761" s="83" t="s">
        <v>1715</v>
      </c>
      <c r="B761" s="47">
        <v>80111620</v>
      </c>
      <c r="C761" s="34" t="s">
        <v>1578</v>
      </c>
      <c r="D761" s="95">
        <v>43282</v>
      </c>
      <c r="E761" s="39" t="s">
        <v>1436</v>
      </c>
      <c r="F761" s="39" t="s">
        <v>1579</v>
      </c>
      <c r="G761" s="39" t="s">
        <v>232</v>
      </c>
      <c r="H761" s="82">
        <v>30000000</v>
      </c>
      <c r="I761" s="82">
        <v>30000000</v>
      </c>
      <c r="J761" s="39" t="s">
        <v>76</v>
      </c>
      <c r="K761" s="39" t="s">
        <v>68</v>
      </c>
      <c r="L761" s="47" t="s">
        <v>1438</v>
      </c>
      <c r="M761" s="47" t="s">
        <v>1134</v>
      </c>
      <c r="N761" s="83" t="s">
        <v>1135</v>
      </c>
      <c r="O761" s="84" t="s">
        <v>1439</v>
      </c>
      <c r="P761" s="34" t="s">
        <v>1147</v>
      </c>
      <c r="Q761" s="34" t="s">
        <v>1440</v>
      </c>
      <c r="R761" s="34" t="s">
        <v>1155</v>
      </c>
      <c r="S761" s="85">
        <v>140060001</v>
      </c>
      <c r="T761" s="34" t="s">
        <v>1156</v>
      </c>
      <c r="U761" s="35"/>
      <c r="V761" s="45">
        <v>8419</v>
      </c>
      <c r="W761" s="39">
        <v>22098</v>
      </c>
      <c r="X761" s="100">
        <v>43285</v>
      </c>
      <c r="Y761" s="39" t="s">
        <v>931</v>
      </c>
      <c r="Z761" s="85" t="s">
        <v>5713</v>
      </c>
      <c r="AA761" s="68">
        <f t="shared" si="11"/>
        <v>1</v>
      </c>
      <c r="AB761" s="47"/>
      <c r="AC761" s="47" t="s">
        <v>106</v>
      </c>
      <c r="AD761" s="47"/>
      <c r="AE761" s="47" t="s">
        <v>1441</v>
      </c>
      <c r="AF761" s="39" t="s">
        <v>63</v>
      </c>
      <c r="AG761" s="39" t="s">
        <v>1138</v>
      </c>
    </row>
    <row r="762" spans="1:33" s="5" customFormat="1" ht="50.25" customHeight="1" x14ac:dyDescent="0.3">
      <c r="A762" s="83" t="s">
        <v>1715</v>
      </c>
      <c r="B762" s="47">
        <v>80111620</v>
      </c>
      <c r="C762" s="34" t="s">
        <v>1580</v>
      </c>
      <c r="D762" s="95">
        <v>43282</v>
      </c>
      <c r="E762" s="39" t="s">
        <v>1436</v>
      </c>
      <c r="F762" s="39" t="s">
        <v>1581</v>
      </c>
      <c r="G762" s="39" t="s">
        <v>232</v>
      </c>
      <c r="H762" s="82">
        <v>30000000</v>
      </c>
      <c r="I762" s="82">
        <v>30000000</v>
      </c>
      <c r="J762" s="39" t="s">
        <v>76</v>
      </c>
      <c r="K762" s="39" t="s">
        <v>68</v>
      </c>
      <c r="L762" s="47" t="s">
        <v>1438</v>
      </c>
      <c r="M762" s="47" t="s">
        <v>1134</v>
      </c>
      <c r="N762" s="83" t="s">
        <v>1135</v>
      </c>
      <c r="O762" s="84" t="s">
        <v>1439</v>
      </c>
      <c r="P762" s="34" t="s">
        <v>1147</v>
      </c>
      <c r="Q762" s="34" t="s">
        <v>1440</v>
      </c>
      <c r="R762" s="34" t="s">
        <v>1155</v>
      </c>
      <c r="S762" s="85">
        <v>140060001</v>
      </c>
      <c r="T762" s="34" t="s">
        <v>1156</v>
      </c>
      <c r="U762" s="35"/>
      <c r="V762" s="45">
        <v>8445</v>
      </c>
      <c r="W762" s="39">
        <v>21548</v>
      </c>
      <c r="X762" s="86"/>
      <c r="Y762" s="39"/>
      <c r="Z762" s="85"/>
      <c r="AA762" s="68">
        <f t="shared" si="11"/>
        <v>0</v>
      </c>
      <c r="AB762" s="47"/>
      <c r="AC762" s="47" t="s">
        <v>106</v>
      </c>
      <c r="AD762" s="47"/>
      <c r="AE762" s="47" t="s">
        <v>1441</v>
      </c>
      <c r="AF762" s="39" t="s">
        <v>63</v>
      </c>
      <c r="AG762" s="39" t="s">
        <v>1138</v>
      </c>
    </row>
    <row r="763" spans="1:33" s="5" customFormat="1" ht="50.25" customHeight="1" x14ac:dyDescent="0.3">
      <c r="A763" s="83" t="s">
        <v>1715</v>
      </c>
      <c r="B763" s="47">
        <v>80111620</v>
      </c>
      <c r="C763" s="34" t="s">
        <v>1582</v>
      </c>
      <c r="D763" s="95">
        <v>43282</v>
      </c>
      <c r="E763" s="39" t="s">
        <v>1436</v>
      </c>
      <c r="F763" s="39" t="s">
        <v>1583</v>
      </c>
      <c r="G763" s="39" t="s">
        <v>232</v>
      </c>
      <c r="H763" s="82">
        <v>30000000</v>
      </c>
      <c r="I763" s="82">
        <v>30000000</v>
      </c>
      <c r="J763" s="39" t="s">
        <v>76</v>
      </c>
      <c r="K763" s="39" t="s">
        <v>68</v>
      </c>
      <c r="L763" s="47" t="s">
        <v>1438</v>
      </c>
      <c r="M763" s="47" t="s">
        <v>1134</v>
      </c>
      <c r="N763" s="83" t="s">
        <v>1135</v>
      </c>
      <c r="O763" s="84" t="s">
        <v>1439</v>
      </c>
      <c r="P763" s="34" t="s">
        <v>1147</v>
      </c>
      <c r="Q763" s="34" t="s">
        <v>1440</v>
      </c>
      <c r="R763" s="34" t="s">
        <v>1155</v>
      </c>
      <c r="S763" s="85">
        <v>140060001</v>
      </c>
      <c r="T763" s="34" t="s">
        <v>1156</v>
      </c>
      <c r="U763" s="35"/>
      <c r="V763" s="45">
        <v>8484</v>
      </c>
      <c r="W763" s="39">
        <v>21549</v>
      </c>
      <c r="X763" s="86"/>
      <c r="Y763" s="39"/>
      <c r="Z763" s="85"/>
      <c r="AA763" s="68">
        <f t="shared" si="11"/>
        <v>0</v>
      </c>
      <c r="AB763" s="47"/>
      <c r="AC763" s="47" t="s">
        <v>106</v>
      </c>
      <c r="AD763" s="47"/>
      <c r="AE763" s="47" t="s">
        <v>1441</v>
      </c>
      <c r="AF763" s="39" t="s">
        <v>63</v>
      </c>
      <c r="AG763" s="39" t="s">
        <v>1138</v>
      </c>
    </row>
    <row r="764" spans="1:33" s="5" customFormat="1" ht="50.25" customHeight="1" x14ac:dyDescent="0.3">
      <c r="A764" s="83" t="s">
        <v>1715</v>
      </c>
      <c r="B764" s="47">
        <v>80111620</v>
      </c>
      <c r="C764" s="34" t="s">
        <v>1584</v>
      </c>
      <c r="D764" s="95">
        <v>43282</v>
      </c>
      <c r="E764" s="39" t="s">
        <v>1436</v>
      </c>
      <c r="F764" s="39" t="s">
        <v>1585</v>
      </c>
      <c r="G764" s="39" t="s">
        <v>232</v>
      </c>
      <c r="H764" s="82">
        <v>30000000</v>
      </c>
      <c r="I764" s="82">
        <v>30000000</v>
      </c>
      <c r="J764" s="39" t="s">
        <v>76</v>
      </c>
      <c r="K764" s="39" t="s">
        <v>68</v>
      </c>
      <c r="L764" s="47" t="s">
        <v>1438</v>
      </c>
      <c r="M764" s="47" t="s">
        <v>1134</v>
      </c>
      <c r="N764" s="83" t="s">
        <v>1135</v>
      </c>
      <c r="O764" s="84" t="s">
        <v>1439</v>
      </c>
      <c r="P764" s="34" t="s">
        <v>1147</v>
      </c>
      <c r="Q764" s="34" t="s">
        <v>1440</v>
      </c>
      <c r="R764" s="34" t="s">
        <v>1155</v>
      </c>
      <c r="S764" s="85">
        <v>140060001</v>
      </c>
      <c r="T764" s="34" t="s">
        <v>1156</v>
      </c>
      <c r="U764" s="35"/>
      <c r="V764" s="45">
        <v>8459</v>
      </c>
      <c r="W764" s="39">
        <v>21550</v>
      </c>
      <c r="X764" s="86"/>
      <c r="Y764" s="39"/>
      <c r="Z764" s="85"/>
      <c r="AA764" s="68">
        <f t="shared" si="11"/>
        <v>0</v>
      </c>
      <c r="AB764" s="47"/>
      <c r="AC764" s="47" t="s">
        <v>106</v>
      </c>
      <c r="AD764" s="47"/>
      <c r="AE764" s="47" t="s">
        <v>1441</v>
      </c>
      <c r="AF764" s="39" t="s">
        <v>63</v>
      </c>
      <c r="AG764" s="39" t="s">
        <v>1138</v>
      </c>
    </row>
    <row r="765" spans="1:33" s="5" customFormat="1" ht="50.25" customHeight="1" x14ac:dyDescent="0.3">
      <c r="A765" s="83" t="s">
        <v>1715</v>
      </c>
      <c r="B765" s="47">
        <v>80111620</v>
      </c>
      <c r="C765" s="34" t="s">
        <v>1586</v>
      </c>
      <c r="D765" s="95">
        <v>43282</v>
      </c>
      <c r="E765" s="39" t="s">
        <v>1436</v>
      </c>
      <c r="F765" s="39" t="s">
        <v>1587</v>
      </c>
      <c r="G765" s="39" t="s">
        <v>232</v>
      </c>
      <c r="H765" s="82">
        <v>30000000</v>
      </c>
      <c r="I765" s="82">
        <v>30000000</v>
      </c>
      <c r="J765" s="39" t="s">
        <v>76</v>
      </c>
      <c r="K765" s="39" t="s">
        <v>68</v>
      </c>
      <c r="L765" s="47" t="s">
        <v>1438</v>
      </c>
      <c r="M765" s="47" t="s">
        <v>1134</v>
      </c>
      <c r="N765" s="83" t="s">
        <v>1135</v>
      </c>
      <c r="O765" s="84" t="s">
        <v>1439</v>
      </c>
      <c r="P765" s="34" t="s">
        <v>1147</v>
      </c>
      <c r="Q765" s="34" t="s">
        <v>1440</v>
      </c>
      <c r="R765" s="34" t="s">
        <v>1155</v>
      </c>
      <c r="S765" s="85">
        <v>140060001</v>
      </c>
      <c r="T765" s="34" t="s">
        <v>1156</v>
      </c>
      <c r="U765" s="35"/>
      <c r="V765" s="45">
        <v>8468</v>
      </c>
      <c r="W765" s="39">
        <v>21551</v>
      </c>
      <c r="X765" s="86"/>
      <c r="Y765" s="39"/>
      <c r="Z765" s="85"/>
      <c r="AA765" s="68">
        <f t="shared" si="11"/>
        <v>0</v>
      </c>
      <c r="AB765" s="47"/>
      <c r="AC765" s="47" t="s">
        <v>106</v>
      </c>
      <c r="AD765" s="47"/>
      <c r="AE765" s="47" t="s">
        <v>1441</v>
      </c>
      <c r="AF765" s="39" t="s">
        <v>63</v>
      </c>
      <c r="AG765" s="39" t="s">
        <v>1138</v>
      </c>
    </row>
    <row r="766" spans="1:33" s="15" customFormat="1" ht="50.25" customHeight="1" x14ac:dyDescent="0.3">
      <c r="A766" s="83" t="s">
        <v>1715</v>
      </c>
      <c r="B766" s="47">
        <v>80111620</v>
      </c>
      <c r="C766" s="34" t="s">
        <v>1588</v>
      </c>
      <c r="D766" s="95">
        <v>43282</v>
      </c>
      <c r="E766" s="39" t="s">
        <v>1436</v>
      </c>
      <c r="F766" s="39" t="s">
        <v>1589</v>
      </c>
      <c r="G766" s="39" t="s">
        <v>232</v>
      </c>
      <c r="H766" s="82">
        <v>30000000</v>
      </c>
      <c r="I766" s="82">
        <v>30000000</v>
      </c>
      <c r="J766" s="39" t="s">
        <v>76</v>
      </c>
      <c r="K766" s="39" t="s">
        <v>68</v>
      </c>
      <c r="L766" s="47" t="s">
        <v>1438</v>
      </c>
      <c r="M766" s="47" t="s">
        <v>1134</v>
      </c>
      <c r="N766" s="83" t="s">
        <v>1135</v>
      </c>
      <c r="O766" s="84" t="s">
        <v>1439</v>
      </c>
      <c r="P766" s="34" t="s">
        <v>1147</v>
      </c>
      <c r="Q766" s="34" t="s">
        <v>1440</v>
      </c>
      <c r="R766" s="34" t="s">
        <v>1155</v>
      </c>
      <c r="S766" s="85">
        <v>140060001</v>
      </c>
      <c r="T766" s="34" t="s">
        <v>1156</v>
      </c>
      <c r="U766" s="35"/>
      <c r="V766" s="45">
        <v>8430</v>
      </c>
      <c r="W766" s="39">
        <v>21552</v>
      </c>
      <c r="X766" s="86"/>
      <c r="Y766" s="39"/>
      <c r="Z766" s="85"/>
      <c r="AA766" s="68">
        <f t="shared" si="11"/>
        <v>0</v>
      </c>
      <c r="AB766" s="47"/>
      <c r="AC766" s="47" t="s">
        <v>106</v>
      </c>
      <c r="AD766" s="47"/>
      <c r="AE766" s="47" t="s">
        <v>1441</v>
      </c>
      <c r="AF766" s="39" t="s">
        <v>63</v>
      </c>
      <c r="AG766" s="39" t="s">
        <v>1138</v>
      </c>
    </row>
    <row r="767" spans="1:33" s="5" customFormat="1" ht="50.25" customHeight="1" x14ac:dyDescent="0.3">
      <c r="A767" s="83" t="s">
        <v>1715</v>
      </c>
      <c r="B767" s="47">
        <v>80111620</v>
      </c>
      <c r="C767" s="34" t="s">
        <v>1590</v>
      </c>
      <c r="D767" s="95">
        <v>43282</v>
      </c>
      <c r="E767" s="39" t="s">
        <v>1436</v>
      </c>
      <c r="F767" s="39" t="s">
        <v>1591</v>
      </c>
      <c r="G767" s="39" t="s">
        <v>232</v>
      </c>
      <c r="H767" s="82">
        <v>30000000</v>
      </c>
      <c r="I767" s="82">
        <v>30000000</v>
      </c>
      <c r="J767" s="39" t="s">
        <v>76</v>
      </c>
      <c r="K767" s="39" t="s">
        <v>68</v>
      </c>
      <c r="L767" s="47" t="s">
        <v>1438</v>
      </c>
      <c r="M767" s="47" t="s">
        <v>1134</v>
      </c>
      <c r="N767" s="83" t="s">
        <v>1135</v>
      </c>
      <c r="O767" s="84" t="s">
        <v>1439</v>
      </c>
      <c r="P767" s="34" t="s">
        <v>1147</v>
      </c>
      <c r="Q767" s="34" t="s">
        <v>1440</v>
      </c>
      <c r="R767" s="34" t="s">
        <v>1155</v>
      </c>
      <c r="S767" s="85">
        <v>140060001</v>
      </c>
      <c r="T767" s="34" t="s">
        <v>1156</v>
      </c>
      <c r="U767" s="35"/>
      <c r="V767" s="45">
        <v>8496</v>
      </c>
      <c r="W767" s="39">
        <v>21553</v>
      </c>
      <c r="X767" s="86"/>
      <c r="Y767" s="39"/>
      <c r="Z767" s="85"/>
      <c r="AA767" s="68">
        <f t="shared" si="11"/>
        <v>0</v>
      </c>
      <c r="AB767" s="47"/>
      <c r="AC767" s="47" t="s">
        <v>106</v>
      </c>
      <c r="AD767" s="47"/>
      <c r="AE767" s="47" t="s">
        <v>1441</v>
      </c>
      <c r="AF767" s="39" t="s">
        <v>63</v>
      </c>
      <c r="AG767" s="39" t="s">
        <v>1138</v>
      </c>
    </row>
    <row r="768" spans="1:33" s="15" customFormat="1" ht="50.25" customHeight="1" x14ac:dyDescent="0.3">
      <c r="A768" s="83" t="s">
        <v>1715</v>
      </c>
      <c r="B768" s="47">
        <v>80111620</v>
      </c>
      <c r="C768" s="34" t="s">
        <v>1592</v>
      </c>
      <c r="D768" s="95">
        <v>43282</v>
      </c>
      <c r="E768" s="39" t="s">
        <v>1436</v>
      </c>
      <c r="F768" s="39" t="s">
        <v>1593</v>
      </c>
      <c r="G768" s="39" t="s">
        <v>232</v>
      </c>
      <c r="H768" s="82">
        <v>30000000</v>
      </c>
      <c r="I768" s="82">
        <v>30000000</v>
      </c>
      <c r="J768" s="39" t="s">
        <v>76</v>
      </c>
      <c r="K768" s="39" t="s">
        <v>68</v>
      </c>
      <c r="L768" s="47" t="s">
        <v>1438</v>
      </c>
      <c r="M768" s="47" t="s">
        <v>1134</v>
      </c>
      <c r="N768" s="83" t="s">
        <v>1594</v>
      </c>
      <c r="O768" s="84" t="s">
        <v>1439</v>
      </c>
      <c r="P768" s="34" t="s">
        <v>1147</v>
      </c>
      <c r="Q768" s="34" t="s">
        <v>1440</v>
      </c>
      <c r="R768" s="34" t="s">
        <v>1155</v>
      </c>
      <c r="S768" s="85">
        <v>140060001</v>
      </c>
      <c r="T768" s="34" t="s">
        <v>1156</v>
      </c>
      <c r="U768" s="35"/>
      <c r="V768" s="45">
        <v>8497</v>
      </c>
      <c r="W768" s="39">
        <v>21554</v>
      </c>
      <c r="X768" s="86"/>
      <c r="Y768" s="39"/>
      <c r="Z768" s="85"/>
      <c r="AA768" s="68">
        <f t="shared" si="11"/>
        <v>0</v>
      </c>
      <c r="AB768" s="47"/>
      <c r="AC768" s="47" t="s">
        <v>106</v>
      </c>
      <c r="AD768" s="47"/>
      <c r="AE768" s="47" t="s">
        <v>1441</v>
      </c>
      <c r="AF768" s="39" t="s">
        <v>63</v>
      </c>
      <c r="AG768" s="39" t="s">
        <v>1138</v>
      </c>
    </row>
    <row r="769" spans="1:33" s="15" customFormat="1" ht="50.25" customHeight="1" x14ac:dyDescent="0.3">
      <c r="A769" s="83" t="s">
        <v>1715</v>
      </c>
      <c r="B769" s="47">
        <v>80111620</v>
      </c>
      <c r="C769" s="34" t="s">
        <v>1595</v>
      </c>
      <c r="D769" s="95">
        <v>43282</v>
      </c>
      <c r="E769" s="39" t="s">
        <v>1436</v>
      </c>
      <c r="F769" s="39" t="s">
        <v>1596</v>
      </c>
      <c r="G769" s="39" t="s">
        <v>232</v>
      </c>
      <c r="H769" s="82">
        <v>30000000</v>
      </c>
      <c r="I769" s="82">
        <v>30000000</v>
      </c>
      <c r="J769" s="39" t="s">
        <v>76</v>
      </c>
      <c r="K769" s="39" t="s">
        <v>68</v>
      </c>
      <c r="L769" s="47" t="s">
        <v>1438</v>
      </c>
      <c r="M769" s="47" t="s">
        <v>1134</v>
      </c>
      <c r="N769" s="83" t="s">
        <v>1135</v>
      </c>
      <c r="O769" s="84" t="s">
        <v>1439</v>
      </c>
      <c r="P769" s="34" t="s">
        <v>1147</v>
      </c>
      <c r="Q769" s="34" t="s">
        <v>1440</v>
      </c>
      <c r="R769" s="34" t="s">
        <v>1155</v>
      </c>
      <c r="S769" s="85">
        <v>140060001</v>
      </c>
      <c r="T769" s="34" t="s">
        <v>1156</v>
      </c>
      <c r="U769" s="35"/>
      <c r="V769" s="45">
        <v>8464</v>
      </c>
      <c r="W769" s="39">
        <v>21555</v>
      </c>
      <c r="X769" s="86"/>
      <c r="Y769" s="39"/>
      <c r="Z769" s="85"/>
      <c r="AA769" s="68">
        <f t="shared" si="11"/>
        <v>0</v>
      </c>
      <c r="AB769" s="47"/>
      <c r="AC769" s="47" t="s">
        <v>106</v>
      </c>
      <c r="AD769" s="47"/>
      <c r="AE769" s="47" t="s">
        <v>1441</v>
      </c>
      <c r="AF769" s="39" t="s">
        <v>63</v>
      </c>
      <c r="AG769" s="39" t="s">
        <v>1138</v>
      </c>
    </row>
    <row r="770" spans="1:33" s="5" customFormat="1" ht="50.25" customHeight="1" x14ac:dyDescent="0.3">
      <c r="A770" s="83" t="s">
        <v>1715</v>
      </c>
      <c r="B770" s="47">
        <v>80111620</v>
      </c>
      <c r="C770" s="34" t="s">
        <v>1597</v>
      </c>
      <c r="D770" s="95">
        <v>43282</v>
      </c>
      <c r="E770" s="39" t="s">
        <v>1436</v>
      </c>
      <c r="F770" s="39" t="s">
        <v>1598</v>
      </c>
      <c r="G770" s="39" t="s">
        <v>232</v>
      </c>
      <c r="H770" s="82">
        <v>30000000</v>
      </c>
      <c r="I770" s="82">
        <v>30000000</v>
      </c>
      <c r="J770" s="39" t="s">
        <v>76</v>
      </c>
      <c r="K770" s="39" t="s">
        <v>68</v>
      </c>
      <c r="L770" s="47" t="s">
        <v>1438</v>
      </c>
      <c r="M770" s="47" t="s">
        <v>1134</v>
      </c>
      <c r="N770" s="83" t="s">
        <v>1135</v>
      </c>
      <c r="O770" s="84" t="s">
        <v>1439</v>
      </c>
      <c r="P770" s="34" t="s">
        <v>1147</v>
      </c>
      <c r="Q770" s="34" t="s">
        <v>1440</v>
      </c>
      <c r="R770" s="34" t="s">
        <v>1155</v>
      </c>
      <c r="S770" s="85">
        <v>140060001</v>
      </c>
      <c r="T770" s="34" t="s">
        <v>1156</v>
      </c>
      <c r="U770" s="35"/>
      <c r="V770" s="45">
        <v>8470</v>
      </c>
      <c r="W770" s="39">
        <v>21556</v>
      </c>
      <c r="X770" s="86"/>
      <c r="Y770" s="39"/>
      <c r="Z770" s="85"/>
      <c r="AA770" s="68">
        <f t="shared" si="11"/>
        <v>0</v>
      </c>
      <c r="AB770" s="47"/>
      <c r="AC770" s="47" t="s">
        <v>106</v>
      </c>
      <c r="AD770" s="47"/>
      <c r="AE770" s="47" t="s">
        <v>1441</v>
      </c>
      <c r="AF770" s="39" t="s">
        <v>63</v>
      </c>
      <c r="AG770" s="39" t="s">
        <v>1138</v>
      </c>
    </row>
    <row r="771" spans="1:33" s="15" customFormat="1" ht="50.25" customHeight="1" x14ac:dyDescent="0.3">
      <c r="A771" s="83" t="s">
        <v>1715</v>
      </c>
      <c r="B771" s="47">
        <v>80111620</v>
      </c>
      <c r="C771" s="34" t="s">
        <v>1599</v>
      </c>
      <c r="D771" s="95">
        <v>43282</v>
      </c>
      <c r="E771" s="39" t="s">
        <v>1436</v>
      </c>
      <c r="F771" s="39" t="s">
        <v>1600</v>
      </c>
      <c r="G771" s="39" t="s">
        <v>232</v>
      </c>
      <c r="H771" s="82">
        <v>30000000</v>
      </c>
      <c r="I771" s="82">
        <v>30000000</v>
      </c>
      <c r="J771" s="39" t="s">
        <v>76</v>
      </c>
      <c r="K771" s="39" t="s">
        <v>68</v>
      </c>
      <c r="L771" s="47" t="s">
        <v>1438</v>
      </c>
      <c r="M771" s="47" t="s">
        <v>1134</v>
      </c>
      <c r="N771" s="83" t="s">
        <v>1135</v>
      </c>
      <c r="O771" s="84" t="s">
        <v>1439</v>
      </c>
      <c r="P771" s="34" t="s">
        <v>1147</v>
      </c>
      <c r="Q771" s="34" t="s">
        <v>1440</v>
      </c>
      <c r="R771" s="34" t="s">
        <v>1155</v>
      </c>
      <c r="S771" s="85">
        <v>140060001</v>
      </c>
      <c r="T771" s="34" t="s">
        <v>1156</v>
      </c>
      <c r="U771" s="35"/>
      <c r="V771" s="45">
        <v>8477</v>
      </c>
      <c r="W771" s="39">
        <v>21557</v>
      </c>
      <c r="X771" s="86"/>
      <c r="Y771" s="39"/>
      <c r="Z771" s="85"/>
      <c r="AA771" s="68">
        <f t="shared" si="11"/>
        <v>0</v>
      </c>
      <c r="AB771" s="47"/>
      <c r="AC771" s="47" t="s">
        <v>106</v>
      </c>
      <c r="AD771" s="47"/>
      <c r="AE771" s="47" t="s">
        <v>1441</v>
      </c>
      <c r="AF771" s="39" t="s">
        <v>63</v>
      </c>
      <c r="AG771" s="39" t="s">
        <v>1138</v>
      </c>
    </row>
    <row r="772" spans="1:33" s="15" customFormat="1" ht="50.25" customHeight="1" x14ac:dyDescent="0.3">
      <c r="A772" s="83" t="s">
        <v>1715</v>
      </c>
      <c r="B772" s="47">
        <v>80111620</v>
      </c>
      <c r="C772" s="34" t="s">
        <v>1601</v>
      </c>
      <c r="D772" s="95">
        <v>43282</v>
      </c>
      <c r="E772" s="39" t="s">
        <v>1436</v>
      </c>
      <c r="F772" s="39" t="s">
        <v>1602</v>
      </c>
      <c r="G772" s="39" t="s">
        <v>232</v>
      </c>
      <c r="H772" s="82">
        <v>30000000</v>
      </c>
      <c r="I772" s="82">
        <v>30000000</v>
      </c>
      <c r="J772" s="39" t="s">
        <v>76</v>
      </c>
      <c r="K772" s="39" t="s">
        <v>68</v>
      </c>
      <c r="L772" s="47" t="s">
        <v>1438</v>
      </c>
      <c r="M772" s="47" t="s">
        <v>1134</v>
      </c>
      <c r="N772" s="83" t="s">
        <v>1135</v>
      </c>
      <c r="O772" s="84" t="s">
        <v>1439</v>
      </c>
      <c r="P772" s="34" t="s">
        <v>1147</v>
      </c>
      <c r="Q772" s="34" t="s">
        <v>1440</v>
      </c>
      <c r="R772" s="34" t="s">
        <v>1155</v>
      </c>
      <c r="S772" s="85">
        <v>140060001</v>
      </c>
      <c r="T772" s="34" t="s">
        <v>1156</v>
      </c>
      <c r="U772" s="35"/>
      <c r="V772" s="45">
        <v>8471</v>
      </c>
      <c r="W772" s="39">
        <v>21558</v>
      </c>
      <c r="X772" s="86"/>
      <c r="Y772" s="39"/>
      <c r="Z772" s="85"/>
      <c r="AA772" s="68">
        <f t="shared" si="11"/>
        <v>0</v>
      </c>
      <c r="AB772" s="47"/>
      <c r="AC772" s="47" t="s">
        <v>106</v>
      </c>
      <c r="AD772" s="47"/>
      <c r="AE772" s="47" t="s">
        <v>1441</v>
      </c>
      <c r="AF772" s="39" t="s">
        <v>63</v>
      </c>
      <c r="AG772" s="39" t="s">
        <v>1138</v>
      </c>
    </row>
    <row r="773" spans="1:33" s="5" customFormat="1" ht="50.25" customHeight="1" x14ac:dyDescent="0.3">
      <c r="A773" s="83" t="s">
        <v>1715</v>
      </c>
      <c r="B773" s="47">
        <v>80111620</v>
      </c>
      <c r="C773" s="34" t="s">
        <v>1603</v>
      </c>
      <c r="D773" s="95">
        <v>43282</v>
      </c>
      <c r="E773" s="39" t="s">
        <v>1436</v>
      </c>
      <c r="F773" s="39" t="s">
        <v>1604</v>
      </c>
      <c r="G773" s="39" t="s">
        <v>232</v>
      </c>
      <c r="H773" s="82">
        <v>30000000</v>
      </c>
      <c r="I773" s="82">
        <v>30000000</v>
      </c>
      <c r="J773" s="39" t="s">
        <v>76</v>
      </c>
      <c r="K773" s="39" t="s">
        <v>68</v>
      </c>
      <c r="L773" s="47" t="s">
        <v>1438</v>
      </c>
      <c r="M773" s="47" t="s">
        <v>1134</v>
      </c>
      <c r="N773" s="83" t="s">
        <v>1135</v>
      </c>
      <c r="O773" s="84" t="s">
        <v>1439</v>
      </c>
      <c r="P773" s="34" t="s">
        <v>1147</v>
      </c>
      <c r="Q773" s="34" t="s">
        <v>1440</v>
      </c>
      <c r="R773" s="34" t="s">
        <v>1155</v>
      </c>
      <c r="S773" s="85">
        <v>140060001</v>
      </c>
      <c r="T773" s="34" t="s">
        <v>1156</v>
      </c>
      <c r="U773" s="35"/>
      <c r="V773" s="87">
        <v>8392</v>
      </c>
      <c r="W773" s="39">
        <v>22171</v>
      </c>
      <c r="X773" s="100">
        <v>43285</v>
      </c>
      <c r="Y773" s="39" t="s">
        <v>931</v>
      </c>
      <c r="Z773" s="85" t="s">
        <v>5714</v>
      </c>
      <c r="AA773" s="68">
        <f t="shared" si="11"/>
        <v>1</v>
      </c>
      <c r="AB773" s="47"/>
      <c r="AC773" s="47" t="s">
        <v>106</v>
      </c>
      <c r="AD773" s="47"/>
      <c r="AE773" s="47" t="s">
        <v>1441</v>
      </c>
      <c r="AF773" s="39" t="s">
        <v>63</v>
      </c>
      <c r="AG773" s="39" t="s">
        <v>1138</v>
      </c>
    </row>
    <row r="774" spans="1:33" s="15" customFormat="1" ht="50.25" customHeight="1" x14ac:dyDescent="0.3">
      <c r="A774" s="83" t="s">
        <v>1715</v>
      </c>
      <c r="B774" s="47">
        <v>80111620</v>
      </c>
      <c r="C774" s="34" t="s">
        <v>1605</v>
      </c>
      <c r="D774" s="95">
        <v>43282</v>
      </c>
      <c r="E774" s="39" t="s">
        <v>1436</v>
      </c>
      <c r="F774" s="39" t="s">
        <v>1606</v>
      </c>
      <c r="G774" s="39" t="s">
        <v>232</v>
      </c>
      <c r="H774" s="82">
        <v>30000000</v>
      </c>
      <c r="I774" s="82">
        <v>30000000</v>
      </c>
      <c r="J774" s="39" t="s">
        <v>76</v>
      </c>
      <c r="K774" s="39" t="s">
        <v>68</v>
      </c>
      <c r="L774" s="47" t="s">
        <v>1438</v>
      </c>
      <c r="M774" s="47" t="s">
        <v>1134</v>
      </c>
      <c r="N774" s="83" t="s">
        <v>1135</v>
      </c>
      <c r="O774" s="84" t="s">
        <v>1439</v>
      </c>
      <c r="P774" s="34" t="s">
        <v>1147</v>
      </c>
      <c r="Q774" s="34" t="s">
        <v>1440</v>
      </c>
      <c r="R774" s="34" t="s">
        <v>1155</v>
      </c>
      <c r="S774" s="85">
        <v>140060001</v>
      </c>
      <c r="T774" s="34" t="s">
        <v>1156</v>
      </c>
      <c r="U774" s="35"/>
      <c r="V774" s="45">
        <v>8442</v>
      </c>
      <c r="W774" s="39">
        <v>21560</v>
      </c>
      <c r="X774" s="86"/>
      <c r="Y774" s="39"/>
      <c r="Z774" s="85"/>
      <c r="AA774" s="68">
        <f t="shared" si="11"/>
        <v>0</v>
      </c>
      <c r="AB774" s="47"/>
      <c r="AC774" s="47" t="s">
        <v>106</v>
      </c>
      <c r="AD774" s="47"/>
      <c r="AE774" s="47" t="s">
        <v>1441</v>
      </c>
      <c r="AF774" s="39" t="s">
        <v>63</v>
      </c>
      <c r="AG774" s="39" t="s">
        <v>1138</v>
      </c>
    </row>
    <row r="775" spans="1:33" s="5" customFormat="1" ht="50.25" customHeight="1" x14ac:dyDescent="0.3">
      <c r="A775" s="83" t="s">
        <v>1715</v>
      </c>
      <c r="B775" s="47">
        <v>80111620</v>
      </c>
      <c r="C775" s="34" t="s">
        <v>1607</v>
      </c>
      <c r="D775" s="95">
        <v>43282</v>
      </c>
      <c r="E775" s="39" t="s">
        <v>1436</v>
      </c>
      <c r="F775" s="39" t="s">
        <v>1608</v>
      </c>
      <c r="G775" s="39" t="s">
        <v>232</v>
      </c>
      <c r="H775" s="82">
        <v>30000000</v>
      </c>
      <c r="I775" s="82">
        <v>30000000</v>
      </c>
      <c r="J775" s="39" t="s">
        <v>76</v>
      </c>
      <c r="K775" s="39" t="s">
        <v>68</v>
      </c>
      <c r="L775" s="47" t="s">
        <v>1438</v>
      </c>
      <c r="M775" s="47" t="s">
        <v>1134</v>
      </c>
      <c r="N775" s="83" t="s">
        <v>1609</v>
      </c>
      <c r="O775" s="84" t="s">
        <v>1439</v>
      </c>
      <c r="P775" s="34" t="s">
        <v>1147</v>
      </c>
      <c r="Q775" s="34" t="s">
        <v>1440</v>
      </c>
      <c r="R775" s="34" t="s">
        <v>1155</v>
      </c>
      <c r="S775" s="85">
        <v>140060001</v>
      </c>
      <c r="T775" s="34" t="s">
        <v>1156</v>
      </c>
      <c r="U775" s="35"/>
      <c r="V775" s="45">
        <v>8510</v>
      </c>
      <c r="W775" s="39">
        <v>21561</v>
      </c>
      <c r="X775" s="86"/>
      <c r="Y775" s="39"/>
      <c r="Z775" s="85"/>
      <c r="AA775" s="68">
        <f t="shared" si="11"/>
        <v>0</v>
      </c>
      <c r="AB775" s="47"/>
      <c r="AC775" s="47" t="s">
        <v>106</v>
      </c>
      <c r="AD775" s="47"/>
      <c r="AE775" s="47" t="s">
        <v>1441</v>
      </c>
      <c r="AF775" s="39" t="s">
        <v>63</v>
      </c>
      <c r="AG775" s="39" t="s">
        <v>1138</v>
      </c>
    </row>
    <row r="776" spans="1:33" s="5" customFormat="1" ht="50.25" customHeight="1" x14ac:dyDescent="0.3">
      <c r="A776" s="83" t="s">
        <v>1715</v>
      </c>
      <c r="B776" s="47">
        <v>80111620</v>
      </c>
      <c r="C776" s="34" t="s">
        <v>1610</v>
      </c>
      <c r="D776" s="95">
        <v>43282</v>
      </c>
      <c r="E776" s="39" t="s">
        <v>1436</v>
      </c>
      <c r="F776" s="39" t="s">
        <v>1611</v>
      </c>
      <c r="G776" s="39" t="s">
        <v>232</v>
      </c>
      <c r="H776" s="82">
        <v>30000000</v>
      </c>
      <c r="I776" s="82">
        <v>30000000</v>
      </c>
      <c r="J776" s="39" t="s">
        <v>76</v>
      </c>
      <c r="K776" s="39" t="s">
        <v>68</v>
      </c>
      <c r="L776" s="47" t="s">
        <v>1438</v>
      </c>
      <c r="M776" s="47" t="s">
        <v>1134</v>
      </c>
      <c r="N776" s="83" t="s">
        <v>1135</v>
      </c>
      <c r="O776" s="84" t="s">
        <v>1439</v>
      </c>
      <c r="P776" s="34" t="s">
        <v>1147</v>
      </c>
      <c r="Q776" s="34" t="s">
        <v>1440</v>
      </c>
      <c r="R776" s="34" t="s">
        <v>1155</v>
      </c>
      <c r="S776" s="85">
        <v>140060001</v>
      </c>
      <c r="T776" s="34" t="s">
        <v>1156</v>
      </c>
      <c r="U776" s="35"/>
      <c r="V776" s="45">
        <v>8480</v>
      </c>
      <c r="W776" s="39">
        <v>21562</v>
      </c>
      <c r="X776" s="86"/>
      <c r="Y776" s="39"/>
      <c r="Z776" s="85"/>
      <c r="AA776" s="68">
        <f t="shared" si="11"/>
        <v>0</v>
      </c>
      <c r="AB776" s="47"/>
      <c r="AC776" s="47" t="s">
        <v>106</v>
      </c>
      <c r="AD776" s="47"/>
      <c r="AE776" s="47" t="s">
        <v>1441</v>
      </c>
      <c r="AF776" s="39" t="s">
        <v>63</v>
      </c>
      <c r="AG776" s="39" t="s">
        <v>1138</v>
      </c>
    </row>
    <row r="777" spans="1:33" s="5" customFormat="1" ht="50.25" customHeight="1" x14ac:dyDescent="0.3">
      <c r="A777" s="83" t="s">
        <v>1715</v>
      </c>
      <c r="B777" s="47">
        <v>80111620</v>
      </c>
      <c r="C777" s="34" t="s">
        <v>1612</v>
      </c>
      <c r="D777" s="95">
        <v>43282</v>
      </c>
      <c r="E777" s="39" t="s">
        <v>1436</v>
      </c>
      <c r="F777" s="39" t="s">
        <v>1613</v>
      </c>
      <c r="G777" s="39" t="s">
        <v>232</v>
      </c>
      <c r="H777" s="82">
        <v>30000000</v>
      </c>
      <c r="I777" s="82">
        <v>30000000</v>
      </c>
      <c r="J777" s="39" t="s">
        <v>76</v>
      </c>
      <c r="K777" s="39" t="s">
        <v>68</v>
      </c>
      <c r="L777" s="47" t="s">
        <v>1438</v>
      </c>
      <c r="M777" s="47" t="s">
        <v>1134</v>
      </c>
      <c r="N777" s="83" t="s">
        <v>1135</v>
      </c>
      <c r="O777" s="84" t="s">
        <v>1439</v>
      </c>
      <c r="P777" s="34" t="s">
        <v>1147</v>
      </c>
      <c r="Q777" s="34" t="s">
        <v>1440</v>
      </c>
      <c r="R777" s="34" t="s">
        <v>1155</v>
      </c>
      <c r="S777" s="85">
        <v>140050001</v>
      </c>
      <c r="T777" s="34" t="s">
        <v>1156</v>
      </c>
      <c r="U777" s="35"/>
      <c r="V777" s="45">
        <v>8489</v>
      </c>
      <c r="W777" s="39">
        <v>21563</v>
      </c>
      <c r="X777" s="86"/>
      <c r="Y777" s="39"/>
      <c r="Z777" s="85"/>
      <c r="AA777" s="68">
        <f t="shared" si="11"/>
        <v>0</v>
      </c>
      <c r="AB777" s="47"/>
      <c r="AC777" s="47" t="s">
        <v>106</v>
      </c>
      <c r="AD777" s="47"/>
      <c r="AE777" s="47" t="s">
        <v>1441</v>
      </c>
      <c r="AF777" s="39" t="s">
        <v>63</v>
      </c>
      <c r="AG777" s="39" t="s">
        <v>1138</v>
      </c>
    </row>
    <row r="778" spans="1:33" s="5" customFormat="1" ht="50.25" customHeight="1" x14ac:dyDescent="0.3">
      <c r="A778" s="83" t="s">
        <v>1715</v>
      </c>
      <c r="B778" s="47">
        <v>80111620</v>
      </c>
      <c r="C778" s="34" t="s">
        <v>1614</v>
      </c>
      <c r="D778" s="95">
        <v>43282</v>
      </c>
      <c r="E778" s="39" t="s">
        <v>1436</v>
      </c>
      <c r="F778" s="39" t="s">
        <v>1615</v>
      </c>
      <c r="G778" s="39" t="s">
        <v>232</v>
      </c>
      <c r="H778" s="82">
        <v>30000000</v>
      </c>
      <c r="I778" s="82">
        <v>30000000</v>
      </c>
      <c r="J778" s="39" t="s">
        <v>76</v>
      </c>
      <c r="K778" s="39" t="s">
        <v>68</v>
      </c>
      <c r="L778" s="47" t="s">
        <v>1438</v>
      </c>
      <c r="M778" s="47" t="s">
        <v>1134</v>
      </c>
      <c r="N778" s="83" t="s">
        <v>1135</v>
      </c>
      <c r="O778" s="84" t="s">
        <v>1439</v>
      </c>
      <c r="P778" s="34" t="s">
        <v>1147</v>
      </c>
      <c r="Q778" s="34" t="s">
        <v>1440</v>
      </c>
      <c r="R778" s="34" t="s">
        <v>1155</v>
      </c>
      <c r="S778" s="85">
        <v>140050001</v>
      </c>
      <c r="T778" s="34" t="s">
        <v>1156</v>
      </c>
      <c r="U778" s="35"/>
      <c r="V778" s="45">
        <v>8422</v>
      </c>
      <c r="W778" s="39">
        <v>22110</v>
      </c>
      <c r="X778" s="86">
        <v>43286</v>
      </c>
      <c r="Y778" s="39" t="s">
        <v>931</v>
      </c>
      <c r="Z778" s="85" t="s">
        <v>5715</v>
      </c>
      <c r="AA778" s="68">
        <f t="shared" si="11"/>
        <v>1</v>
      </c>
      <c r="AB778" s="47"/>
      <c r="AC778" s="47" t="s">
        <v>106</v>
      </c>
      <c r="AD778" s="47"/>
      <c r="AE778" s="47" t="s">
        <v>1441</v>
      </c>
      <c r="AF778" s="39" t="s">
        <v>63</v>
      </c>
      <c r="AG778" s="39" t="s">
        <v>1138</v>
      </c>
    </row>
    <row r="779" spans="1:33" s="5" customFormat="1" ht="50.25" customHeight="1" x14ac:dyDescent="0.3">
      <c r="A779" s="83" t="s">
        <v>1715</v>
      </c>
      <c r="B779" s="47">
        <v>80111620</v>
      </c>
      <c r="C779" s="34" t="s">
        <v>1616</v>
      </c>
      <c r="D779" s="95">
        <v>43282</v>
      </c>
      <c r="E779" s="39" t="s">
        <v>1436</v>
      </c>
      <c r="F779" s="39" t="s">
        <v>1617</v>
      </c>
      <c r="G779" s="39" t="s">
        <v>232</v>
      </c>
      <c r="H779" s="82">
        <v>30000000</v>
      </c>
      <c r="I779" s="82">
        <v>30000000</v>
      </c>
      <c r="J779" s="39" t="s">
        <v>76</v>
      </c>
      <c r="K779" s="39" t="s">
        <v>68</v>
      </c>
      <c r="L779" s="47" t="s">
        <v>1438</v>
      </c>
      <c r="M779" s="47" t="s">
        <v>1134</v>
      </c>
      <c r="N779" s="83" t="s">
        <v>1135</v>
      </c>
      <c r="O779" s="84" t="s">
        <v>1439</v>
      </c>
      <c r="P779" s="34" t="s">
        <v>1147</v>
      </c>
      <c r="Q779" s="34" t="s">
        <v>1440</v>
      </c>
      <c r="R779" s="34" t="s">
        <v>1155</v>
      </c>
      <c r="S779" s="85">
        <v>140050001</v>
      </c>
      <c r="T779" s="34" t="s">
        <v>1156</v>
      </c>
      <c r="U779" s="35"/>
      <c r="V779" s="45">
        <v>8439</v>
      </c>
      <c r="W779" s="39">
        <v>21565</v>
      </c>
      <c r="X779" s="86"/>
      <c r="Y779" s="39"/>
      <c r="Z779" s="85"/>
      <c r="AA779" s="68">
        <f t="shared" si="11"/>
        <v>0</v>
      </c>
      <c r="AB779" s="47"/>
      <c r="AC779" s="47" t="s">
        <v>106</v>
      </c>
      <c r="AD779" s="47"/>
      <c r="AE779" s="47" t="s">
        <v>1441</v>
      </c>
      <c r="AF779" s="39" t="s">
        <v>63</v>
      </c>
      <c r="AG779" s="39" t="s">
        <v>1138</v>
      </c>
    </row>
    <row r="780" spans="1:33" s="5" customFormat="1" ht="50.25" customHeight="1" x14ac:dyDescent="0.3">
      <c r="A780" s="83" t="s">
        <v>1715</v>
      </c>
      <c r="B780" s="47">
        <v>80111620</v>
      </c>
      <c r="C780" s="34" t="s">
        <v>1618</v>
      </c>
      <c r="D780" s="95">
        <v>43282</v>
      </c>
      <c r="E780" s="39" t="s">
        <v>1436</v>
      </c>
      <c r="F780" s="39" t="s">
        <v>1619</v>
      </c>
      <c r="G780" s="39" t="s">
        <v>232</v>
      </c>
      <c r="H780" s="82">
        <v>30000000</v>
      </c>
      <c r="I780" s="82">
        <v>30000000</v>
      </c>
      <c r="J780" s="39" t="s">
        <v>76</v>
      </c>
      <c r="K780" s="39" t="s">
        <v>68</v>
      </c>
      <c r="L780" s="47" t="s">
        <v>1438</v>
      </c>
      <c r="M780" s="47" t="s">
        <v>1134</v>
      </c>
      <c r="N780" s="83" t="s">
        <v>1135</v>
      </c>
      <c r="O780" s="84" t="s">
        <v>1439</v>
      </c>
      <c r="P780" s="34" t="s">
        <v>1147</v>
      </c>
      <c r="Q780" s="34" t="s">
        <v>1440</v>
      </c>
      <c r="R780" s="34" t="s">
        <v>1155</v>
      </c>
      <c r="S780" s="85">
        <v>140050001</v>
      </c>
      <c r="T780" s="34" t="s">
        <v>1156</v>
      </c>
      <c r="U780" s="35"/>
      <c r="V780" s="45">
        <v>8428</v>
      </c>
      <c r="W780" s="39">
        <v>21566</v>
      </c>
      <c r="X780" s="86"/>
      <c r="Y780" s="39"/>
      <c r="Z780" s="85"/>
      <c r="AA780" s="68">
        <f t="shared" si="11"/>
        <v>0</v>
      </c>
      <c r="AB780" s="47"/>
      <c r="AC780" s="47" t="s">
        <v>106</v>
      </c>
      <c r="AD780" s="47"/>
      <c r="AE780" s="47" t="s">
        <v>1441</v>
      </c>
      <c r="AF780" s="39" t="s">
        <v>63</v>
      </c>
      <c r="AG780" s="39" t="s">
        <v>1138</v>
      </c>
    </row>
    <row r="781" spans="1:33" s="5" customFormat="1" ht="50.25" customHeight="1" x14ac:dyDescent="0.3">
      <c r="A781" s="83" t="s">
        <v>1715</v>
      </c>
      <c r="B781" s="47">
        <v>80111620</v>
      </c>
      <c r="C781" s="34" t="s">
        <v>1620</v>
      </c>
      <c r="D781" s="95">
        <v>43282</v>
      </c>
      <c r="E781" s="39" t="s">
        <v>1436</v>
      </c>
      <c r="F781" s="39" t="s">
        <v>1621</v>
      </c>
      <c r="G781" s="39" t="s">
        <v>232</v>
      </c>
      <c r="H781" s="82">
        <v>30000000</v>
      </c>
      <c r="I781" s="82">
        <v>30000000</v>
      </c>
      <c r="J781" s="39" t="s">
        <v>76</v>
      </c>
      <c r="K781" s="39" t="s">
        <v>68</v>
      </c>
      <c r="L781" s="47" t="s">
        <v>1438</v>
      </c>
      <c r="M781" s="47" t="s">
        <v>1134</v>
      </c>
      <c r="N781" s="83" t="s">
        <v>1135</v>
      </c>
      <c r="O781" s="84" t="s">
        <v>1439</v>
      </c>
      <c r="P781" s="34" t="s">
        <v>1147</v>
      </c>
      <c r="Q781" s="34" t="s">
        <v>1440</v>
      </c>
      <c r="R781" s="34" t="s">
        <v>1155</v>
      </c>
      <c r="S781" s="85">
        <v>140050001</v>
      </c>
      <c r="T781" s="34" t="s">
        <v>1156</v>
      </c>
      <c r="U781" s="35"/>
      <c r="V781" s="45">
        <v>8511</v>
      </c>
      <c r="W781" s="39">
        <v>21567</v>
      </c>
      <c r="X781" s="86"/>
      <c r="Y781" s="39"/>
      <c r="Z781" s="85"/>
      <c r="AA781" s="68">
        <f t="shared" ref="AA781:AA844" si="12">+IF(AND(W781="",X781="",Y781="",Z781=""),"",IF(AND(W781&lt;&gt;"",X781="",Y781="",Z781=""),0%,IF(AND(W781&lt;&gt;"",X781&lt;&gt;"",Y781="",Z781=""),33%,IF(AND(W781&lt;&gt;"",X781&lt;&gt;"",Y781&lt;&gt;"",Z781=""),66%,IF(AND(W781&lt;&gt;"",X781&lt;&gt;"",Y781&lt;&gt;"",Z781&lt;&gt;""),100%,"Información incompleta")))))</f>
        <v>0</v>
      </c>
      <c r="AB781" s="47"/>
      <c r="AC781" s="47" t="s">
        <v>106</v>
      </c>
      <c r="AD781" s="47"/>
      <c r="AE781" s="47" t="s">
        <v>1441</v>
      </c>
      <c r="AF781" s="39" t="s">
        <v>63</v>
      </c>
      <c r="AG781" s="39" t="s">
        <v>1138</v>
      </c>
    </row>
    <row r="782" spans="1:33" s="5" customFormat="1" ht="50.25" customHeight="1" x14ac:dyDescent="0.3">
      <c r="A782" s="83" t="s">
        <v>1715</v>
      </c>
      <c r="B782" s="47">
        <v>80111620</v>
      </c>
      <c r="C782" s="34" t="s">
        <v>1622</v>
      </c>
      <c r="D782" s="95">
        <v>43282</v>
      </c>
      <c r="E782" s="39" t="s">
        <v>1436</v>
      </c>
      <c r="F782" s="39" t="s">
        <v>1623</v>
      </c>
      <c r="G782" s="39" t="s">
        <v>232</v>
      </c>
      <c r="H782" s="82">
        <v>30000000</v>
      </c>
      <c r="I782" s="82">
        <v>30000000</v>
      </c>
      <c r="J782" s="39" t="s">
        <v>76</v>
      </c>
      <c r="K782" s="39" t="s">
        <v>68</v>
      </c>
      <c r="L782" s="47" t="s">
        <v>1438</v>
      </c>
      <c r="M782" s="47" t="s">
        <v>1134</v>
      </c>
      <c r="N782" s="83" t="s">
        <v>1135</v>
      </c>
      <c r="O782" s="84" t="s">
        <v>1439</v>
      </c>
      <c r="P782" s="34" t="s">
        <v>1147</v>
      </c>
      <c r="Q782" s="34" t="s">
        <v>1440</v>
      </c>
      <c r="R782" s="34" t="s">
        <v>1155</v>
      </c>
      <c r="S782" s="85">
        <v>140050001</v>
      </c>
      <c r="T782" s="34" t="s">
        <v>1156</v>
      </c>
      <c r="U782" s="35"/>
      <c r="V782" s="45">
        <v>8402</v>
      </c>
      <c r="W782" s="39">
        <v>22173</v>
      </c>
      <c r="X782" s="100">
        <v>43285</v>
      </c>
      <c r="Y782" s="39" t="s">
        <v>5707</v>
      </c>
      <c r="Z782" s="101" t="s">
        <v>5716</v>
      </c>
      <c r="AA782" s="68">
        <f t="shared" si="12"/>
        <v>1</v>
      </c>
      <c r="AB782" s="47"/>
      <c r="AC782" s="47" t="s">
        <v>106</v>
      </c>
      <c r="AD782" s="47"/>
      <c r="AE782" s="47" t="s">
        <v>1441</v>
      </c>
      <c r="AF782" s="39" t="s">
        <v>63</v>
      </c>
      <c r="AG782" s="39" t="s">
        <v>1138</v>
      </c>
    </row>
    <row r="783" spans="1:33" s="5" customFormat="1" ht="50.25" customHeight="1" x14ac:dyDescent="0.3">
      <c r="A783" s="83" t="s">
        <v>1715</v>
      </c>
      <c r="B783" s="47">
        <v>80111620</v>
      </c>
      <c r="C783" s="34" t="s">
        <v>1624</v>
      </c>
      <c r="D783" s="95">
        <v>43282</v>
      </c>
      <c r="E783" s="39" t="s">
        <v>1436</v>
      </c>
      <c r="F783" s="39" t="s">
        <v>1625</v>
      </c>
      <c r="G783" s="39" t="s">
        <v>232</v>
      </c>
      <c r="H783" s="82">
        <v>30000000</v>
      </c>
      <c r="I783" s="82">
        <v>30000000</v>
      </c>
      <c r="J783" s="39" t="s">
        <v>76</v>
      </c>
      <c r="K783" s="39" t="s">
        <v>68</v>
      </c>
      <c r="L783" s="47" t="s">
        <v>1438</v>
      </c>
      <c r="M783" s="47" t="s">
        <v>1134</v>
      </c>
      <c r="N783" s="83" t="s">
        <v>1594</v>
      </c>
      <c r="O783" s="84" t="s">
        <v>1439</v>
      </c>
      <c r="P783" s="34" t="s">
        <v>1147</v>
      </c>
      <c r="Q783" s="34" t="s">
        <v>1440</v>
      </c>
      <c r="R783" s="34" t="s">
        <v>1155</v>
      </c>
      <c r="S783" s="85">
        <v>140050001</v>
      </c>
      <c r="T783" s="34" t="s">
        <v>1156</v>
      </c>
      <c r="U783" s="35"/>
      <c r="V783" s="45">
        <v>8429</v>
      </c>
      <c r="W783" s="39">
        <v>21569</v>
      </c>
      <c r="X783" s="86"/>
      <c r="Y783" s="39"/>
      <c r="Z783" s="85"/>
      <c r="AA783" s="68">
        <f t="shared" si="12"/>
        <v>0</v>
      </c>
      <c r="AB783" s="47"/>
      <c r="AC783" s="47" t="s">
        <v>106</v>
      </c>
      <c r="AD783" s="47"/>
      <c r="AE783" s="47" t="s">
        <v>1441</v>
      </c>
      <c r="AF783" s="39" t="s">
        <v>63</v>
      </c>
      <c r="AG783" s="39" t="s">
        <v>1138</v>
      </c>
    </row>
    <row r="784" spans="1:33" s="5" customFormat="1" ht="50.25" customHeight="1" x14ac:dyDescent="0.3">
      <c r="A784" s="83" t="s">
        <v>1715</v>
      </c>
      <c r="B784" s="47">
        <v>80111620</v>
      </c>
      <c r="C784" s="34" t="s">
        <v>1626</v>
      </c>
      <c r="D784" s="95">
        <v>43282</v>
      </c>
      <c r="E784" s="39" t="s">
        <v>1436</v>
      </c>
      <c r="F784" s="39" t="s">
        <v>1627</v>
      </c>
      <c r="G784" s="39" t="s">
        <v>232</v>
      </c>
      <c r="H784" s="82">
        <v>30000000</v>
      </c>
      <c r="I784" s="82">
        <v>30000000</v>
      </c>
      <c r="J784" s="39" t="s">
        <v>76</v>
      </c>
      <c r="K784" s="39" t="s">
        <v>68</v>
      </c>
      <c r="L784" s="47" t="s">
        <v>1438</v>
      </c>
      <c r="M784" s="47" t="s">
        <v>1134</v>
      </c>
      <c r="N784" s="83" t="s">
        <v>1135</v>
      </c>
      <c r="O784" s="84" t="s">
        <v>1439</v>
      </c>
      <c r="P784" s="34" t="s">
        <v>1147</v>
      </c>
      <c r="Q784" s="34" t="s">
        <v>1440</v>
      </c>
      <c r="R784" s="34" t="s">
        <v>1155</v>
      </c>
      <c r="S784" s="85">
        <v>140050001</v>
      </c>
      <c r="T784" s="34" t="s">
        <v>1156</v>
      </c>
      <c r="U784" s="35"/>
      <c r="V784" s="45">
        <v>8415</v>
      </c>
      <c r="W784" s="39">
        <v>22114</v>
      </c>
      <c r="X784" s="100">
        <v>43285</v>
      </c>
      <c r="Y784" s="39" t="s">
        <v>931</v>
      </c>
      <c r="Z784" s="101" t="s">
        <v>5717</v>
      </c>
      <c r="AA784" s="68">
        <f t="shared" si="12"/>
        <v>1</v>
      </c>
      <c r="AB784" s="47"/>
      <c r="AC784" s="47" t="s">
        <v>106</v>
      </c>
      <c r="AD784" s="47"/>
      <c r="AE784" s="47" t="s">
        <v>1441</v>
      </c>
      <c r="AF784" s="39" t="s">
        <v>63</v>
      </c>
      <c r="AG784" s="39" t="s">
        <v>1138</v>
      </c>
    </row>
    <row r="785" spans="1:33" s="5" customFormat="1" ht="50.25" customHeight="1" x14ac:dyDescent="0.3">
      <c r="A785" s="83" t="s">
        <v>1715</v>
      </c>
      <c r="B785" s="47">
        <v>80111620</v>
      </c>
      <c r="C785" s="34" t="s">
        <v>1628</v>
      </c>
      <c r="D785" s="95">
        <v>43282</v>
      </c>
      <c r="E785" s="39" t="s">
        <v>1436</v>
      </c>
      <c r="F785" s="39" t="s">
        <v>1629</v>
      </c>
      <c r="G785" s="39" t="s">
        <v>232</v>
      </c>
      <c r="H785" s="82">
        <v>30000000</v>
      </c>
      <c r="I785" s="82">
        <v>30000000</v>
      </c>
      <c r="J785" s="39" t="s">
        <v>76</v>
      </c>
      <c r="K785" s="39" t="s">
        <v>68</v>
      </c>
      <c r="L785" s="47" t="s">
        <v>1438</v>
      </c>
      <c r="M785" s="47" t="s">
        <v>1134</v>
      </c>
      <c r="N785" s="83" t="s">
        <v>1135</v>
      </c>
      <c r="O785" s="84" t="s">
        <v>1439</v>
      </c>
      <c r="P785" s="34" t="s">
        <v>1147</v>
      </c>
      <c r="Q785" s="34" t="s">
        <v>1440</v>
      </c>
      <c r="R785" s="34" t="s">
        <v>1155</v>
      </c>
      <c r="S785" s="85">
        <v>140050001</v>
      </c>
      <c r="T785" s="34" t="s">
        <v>1156</v>
      </c>
      <c r="U785" s="35"/>
      <c r="V785" s="45">
        <v>8452</v>
      </c>
      <c r="W785" s="39">
        <v>21571</v>
      </c>
      <c r="X785" s="86"/>
      <c r="Y785" s="39"/>
      <c r="Z785" s="85"/>
      <c r="AA785" s="68">
        <f t="shared" si="12"/>
        <v>0</v>
      </c>
      <c r="AB785" s="47"/>
      <c r="AC785" s="47" t="s">
        <v>106</v>
      </c>
      <c r="AD785" s="47"/>
      <c r="AE785" s="47" t="s">
        <v>1441</v>
      </c>
      <c r="AF785" s="39" t="s">
        <v>63</v>
      </c>
      <c r="AG785" s="39" t="s">
        <v>1138</v>
      </c>
    </row>
    <row r="786" spans="1:33" s="5" customFormat="1" ht="50.25" customHeight="1" x14ac:dyDescent="0.3">
      <c r="A786" s="83" t="s">
        <v>1715</v>
      </c>
      <c r="B786" s="47">
        <v>80111620</v>
      </c>
      <c r="C786" s="34" t="s">
        <v>1630</v>
      </c>
      <c r="D786" s="95">
        <v>43282</v>
      </c>
      <c r="E786" s="39" t="s">
        <v>1436</v>
      </c>
      <c r="F786" s="39" t="s">
        <v>1631</v>
      </c>
      <c r="G786" s="39" t="s">
        <v>232</v>
      </c>
      <c r="H786" s="82">
        <v>30000000</v>
      </c>
      <c r="I786" s="82">
        <v>30000000</v>
      </c>
      <c r="J786" s="39" t="s">
        <v>76</v>
      </c>
      <c r="K786" s="39" t="s">
        <v>68</v>
      </c>
      <c r="L786" s="47" t="s">
        <v>1438</v>
      </c>
      <c r="M786" s="47" t="s">
        <v>1134</v>
      </c>
      <c r="N786" s="83" t="s">
        <v>1135</v>
      </c>
      <c r="O786" s="84" t="s">
        <v>1439</v>
      </c>
      <c r="P786" s="34" t="s">
        <v>1147</v>
      </c>
      <c r="Q786" s="34" t="s">
        <v>1440</v>
      </c>
      <c r="R786" s="34" t="s">
        <v>1155</v>
      </c>
      <c r="S786" s="85">
        <v>140050001</v>
      </c>
      <c r="T786" s="34" t="s">
        <v>1156</v>
      </c>
      <c r="U786" s="35"/>
      <c r="V786" s="45">
        <v>8485</v>
      </c>
      <c r="W786" s="39">
        <v>21572</v>
      </c>
      <c r="X786" s="86"/>
      <c r="Y786" s="39"/>
      <c r="Z786" s="85"/>
      <c r="AA786" s="68">
        <f t="shared" si="12"/>
        <v>0</v>
      </c>
      <c r="AB786" s="47"/>
      <c r="AC786" s="47" t="s">
        <v>106</v>
      </c>
      <c r="AD786" s="47"/>
      <c r="AE786" s="47" t="s">
        <v>1441</v>
      </c>
      <c r="AF786" s="39" t="s">
        <v>63</v>
      </c>
      <c r="AG786" s="39" t="s">
        <v>1138</v>
      </c>
    </row>
    <row r="787" spans="1:33" s="5" customFormat="1" ht="50.25" customHeight="1" x14ac:dyDescent="0.3">
      <c r="A787" s="83" t="s">
        <v>1715</v>
      </c>
      <c r="B787" s="47">
        <v>80111620</v>
      </c>
      <c r="C787" s="34" t="s">
        <v>1632</v>
      </c>
      <c r="D787" s="95">
        <v>43282</v>
      </c>
      <c r="E787" s="39" t="s">
        <v>1436</v>
      </c>
      <c r="F787" s="39" t="s">
        <v>1633</v>
      </c>
      <c r="G787" s="39" t="s">
        <v>232</v>
      </c>
      <c r="H787" s="82">
        <v>30000000</v>
      </c>
      <c r="I787" s="82">
        <v>30000000</v>
      </c>
      <c r="J787" s="39" t="s">
        <v>76</v>
      </c>
      <c r="K787" s="39" t="s">
        <v>68</v>
      </c>
      <c r="L787" s="47" t="s">
        <v>1438</v>
      </c>
      <c r="M787" s="47" t="s">
        <v>1134</v>
      </c>
      <c r="N787" s="83" t="s">
        <v>1135</v>
      </c>
      <c r="O787" s="84" t="s">
        <v>1439</v>
      </c>
      <c r="P787" s="34" t="s">
        <v>1147</v>
      </c>
      <c r="Q787" s="34" t="s">
        <v>1440</v>
      </c>
      <c r="R787" s="34" t="s">
        <v>1155</v>
      </c>
      <c r="S787" s="85">
        <v>140050001</v>
      </c>
      <c r="T787" s="34" t="s">
        <v>1156</v>
      </c>
      <c r="U787" s="35"/>
      <c r="V787" s="45">
        <v>8460</v>
      </c>
      <c r="W787" s="39">
        <v>21573</v>
      </c>
      <c r="X787" s="86"/>
      <c r="Y787" s="39"/>
      <c r="Z787" s="85"/>
      <c r="AA787" s="68">
        <f t="shared" si="12"/>
        <v>0</v>
      </c>
      <c r="AB787" s="47"/>
      <c r="AC787" s="47" t="s">
        <v>106</v>
      </c>
      <c r="AD787" s="47"/>
      <c r="AE787" s="47" t="s">
        <v>1441</v>
      </c>
      <c r="AF787" s="39" t="s">
        <v>63</v>
      </c>
      <c r="AG787" s="39" t="s">
        <v>1138</v>
      </c>
    </row>
    <row r="788" spans="1:33" s="5" customFormat="1" ht="50.25" customHeight="1" x14ac:dyDescent="0.3">
      <c r="A788" s="83" t="s">
        <v>1715</v>
      </c>
      <c r="B788" s="47">
        <v>80111620</v>
      </c>
      <c r="C788" s="34" t="s">
        <v>1634</v>
      </c>
      <c r="D788" s="95">
        <v>43282</v>
      </c>
      <c r="E788" s="39" t="s">
        <v>1436</v>
      </c>
      <c r="F788" s="39" t="s">
        <v>1635</v>
      </c>
      <c r="G788" s="39" t="s">
        <v>232</v>
      </c>
      <c r="H788" s="82">
        <v>30000000</v>
      </c>
      <c r="I788" s="82">
        <v>30000000</v>
      </c>
      <c r="J788" s="39" t="s">
        <v>76</v>
      </c>
      <c r="K788" s="39" t="s">
        <v>68</v>
      </c>
      <c r="L788" s="47" t="s">
        <v>1438</v>
      </c>
      <c r="M788" s="47" t="s">
        <v>1134</v>
      </c>
      <c r="N788" s="83" t="s">
        <v>1135</v>
      </c>
      <c r="O788" s="84" t="s">
        <v>1439</v>
      </c>
      <c r="P788" s="34" t="s">
        <v>1147</v>
      </c>
      <c r="Q788" s="34" t="s">
        <v>1440</v>
      </c>
      <c r="R788" s="34" t="s">
        <v>1155</v>
      </c>
      <c r="S788" s="85">
        <v>140050001</v>
      </c>
      <c r="T788" s="34" t="s">
        <v>1156</v>
      </c>
      <c r="U788" s="35"/>
      <c r="V788" s="45">
        <v>8433</v>
      </c>
      <c r="W788" s="39">
        <v>21574</v>
      </c>
      <c r="X788" s="86"/>
      <c r="Y788" s="39"/>
      <c r="Z788" s="85"/>
      <c r="AA788" s="68">
        <f t="shared" si="12"/>
        <v>0</v>
      </c>
      <c r="AB788" s="47"/>
      <c r="AC788" s="47" t="s">
        <v>106</v>
      </c>
      <c r="AD788" s="47"/>
      <c r="AE788" s="47" t="s">
        <v>1441</v>
      </c>
      <c r="AF788" s="39" t="s">
        <v>63</v>
      </c>
      <c r="AG788" s="39" t="s">
        <v>1138</v>
      </c>
    </row>
    <row r="789" spans="1:33" s="5" customFormat="1" ht="50.25" customHeight="1" x14ac:dyDescent="0.3">
      <c r="A789" s="83" t="s">
        <v>1715</v>
      </c>
      <c r="B789" s="47">
        <v>80111620</v>
      </c>
      <c r="C789" s="34" t="s">
        <v>1636</v>
      </c>
      <c r="D789" s="95">
        <v>43282</v>
      </c>
      <c r="E789" s="39" t="s">
        <v>1436</v>
      </c>
      <c r="F789" s="39" t="s">
        <v>1637</v>
      </c>
      <c r="G789" s="39" t="s">
        <v>232</v>
      </c>
      <c r="H789" s="82">
        <v>30000000</v>
      </c>
      <c r="I789" s="82">
        <v>30000000</v>
      </c>
      <c r="J789" s="39" t="s">
        <v>76</v>
      </c>
      <c r="K789" s="39" t="s">
        <v>68</v>
      </c>
      <c r="L789" s="47" t="s">
        <v>1438</v>
      </c>
      <c r="M789" s="47" t="s">
        <v>1134</v>
      </c>
      <c r="N789" s="83" t="s">
        <v>1135</v>
      </c>
      <c r="O789" s="84" t="s">
        <v>1439</v>
      </c>
      <c r="P789" s="34" t="s">
        <v>1147</v>
      </c>
      <c r="Q789" s="34" t="s">
        <v>1440</v>
      </c>
      <c r="R789" s="34" t="s">
        <v>1155</v>
      </c>
      <c r="S789" s="85">
        <v>140050001</v>
      </c>
      <c r="T789" s="34" t="s">
        <v>1156</v>
      </c>
      <c r="U789" s="35"/>
      <c r="V789" s="45">
        <v>8512</v>
      </c>
      <c r="W789" s="39">
        <v>21575</v>
      </c>
      <c r="X789" s="86"/>
      <c r="Y789" s="39"/>
      <c r="Z789" s="85"/>
      <c r="AA789" s="68">
        <f t="shared" si="12"/>
        <v>0</v>
      </c>
      <c r="AB789" s="47"/>
      <c r="AC789" s="47" t="s">
        <v>106</v>
      </c>
      <c r="AD789" s="47"/>
      <c r="AE789" s="47" t="s">
        <v>1441</v>
      </c>
      <c r="AF789" s="39" t="s">
        <v>63</v>
      </c>
      <c r="AG789" s="39" t="s">
        <v>1138</v>
      </c>
    </row>
    <row r="790" spans="1:33" s="5" customFormat="1" ht="50.25" customHeight="1" x14ac:dyDescent="0.3">
      <c r="A790" s="83" t="s">
        <v>1715</v>
      </c>
      <c r="B790" s="47">
        <v>80111620</v>
      </c>
      <c r="C790" s="34" t="s">
        <v>1638</v>
      </c>
      <c r="D790" s="95">
        <v>43282</v>
      </c>
      <c r="E790" s="39" t="s">
        <v>1436</v>
      </c>
      <c r="F790" s="39" t="s">
        <v>1639</v>
      </c>
      <c r="G790" s="39" t="s">
        <v>232</v>
      </c>
      <c r="H790" s="82">
        <v>30000000</v>
      </c>
      <c r="I790" s="82">
        <v>30000000</v>
      </c>
      <c r="J790" s="39" t="s">
        <v>76</v>
      </c>
      <c r="K790" s="39" t="s">
        <v>68</v>
      </c>
      <c r="L790" s="47" t="s">
        <v>1438</v>
      </c>
      <c r="M790" s="47" t="s">
        <v>1134</v>
      </c>
      <c r="N790" s="83" t="s">
        <v>1135</v>
      </c>
      <c r="O790" s="84" t="s">
        <v>1439</v>
      </c>
      <c r="P790" s="34" t="s">
        <v>1147</v>
      </c>
      <c r="Q790" s="34" t="s">
        <v>1440</v>
      </c>
      <c r="R790" s="34" t="s">
        <v>1155</v>
      </c>
      <c r="S790" s="85">
        <v>140050001</v>
      </c>
      <c r="T790" s="34" t="s">
        <v>1156</v>
      </c>
      <c r="U790" s="35"/>
      <c r="V790" s="45">
        <v>8424</v>
      </c>
      <c r="W790" s="39">
        <v>22118</v>
      </c>
      <c r="X790" s="86">
        <v>43286</v>
      </c>
      <c r="Y790" s="39" t="s">
        <v>931</v>
      </c>
      <c r="Z790" s="101" t="s">
        <v>5718</v>
      </c>
      <c r="AA790" s="68">
        <f t="shared" si="12"/>
        <v>1</v>
      </c>
      <c r="AB790" s="47"/>
      <c r="AC790" s="47" t="s">
        <v>106</v>
      </c>
      <c r="AD790" s="47"/>
      <c r="AE790" s="47" t="s">
        <v>1441</v>
      </c>
      <c r="AF790" s="39" t="s">
        <v>63</v>
      </c>
      <c r="AG790" s="39" t="s">
        <v>1138</v>
      </c>
    </row>
    <row r="791" spans="1:33" s="5" customFormat="1" ht="50.25" customHeight="1" x14ac:dyDescent="0.3">
      <c r="A791" s="83" t="s">
        <v>1715</v>
      </c>
      <c r="B791" s="47">
        <v>80111620</v>
      </c>
      <c r="C791" s="34" t="s">
        <v>1640</v>
      </c>
      <c r="D791" s="95">
        <v>43282</v>
      </c>
      <c r="E791" s="39" t="s">
        <v>1436</v>
      </c>
      <c r="F791" s="39" t="s">
        <v>1641</v>
      </c>
      <c r="G791" s="39" t="s">
        <v>232</v>
      </c>
      <c r="H791" s="82">
        <v>30000000</v>
      </c>
      <c r="I791" s="82">
        <v>30000000</v>
      </c>
      <c r="J791" s="39" t="s">
        <v>76</v>
      </c>
      <c r="K791" s="39" t="s">
        <v>68</v>
      </c>
      <c r="L791" s="47" t="s">
        <v>1438</v>
      </c>
      <c r="M791" s="47" t="s">
        <v>1134</v>
      </c>
      <c r="N791" s="83" t="s">
        <v>1135</v>
      </c>
      <c r="O791" s="84" t="s">
        <v>1439</v>
      </c>
      <c r="P791" s="34" t="s">
        <v>1147</v>
      </c>
      <c r="Q791" s="34" t="s">
        <v>1440</v>
      </c>
      <c r="R791" s="34" t="s">
        <v>1155</v>
      </c>
      <c r="S791" s="85">
        <v>140050001</v>
      </c>
      <c r="T791" s="34" t="s">
        <v>1156</v>
      </c>
      <c r="U791" s="35"/>
      <c r="V791" s="45">
        <v>8513</v>
      </c>
      <c r="W791" s="39">
        <v>21577</v>
      </c>
      <c r="X791" s="86"/>
      <c r="Y791" s="39"/>
      <c r="Z791" s="85"/>
      <c r="AA791" s="68">
        <f t="shared" si="12"/>
        <v>0</v>
      </c>
      <c r="AB791" s="47"/>
      <c r="AC791" s="47" t="s">
        <v>106</v>
      </c>
      <c r="AD791" s="47"/>
      <c r="AE791" s="47" t="s">
        <v>1441</v>
      </c>
      <c r="AF791" s="39" t="s">
        <v>63</v>
      </c>
      <c r="AG791" s="39" t="s">
        <v>1138</v>
      </c>
    </row>
    <row r="792" spans="1:33" s="5" customFormat="1" ht="50.25" customHeight="1" x14ac:dyDescent="0.3">
      <c r="A792" s="83" t="s">
        <v>1715</v>
      </c>
      <c r="B792" s="47">
        <v>80111620</v>
      </c>
      <c r="C792" s="34" t="s">
        <v>1642</v>
      </c>
      <c r="D792" s="95">
        <v>43282</v>
      </c>
      <c r="E792" s="39" t="s">
        <v>1436</v>
      </c>
      <c r="F792" s="39" t="s">
        <v>1643</v>
      </c>
      <c r="G792" s="39" t="s">
        <v>232</v>
      </c>
      <c r="H792" s="82">
        <v>30000000</v>
      </c>
      <c r="I792" s="82">
        <v>30000000</v>
      </c>
      <c r="J792" s="39" t="s">
        <v>76</v>
      </c>
      <c r="K792" s="39" t="s">
        <v>68</v>
      </c>
      <c r="L792" s="47" t="s">
        <v>1438</v>
      </c>
      <c r="M792" s="47" t="s">
        <v>1134</v>
      </c>
      <c r="N792" s="83" t="s">
        <v>1135</v>
      </c>
      <c r="O792" s="84" t="s">
        <v>1439</v>
      </c>
      <c r="P792" s="34" t="s">
        <v>1147</v>
      </c>
      <c r="Q792" s="34" t="s">
        <v>1440</v>
      </c>
      <c r="R792" s="34" t="s">
        <v>1155</v>
      </c>
      <c r="S792" s="85">
        <v>140050001</v>
      </c>
      <c r="T792" s="34" t="s">
        <v>1156</v>
      </c>
      <c r="U792" s="35"/>
      <c r="V792" s="45">
        <v>8453</v>
      </c>
      <c r="W792" s="39">
        <v>21578</v>
      </c>
      <c r="X792" s="86"/>
      <c r="Y792" s="39"/>
      <c r="Z792" s="85"/>
      <c r="AA792" s="68">
        <f t="shared" si="12"/>
        <v>0</v>
      </c>
      <c r="AB792" s="47"/>
      <c r="AC792" s="47" t="s">
        <v>106</v>
      </c>
      <c r="AD792" s="47"/>
      <c r="AE792" s="47" t="s">
        <v>1441</v>
      </c>
      <c r="AF792" s="39" t="s">
        <v>63</v>
      </c>
      <c r="AG792" s="39" t="s">
        <v>1138</v>
      </c>
    </row>
    <row r="793" spans="1:33" s="5" customFormat="1" ht="50.25" customHeight="1" x14ac:dyDescent="0.3">
      <c r="A793" s="83" t="s">
        <v>1715</v>
      </c>
      <c r="B793" s="47">
        <v>80111620</v>
      </c>
      <c r="C793" s="34" t="s">
        <v>1644</v>
      </c>
      <c r="D793" s="95">
        <v>43282</v>
      </c>
      <c r="E793" s="39" t="s">
        <v>1436</v>
      </c>
      <c r="F793" s="39" t="s">
        <v>1645</v>
      </c>
      <c r="G793" s="39" t="s">
        <v>232</v>
      </c>
      <c r="H793" s="82">
        <v>30000000</v>
      </c>
      <c r="I793" s="82">
        <v>30000000</v>
      </c>
      <c r="J793" s="39" t="s">
        <v>76</v>
      </c>
      <c r="K793" s="39" t="s">
        <v>68</v>
      </c>
      <c r="L793" s="47" t="s">
        <v>1438</v>
      </c>
      <c r="M793" s="47" t="s">
        <v>1134</v>
      </c>
      <c r="N793" s="83" t="s">
        <v>1135</v>
      </c>
      <c r="O793" s="84" t="s">
        <v>1439</v>
      </c>
      <c r="P793" s="34" t="s">
        <v>1147</v>
      </c>
      <c r="Q793" s="34" t="s">
        <v>1440</v>
      </c>
      <c r="R793" s="34" t="s">
        <v>1155</v>
      </c>
      <c r="S793" s="85">
        <v>140050001</v>
      </c>
      <c r="T793" s="34" t="s">
        <v>1156</v>
      </c>
      <c r="U793" s="35"/>
      <c r="V793" s="45">
        <v>8420</v>
      </c>
      <c r="W793" s="39">
        <v>22121</v>
      </c>
      <c r="X793" s="86">
        <v>43286</v>
      </c>
      <c r="Y793" s="39" t="s">
        <v>931</v>
      </c>
      <c r="Z793" s="85" t="s">
        <v>5719</v>
      </c>
      <c r="AA793" s="68">
        <f t="shared" si="12"/>
        <v>1</v>
      </c>
      <c r="AB793" s="47"/>
      <c r="AC793" s="47" t="s">
        <v>106</v>
      </c>
      <c r="AD793" s="47"/>
      <c r="AE793" s="47" t="s">
        <v>1441</v>
      </c>
      <c r="AF793" s="39" t="s">
        <v>63</v>
      </c>
      <c r="AG793" s="39" t="s">
        <v>1138</v>
      </c>
    </row>
    <row r="794" spans="1:33" s="5" customFormat="1" ht="50.25" customHeight="1" x14ac:dyDescent="0.3">
      <c r="A794" s="83" t="s">
        <v>1715</v>
      </c>
      <c r="B794" s="47">
        <v>80111620</v>
      </c>
      <c r="C794" s="34" t="s">
        <v>1646</v>
      </c>
      <c r="D794" s="95">
        <v>43282</v>
      </c>
      <c r="E794" s="39" t="s">
        <v>1436</v>
      </c>
      <c r="F794" s="39" t="s">
        <v>1647</v>
      </c>
      <c r="G794" s="39" t="s">
        <v>232</v>
      </c>
      <c r="H794" s="82">
        <v>30000000</v>
      </c>
      <c r="I794" s="82">
        <v>30000000</v>
      </c>
      <c r="J794" s="39" t="s">
        <v>76</v>
      </c>
      <c r="K794" s="39" t="s">
        <v>68</v>
      </c>
      <c r="L794" s="47" t="s">
        <v>1438</v>
      </c>
      <c r="M794" s="47" t="s">
        <v>1134</v>
      </c>
      <c r="N794" s="83" t="s">
        <v>1135</v>
      </c>
      <c r="O794" s="84" t="s">
        <v>1439</v>
      </c>
      <c r="P794" s="34" t="s">
        <v>1147</v>
      </c>
      <c r="Q794" s="34" t="s">
        <v>1440</v>
      </c>
      <c r="R794" s="34" t="s">
        <v>1155</v>
      </c>
      <c r="S794" s="85">
        <v>140050001</v>
      </c>
      <c r="T794" s="34" t="s">
        <v>1156</v>
      </c>
      <c r="U794" s="35"/>
      <c r="V794" s="45">
        <v>8391</v>
      </c>
      <c r="W794" s="39">
        <v>22176</v>
      </c>
      <c r="X794" s="100">
        <v>43285</v>
      </c>
      <c r="Y794" s="39" t="s">
        <v>931</v>
      </c>
      <c r="Z794" s="101" t="s">
        <v>5720</v>
      </c>
      <c r="AA794" s="68">
        <f t="shared" si="12"/>
        <v>1</v>
      </c>
      <c r="AB794" s="47"/>
      <c r="AC794" s="47" t="s">
        <v>106</v>
      </c>
      <c r="AD794" s="47"/>
      <c r="AE794" s="47" t="s">
        <v>1441</v>
      </c>
      <c r="AF794" s="39" t="s">
        <v>63</v>
      </c>
      <c r="AG794" s="39" t="s">
        <v>1138</v>
      </c>
    </row>
    <row r="795" spans="1:33" s="5" customFormat="1" ht="50.25" customHeight="1" x14ac:dyDescent="0.3">
      <c r="A795" s="83" t="s">
        <v>1715</v>
      </c>
      <c r="B795" s="47">
        <v>80111620</v>
      </c>
      <c r="C795" s="34" t="s">
        <v>1648</v>
      </c>
      <c r="D795" s="95">
        <v>43282</v>
      </c>
      <c r="E795" s="39" t="s">
        <v>1436</v>
      </c>
      <c r="F795" s="39" t="s">
        <v>1649</v>
      </c>
      <c r="G795" s="39" t="s">
        <v>232</v>
      </c>
      <c r="H795" s="82">
        <v>30000000</v>
      </c>
      <c r="I795" s="82">
        <v>30000000</v>
      </c>
      <c r="J795" s="39" t="s">
        <v>76</v>
      </c>
      <c r="K795" s="39" t="s">
        <v>68</v>
      </c>
      <c r="L795" s="47" t="s">
        <v>1438</v>
      </c>
      <c r="M795" s="47" t="s">
        <v>1134</v>
      </c>
      <c r="N795" s="83" t="s">
        <v>1135</v>
      </c>
      <c r="O795" s="84" t="s">
        <v>1439</v>
      </c>
      <c r="P795" s="34" t="s">
        <v>1147</v>
      </c>
      <c r="Q795" s="34" t="s">
        <v>1440</v>
      </c>
      <c r="R795" s="34" t="s">
        <v>1155</v>
      </c>
      <c r="S795" s="85">
        <v>140050001</v>
      </c>
      <c r="T795" s="34" t="s">
        <v>1156</v>
      </c>
      <c r="U795" s="35"/>
      <c r="V795" s="45">
        <v>8482</v>
      </c>
      <c r="W795" s="39">
        <v>21582</v>
      </c>
      <c r="X795" s="86"/>
      <c r="Y795" s="39"/>
      <c r="Z795" s="85"/>
      <c r="AA795" s="68">
        <f t="shared" si="12"/>
        <v>0</v>
      </c>
      <c r="AB795" s="47"/>
      <c r="AC795" s="47" t="s">
        <v>106</v>
      </c>
      <c r="AD795" s="47"/>
      <c r="AE795" s="47" t="s">
        <v>1441</v>
      </c>
      <c r="AF795" s="39" t="s">
        <v>63</v>
      </c>
      <c r="AG795" s="39" t="s">
        <v>1138</v>
      </c>
    </row>
    <row r="796" spans="1:33" s="5" customFormat="1" ht="50.25" customHeight="1" x14ac:dyDescent="0.3">
      <c r="A796" s="83" t="s">
        <v>1715</v>
      </c>
      <c r="B796" s="47">
        <v>80111620</v>
      </c>
      <c r="C796" s="34" t="s">
        <v>1650</v>
      </c>
      <c r="D796" s="95">
        <v>43282</v>
      </c>
      <c r="E796" s="39" t="s">
        <v>1436</v>
      </c>
      <c r="F796" s="39" t="s">
        <v>1651</v>
      </c>
      <c r="G796" s="39" t="s">
        <v>232</v>
      </c>
      <c r="H796" s="82">
        <v>30000000</v>
      </c>
      <c r="I796" s="82">
        <v>30000000</v>
      </c>
      <c r="J796" s="39" t="s">
        <v>76</v>
      </c>
      <c r="K796" s="39" t="s">
        <v>68</v>
      </c>
      <c r="L796" s="47" t="s">
        <v>1438</v>
      </c>
      <c r="M796" s="47" t="s">
        <v>1134</v>
      </c>
      <c r="N796" s="83" t="s">
        <v>1135</v>
      </c>
      <c r="O796" s="84" t="s">
        <v>1439</v>
      </c>
      <c r="P796" s="34" t="s">
        <v>1147</v>
      </c>
      <c r="Q796" s="34" t="s">
        <v>1440</v>
      </c>
      <c r="R796" s="34" t="s">
        <v>1155</v>
      </c>
      <c r="S796" s="85">
        <v>140050001</v>
      </c>
      <c r="T796" s="34" t="s">
        <v>1156</v>
      </c>
      <c r="U796" s="35"/>
      <c r="V796" s="45">
        <v>8514</v>
      </c>
      <c r="W796" s="39">
        <v>21583</v>
      </c>
      <c r="X796" s="86"/>
      <c r="Y796" s="39"/>
      <c r="Z796" s="85"/>
      <c r="AA796" s="68">
        <f t="shared" si="12"/>
        <v>0</v>
      </c>
      <c r="AB796" s="47"/>
      <c r="AC796" s="47" t="s">
        <v>106</v>
      </c>
      <c r="AD796" s="47"/>
      <c r="AE796" s="47" t="s">
        <v>1441</v>
      </c>
      <c r="AF796" s="39" t="s">
        <v>63</v>
      </c>
      <c r="AG796" s="39" t="s">
        <v>1138</v>
      </c>
    </row>
    <row r="797" spans="1:33" s="5" customFormat="1" ht="50.25" customHeight="1" x14ac:dyDescent="0.3">
      <c r="A797" s="83" t="s">
        <v>1715</v>
      </c>
      <c r="B797" s="47">
        <v>80111620</v>
      </c>
      <c r="C797" s="34" t="s">
        <v>1652</v>
      </c>
      <c r="D797" s="95">
        <v>43282</v>
      </c>
      <c r="E797" s="39" t="s">
        <v>1436</v>
      </c>
      <c r="F797" s="39" t="s">
        <v>1653</v>
      </c>
      <c r="G797" s="39" t="s">
        <v>232</v>
      </c>
      <c r="H797" s="82">
        <v>30000000</v>
      </c>
      <c r="I797" s="82">
        <v>30000000</v>
      </c>
      <c r="J797" s="39" t="s">
        <v>76</v>
      </c>
      <c r="K797" s="39" t="s">
        <v>68</v>
      </c>
      <c r="L797" s="47" t="s">
        <v>1438</v>
      </c>
      <c r="M797" s="47" t="s">
        <v>1134</v>
      </c>
      <c r="N797" s="83" t="s">
        <v>1594</v>
      </c>
      <c r="O797" s="84" t="s">
        <v>1439</v>
      </c>
      <c r="P797" s="34" t="s">
        <v>1147</v>
      </c>
      <c r="Q797" s="34" t="s">
        <v>1440</v>
      </c>
      <c r="R797" s="34" t="s">
        <v>1155</v>
      </c>
      <c r="S797" s="85">
        <v>140050001</v>
      </c>
      <c r="T797" s="34" t="s">
        <v>1156</v>
      </c>
      <c r="U797" s="35"/>
      <c r="V797" s="45">
        <v>8465</v>
      </c>
      <c r="W797" s="39">
        <v>21584</v>
      </c>
      <c r="X797" s="86"/>
      <c r="Y797" s="39"/>
      <c r="Z797" s="85"/>
      <c r="AA797" s="68">
        <f t="shared" si="12"/>
        <v>0</v>
      </c>
      <c r="AB797" s="47"/>
      <c r="AC797" s="47" t="s">
        <v>106</v>
      </c>
      <c r="AD797" s="47"/>
      <c r="AE797" s="47" t="s">
        <v>1441</v>
      </c>
      <c r="AF797" s="39" t="s">
        <v>63</v>
      </c>
      <c r="AG797" s="39" t="s">
        <v>1138</v>
      </c>
    </row>
    <row r="798" spans="1:33" s="5" customFormat="1" ht="50.25" customHeight="1" x14ac:dyDescent="0.3">
      <c r="A798" s="83" t="s">
        <v>1715</v>
      </c>
      <c r="B798" s="47">
        <v>80111620</v>
      </c>
      <c r="C798" s="34" t="s">
        <v>1654</v>
      </c>
      <c r="D798" s="95">
        <v>43282</v>
      </c>
      <c r="E798" s="39" t="s">
        <v>1436</v>
      </c>
      <c r="F798" s="39" t="s">
        <v>1655</v>
      </c>
      <c r="G798" s="39" t="s">
        <v>232</v>
      </c>
      <c r="H798" s="82">
        <v>30000000</v>
      </c>
      <c r="I798" s="82">
        <v>30000000</v>
      </c>
      <c r="J798" s="39" t="s">
        <v>76</v>
      </c>
      <c r="K798" s="39" t="s">
        <v>68</v>
      </c>
      <c r="L798" s="47" t="s">
        <v>1438</v>
      </c>
      <c r="M798" s="47" t="s">
        <v>1134</v>
      </c>
      <c r="N798" s="83" t="s">
        <v>1135</v>
      </c>
      <c r="O798" s="84" t="s">
        <v>1439</v>
      </c>
      <c r="P798" s="34" t="s">
        <v>1147</v>
      </c>
      <c r="Q798" s="34" t="s">
        <v>1440</v>
      </c>
      <c r="R798" s="34" t="s">
        <v>1155</v>
      </c>
      <c r="S798" s="85">
        <v>140050001</v>
      </c>
      <c r="T798" s="34" t="s">
        <v>1156</v>
      </c>
      <c r="U798" s="35"/>
      <c r="V798" s="87">
        <v>8380</v>
      </c>
      <c r="W798" s="39">
        <v>22124</v>
      </c>
      <c r="X798" s="100">
        <v>43284</v>
      </c>
      <c r="Y798" s="39" t="s">
        <v>931</v>
      </c>
      <c r="Z798" s="101" t="s">
        <v>5721</v>
      </c>
      <c r="AA798" s="68">
        <f t="shared" si="12"/>
        <v>1</v>
      </c>
      <c r="AB798" s="47"/>
      <c r="AC798" s="47" t="s">
        <v>106</v>
      </c>
      <c r="AD798" s="47"/>
      <c r="AE798" s="47" t="s">
        <v>1441</v>
      </c>
      <c r="AF798" s="39" t="s">
        <v>63</v>
      </c>
      <c r="AG798" s="39" t="s">
        <v>1138</v>
      </c>
    </row>
    <row r="799" spans="1:33" s="5" customFormat="1" ht="50.25" customHeight="1" x14ac:dyDescent="0.3">
      <c r="A799" s="83" t="s">
        <v>1715</v>
      </c>
      <c r="B799" s="47">
        <v>80111620</v>
      </c>
      <c r="C799" s="34" t="s">
        <v>1656</v>
      </c>
      <c r="D799" s="95">
        <v>43282</v>
      </c>
      <c r="E799" s="39" t="s">
        <v>1436</v>
      </c>
      <c r="F799" s="39" t="s">
        <v>1657</v>
      </c>
      <c r="G799" s="39" t="s">
        <v>232</v>
      </c>
      <c r="H799" s="82">
        <v>30000000</v>
      </c>
      <c r="I799" s="82">
        <v>30000000</v>
      </c>
      <c r="J799" s="39" t="s">
        <v>76</v>
      </c>
      <c r="K799" s="39" t="s">
        <v>68</v>
      </c>
      <c r="L799" s="47" t="s">
        <v>1438</v>
      </c>
      <c r="M799" s="47" t="s">
        <v>1134</v>
      </c>
      <c r="N799" s="83" t="s">
        <v>1135</v>
      </c>
      <c r="O799" s="84" t="s">
        <v>1439</v>
      </c>
      <c r="P799" s="34" t="s">
        <v>1147</v>
      </c>
      <c r="Q799" s="34" t="s">
        <v>1440</v>
      </c>
      <c r="R799" s="34" t="s">
        <v>1155</v>
      </c>
      <c r="S799" s="85">
        <v>140050001</v>
      </c>
      <c r="T799" s="34" t="s">
        <v>1156</v>
      </c>
      <c r="U799" s="35"/>
      <c r="V799" s="45">
        <v>8466</v>
      </c>
      <c r="W799" s="39">
        <v>21586</v>
      </c>
      <c r="X799" s="86"/>
      <c r="Y799" s="39"/>
      <c r="Z799" s="85"/>
      <c r="AA799" s="68">
        <f t="shared" si="12"/>
        <v>0</v>
      </c>
      <c r="AB799" s="47"/>
      <c r="AC799" s="47" t="s">
        <v>106</v>
      </c>
      <c r="AD799" s="47"/>
      <c r="AE799" s="47" t="s">
        <v>1441</v>
      </c>
      <c r="AF799" s="39" t="s">
        <v>63</v>
      </c>
      <c r="AG799" s="39" t="s">
        <v>1138</v>
      </c>
    </row>
    <row r="800" spans="1:33" s="5" customFormat="1" ht="50.25" customHeight="1" x14ac:dyDescent="0.3">
      <c r="A800" s="83" t="s">
        <v>1715</v>
      </c>
      <c r="B800" s="47">
        <v>80111620</v>
      </c>
      <c r="C800" s="34" t="s">
        <v>1658</v>
      </c>
      <c r="D800" s="95">
        <v>43282</v>
      </c>
      <c r="E800" s="39" t="s">
        <v>1436</v>
      </c>
      <c r="F800" s="39" t="s">
        <v>1659</v>
      </c>
      <c r="G800" s="39" t="s">
        <v>232</v>
      </c>
      <c r="H800" s="82">
        <v>30000000</v>
      </c>
      <c r="I800" s="82">
        <v>30000000</v>
      </c>
      <c r="J800" s="39" t="s">
        <v>76</v>
      </c>
      <c r="K800" s="39" t="s">
        <v>68</v>
      </c>
      <c r="L800" s="47" t="s">
        <v>1438</v>
      </c>
      <c r="M800" s="47" t="s">
        <v>1134</v>
      </c>
      <c r="N800" s="83" t="s">
        <v>1135</v>
      </c>
      <c r="O800" s="84" t="s">
        <v>1439</v>
      </c>
      <c r="P800" s="34" t="s">
        <v>1147</v>
      </c>
      <c r="Q800" s="34" t="s">
        <v>1440</v>
      </c>
      <c r="R800" s="34" t="s">
        <v>1155</v>
      </c>
      <c r="S800" s="85">
        <v>140050001</v>
      </c>
      <c r="T800" s="34" t="s">
        <v>1156</v>
      </c>
      <c r="U800" s="35"/>
      <c r="V800" s="45">
        <v>8515</v>
      </c>
      <c r="W800" s="39">
        <v>21587</v>
      </c>
      <c r="X800" s="86"/>
      <c r="Y800" s="39"/>
      <c r="Z800" s="85"/>
      <c r="AA800" s="68">
        <f t="shared" si="12"/>
        <v>0</v>
      </c>
      <c r="AB800" s="47"/>
      <c r="AC800" s="47" t="s">
        <v>106</v>
      </c>
      <c r="AD800" s="47"/>
      <c r="AE800" s="47" t="s">
        <v>1441</v>
      </c>
      <c r="AF800" s="39" t="s">
        <v>63</v>
      </c>
      <c r="AG800" s="39" t="s">
        <v>1138</v>
      </c>
    </row>
    <row r="801" spans="1:33" s="5" customFormat="1" ht="50.25" customHeight="1" x14ac:dyDescent="0.3">
      <c r="A801" s="83" t="s">
        <v>1715</v>
      </c>
      <c r="B801" s="47">
        <v>80111620</v>
      </c>
      <c r="C801" s="34" t="s">
        <v>1660</v>
      </c>
      <c r="D801" s="95">
        <v>43282</v>
      </c>
      <c r="E801" s="39" t="s">
        <v>1436</v>
      </c>
      <c r="F801" s="39" t="s">
        <v>1661</v>
      </c>
      <c r="G801" s="39" t="s">
        <v>232</v>
      </c>
      <c r="H801" s="82">
        <v>30000000</v>
      </c>
      <c r="I801" s="82">
        <v>30000000</v>
      </c>
      <c r="J801" s="39" t="s">
        <v>76</v>
      </c>
      <c r="K801" s="39" t="s">
        <v>68</v>
      </c>
      <c r="L801" s="47" t="s">
        <v>1438</v>
      </c>
      <c r="M801" s="47" t="s">
        <v>1134</v>
      </c>
      <c r="N801" s="83" t="s">
        <v>1135</v>
      </c>
      <c r="O801" s="84" t="s">
        <v>1439</v>
      </c>
      <c r="P801" s="34" t="s">
        <v>1147</v>
      </c>
      <c r="Q801" s="34" t="s">
        <v>1440</v>
      </c>
      <c r="R801" s="34" t="s">
        <v>1155</v>
      </c>
      <c r="S801" s="85">
        <v>140050001</v>
      </c>
      <c r="T801" s="34" t="s">
        <v>1156</v>
      </c>
      <c r="U801" s="35"/>
      <c r="V801" s="45">
        <v>8432</v>
      </c>
      <c r="W801" s="39">
        <v>215888</v>
      </c>
      <c r="X801" s="86"/>
      <c r="Y801" s="39"/>
      <c r="Z801" s="85"/>
      <c r="AA801" s="68">
        <f t="shared" si="12"/>
        <v>0</v>
      </c>
      <c r="AB801" s="47"/>
      <c r="AC801" s="47" t="s">
        <v>106</v>
      </c>
      <c r="AD801" s="47"/>
      <c r="AE801" s="47" t="s">
        <v>1441</v>
      </c>
      <c r="AF801" s="39" t="s">
        <v>63</v>
      </c>
      <c r="AG801" s="39" t="s">
        <v>1138</v>
      </c>
    </row>
    <row r="802" spans="1:33" s="5" customFormat="1" ht="50.25" customHeight="1" x14ac:dyDescent="0.3">
      <c r="A802" s="83" t="s">
        <v>1715</v>
      </c>
      <c r="B802" s="47">
        <v>80111620</v>
      </c>
      <c r="C802" s="34" t="s">
        <v>1662</v>
      </c>
      <c r="D802" s="95">
        <v>43282</v>
      </c>
      <c r="E802" s="39" t="s">
        <v>1436</v>
      </c>
      <c r="F802" s="39" t="s">
        <v>1663</v>
      </c>
      <c r="G802" s="39" t="s">
        <v>232</v>
      </c>
      <c r="H802" s="82">
        <v>30000000</v>
      </c>
      <c r="I802" s="82">
        <v>30000000</v>
      </c>
      <c r="J802" s="39" t="s">
        <v>76</v>
      </c>
      <c r="K802" s="39" t="s">
        <v>68</v>
      </c>
      <c r="L802" s="47" t="s">
        <v>1438</v>
      </c>
      <c r="M802" s="47" t="s">
        <v>1134</v>
      </c>
      <c r="N802" s="83" t="s">
        <v>1135</v>
      </c>
      <c r="O802" s="84" t="s">
        <v>1439</v>
      </c>
      <c r="P802" s="34" t="s">
        <v>1147</v>
      </c>
      <c r="Q802" s="34" t="s">
        <v>1440</v>
      </c>
      <c r="R802" s="34" t="s">
        <v>1155</v>
      </c>
      <c r="S802" s="85">
        <v>140050001</v>
      </c>
      <c r="T802" s="34" t="s">
        <v>1156</v>
      </c>
      <c r="U802" s="35"/>
      <c r="V802" s="45">
        <v>8516</v>
      </c>
      <c r="W802" s="39">
        <v>21589</v>
      </c>
      <c r="X802" s="86"/>
      <c r="Y802" s="39"/>
      <c r="Z802" s="85"/>
      <c r="AA802" s="68">
        <f t="shared" si="12"/>
        <v>0</v>
      </c>
      <c r="AB802" s="47"/>
      <c r="AC802" s="47" t="s">
        <v>106</v>
      </c>
      <c r="AD802" s="47"/>
      <c r="AE802" s="47" t="s">
        <v>1441</v>
      </c>
      <c r="AF802" s="39" t="s">
        <v>63</v>
      </c>
      <c r="AG802" s="39" t="s">
        <v>1138</v>
      </c>
    </row>
    <row r="803" spans="1:33" s="5" customFormat="1" ht="50.25" customHeight="1" x14ac:dyDescent="0.3">
      <c r="A803" s="83" t="s">
        <v>1715</v>
      </c>
      <c r="B803" s="47">
        <v>80111620</v>
      </c>
      <c r="C803" s="34" t="s">
        <v>1664</v>
      </c>
      <c r="D803" s="95">
        <v>43282</v>
      </c>
      <c r="E803" s="39" t="s">
        <v>1436</v>
      </c>
      <c r="F803" s="39" t="s">
        <v>1665</v>
      </c>
      <c r="G803" s="39" t="s">
        <v>232</v>
      </c>
      <c r="H803" s="82">
        <v>30000000</v>
      </c>
      <c r="I803" s="82">
        <v>30000000</v>
      </c>
      <c r="J803" s="39" t="s">
        <v>76</v>
      </c>
      <c r="K803" s="39" t="s">
        <v>68</v>
      </c>
      <c r="L803" s="47" t="s">
        <v>1438</v>
      </c>
      <c r="M803" s="47" t="s">
        <v>1134</v>
      </c>
      <c r="N803" s="83" t="s">
        <v>1135</v>
      </c>
      <c r="O803" s="84" t="s">
        <v>1439</v>
      </c>
      <c r="P803" s="34" t="s">
        <v>1147</v>
      </c>
      <c r="Q803" s="34" t="s">
        <v>1440</v>
      </c>
      <c r="R803" s="34" t="s">
        <v>1155</v>
      </c>
      <c r="S803" s="85">
        <v>140050001</v>
      </c>
      <c r="T803" s="34" t="s">
        <v>1156</v>
      </c>
      <c r="U803" s="35"/>
      <c r="V803" s="45">
        <v>8517</v>
      </c>
      <c r="W803" s="39">
        <v>21590</v>
      </c>
      <c r="X803" s="86"/>
      <c r="Y803" s="39"/>
      <c r="Z803" s="85"/>
      <c r="AA803" s="68">
        <f t="shared" si="12"/>
        <v>0</v>
      </c>
      <c r="AB803" s="47"/>
      <c r="AC803" s="47" t="s">
        <v>106</v>
      </c>
      <c r="AD803" s="47"/>
      <c r="AE803" s="47" t="s">
        <v>1441</v>
      </c>
      <c r="AF803" s="39" t="s">
        <v>63</v>
      </c>
      <c r="AG803" s="39" t="s">
        <v>1138</v>
      </c>
    </row>
    <row r="804" spans="1:33" s="5" customFormat="1" ht="50.25" customHeight="1" x14ac:dyDescent="0.3">
      <c r="A804" s="83" t="s">
        <v>1715</v>
      </c>
      <c r="B804" s="47">
        <v>80111620</v>
      </c>
      <c r="C804" s="34" t="s">
        <v>1666</v>
      </c>
      <c r="D804" s="95">
        <v>43282</v>
      </c>
      <c r="E804" s="39" t="s">
        <v>1436</v>
      </c>
      <c r="F804" s="39" t="s">
        <v>1667</v>
      </c>
      <c r="G804" s="39" t="s">
        <v>232</v>
      </c>
      <c r="H804" s="82">
        <v>30000000</v>
      </c>
      <c r="I804" s="82">
        <v>30000000</v>
      </c>
      <c r="J804" s="39" t="s">
        <v>76</v>
      </c>
      <c r="K804" s="39" t="s">
        <v>68</v>
      </c>
      <c r="L804" s="47" t="s">
        <v>1438</v>
      </c>
      <c r="M804" s="47" t="s">
        <v>1134</v>
      </c>
      <c r="N804" s="83" t="s">
        <v>1135</v>
      </c>
      <c r="O804" s="84" t="s">
        <v>1439</v>
      </c>
      <c r="P804" s="34" t="s">
        <v>1147</v>
      </c>
      <c r="Q804" s="34" t="s">
        <v>1440</v>
      </c>
      <c r="R804" s="34" t="s">
        <v>1155</v>
      </c>
      <c r="S804" s="85">
        <v>140050001</v>
      </c>
      <c r="T804" s="34" t="s">
        <v>1156</v>
      </c>
      <c r="U804" s="35"/>
      <c r="V804" s="45">
        <v>8518</v>
      </c>
      <c r="W804" s="39">
        <v>21591</v>
      </c>
      <c r="X804" s="86"/>
      <c r="Y804" s="39"/>
      <c r="Z804" s="85"/>
      <c r="AA804" s="68">
        <f t="shared" si="12"/>
        <v>0</v>
      </c>
      <c r="AB804" s="47"/>
      <c r="AC804" s="47" t="s">
        <v>106</v>
      </c>
      <c r="AD804" s="47"/>
      <c r="AE804" s="47" t="s">
        <v>1441</v>
      </c>
      <c r="AF804" s="39" t="s">
        <v>63</v>
      </c>
      <c r="AG804" s="39" t="s">
        <v>1138</v>
      </c>
    </row>
    <row r="805" spans="1:33" s="5" customFormat="1" ht="50.25" customHeight="1" x14ac:dyDescent="0.3">
      <c r="A805" s="83" t="s">
        <v>1715</v>
      </c>
      <c r="B805" s="47">
        <v>80111620</v>
      </c>
      <c r="C805" s="34" t="s">
        <v>1668</v>
      </c>
      <c r="D805" s="95">
        <v>43282</v>
      </c>
      <c r="E805" s="39" t="s">
        <v>1436</v>
      </c>
      <c r="F805" s="39" t="s">
        <v>1669</v>
      </c>
      <c r="G805" s="39" t="s">
        <v>232</v>
      </c>
      <c r="H805" s="82">
        <v>30000000</v>
      </c>
      <c r="I805" s="82">
        <v>30000000</v>
      </c>
      <c r="J805" s="39" t="s">
        <v>76</v>
      </c>
      <c r="K805" s="39" t="s">
        <v>68</v>
      </c>
      <c r="L805" s="47" t="s">
        <v>1438</v>
      </c>
      <c r="M805" s="47" t="s">
        <v>1134</v>
      </c>
      <c r="N805" s="83" t="s">
        <v>1135</v>
      </c>
      <c r="O805" s="84" t="s">
        <v>1439</v>
      </c>
      <c r="P805" s="34" t="s">
        <v>1147</v>
      </c>
      <c r="Q805" s="34" t="s">
        <v>1440</v>
      </c>
      <c r="R805" s="34" t="s">
        <v>1155</v>
      </c>
      <c r="S805" s="85">
        <v>140050001</v>
      </c>
      <c r="T805" s="34" t="s">
        <v>1156</v>
      </c>
      <c r="U805" s="35"/>
      <c r="V805" s="45">
        <v>8481</v>
      </c>
      <c r="W805" s="39">
        <v>21592</v>
      </c>
      <c r="X805" s="86"/>
      <c r="Y805" s="39"/>
      <c r="Z805" s="85"/>
      <c r="AA805" s="68">
        <f t="shared" si="12"/>
        <v>0</v>
      </c>
      <c r="AB805" s="47"/>
      <c r="AC805" s="47" t="s">
        <v>106</v>
      </c>
      <c r="AD805" s="47"/>
      <c r="AE805" s="47" t="s">
        <v>1441</v>
      </c>
      <c r="AF805" s="39" t="s">
        <v>63</v>
      </c>
      <c r="AG805" s="39" t="s">
        <v>1138</v>
      </c>
    </row>
    <row r="806" spans="1:33" s="5" customFormat="1" ht="50.25" customHeight="1" x14ac:dyDescent="0.3">
      <c r="A806" s="83" t="s">
        <v>1715</v>
      </c>
      <c r="B806" s="47">
        <v>80111620</v>
      </c>
      <c r="C806" s="34" t="s">
        <v>1670</v>
      </c>
      <c r="D806" s="95">
        <v>43282</v>
      </c>
      <c r="E806" s="39" t="s">
        <v>1436</v>
      </c>
      <c r="F806" s="39" t="s">
        <v>1671</v>
      </c>
      <c r="G806" s="39" t="s">
        <v>232</v>
      </c>
      <c r="H806" s="82">
        <v>30000000</v>
      </c>
      <c r="I806" s="82">
        <v>30000000</v>
      </c>
      <c r="J806" s="39" t="s">
        <v>76</v>
      </c>
      <c r="K806" s="39" t="s">
        <v>68</v>
      </c>
      <c r="L806" s="47" t="s">
        <v>1438</v>
      </c>
      <c r="M806" s="47" t="s">
        <v>1134</v>
      </c>
      <c r="N806" s="83" t="s">
        <v>1135</v>
      </c>
      <c r="O806" s="84" t="s">
        <v>1439</v>
      </c>
      <c r="P806" s="34" t="s">
        <v>1147</v>
      </c>
      <c r="Q806" s="34" t="s">
        <v>1440</v>
      </c>
      <c r="R806" s="34" t="s">
        <v>1155</v>
      </c>
      <c r="S806" s="85">
        <v>140050001</v>
      </c>
      <c r="T806" s="34" t="s">
        <v>1156</v>
      </c>
      <c r="U806" s="35"/>
      <c r="V806" s="45">
        <v>8467</v>
      </c>
      <c r="W806" s="39">
        <v>21593</v>
      </c>
      <c r="X806" s="86"/>
      <c r="Y806" s="39"/>
      <c r="Z806" s="85"/>
      <c r="AA806" s="68">
        <f t="shared" si="12"/>
        <v>0</v>
      </c>
      <c r="AB806" s="47"/>
      <c r="AC806" s="47" t="s">
        <v>106</v>
      </c>
      <c r="AD806" s="47"/>
      <c r="AE806" s="47" t="s">
        <v>1441</v>
      </c>
      <c r="AF806" s="39" t="s">
        <v>63</v>
      </c>
      <c r="AG806" s="39" t="s">
        <v>1138</v>
      </c>
    </row>
    <row r="807" spans="1:33" s="5" customFormat="1" ht="50.25" customHeight="1" x14ac:dyDescent="0.3">
      <c r="A807" s="83" t="s">
        <v>1715</v>
      </c>
      <c r="B807" s="47">
        <v>80111620</v>
      </c>
      <c r="C807" s="34" t="s">
        <v>1672</v>
      </c>
      <c r="D807" s="95">
        <v>43282</v>
      </c>
      <c r="E807" s="39" t="s">
        <v>1436</v>
      </c>
      <c r="F807" s="39" t="s">
        <v>1673</v>
      </c>
      <c r="G807" s="39" t="s">
        <v>232</v>
      </c>
      <c r="H807" s="82">
        <v>30000000</v>
      </c>
      <c r="I807" s="82">
        <v>30000000</v>
      </c>
      <c r="J807" s="39" t="s">
        <v>76</v>
      </c>
      <c r="K807" s="39" t="s">
        <v>68</v>
      </c>
      <c r="L807" s="47" t="s">
        <v>1438</v>
      </c>
      <c r="M807" s="47" t="s">
        <v>1134</v>
      </c>
      <c r="N807" s="83" t="s">
        <v>1135</v>
      </c>
      <c r="O807" s="84" t="s">
        <v>1439</v>
      </c>
      <c r="P807" s="34" t="s">
        <v>1147</v>
      </c>
      <c r="Q807" s="34" t="s">
        <v>1440</v>
      </c>
      <c r="R807" s="34" t="s">
        <v>1155</v>
      </c>
      <c r="S807" s="85">
        <v>140050001</v>
      </c>
      <c r="T807" s="34" t="s">
        <v>1156</v>
      </c>
      <c r="U807" s="35"/>
      <c r="V807" s="45">
        <v>8390</v>
      </c>
      <c r="W807" s="39">
        <v>22133</v>
      </c>
      <c r="X807" s="100">
        <v>43285</v>
      </c>
      <c r="Y807" s="39" t="s">
        <v>931</v>
      </c>
      <c r="Z807" s="101" t="s">
        <v>5722</v>
      </c>
      <c r="AA807" s="68">
        <f t="shared" si="12"/>
        <v>1</v>
      </c>
      <c r="AB807" s="47"/>
      <c r="AC807" s="47" t="s">
        <v>106</v>
      </c>
      <c r="AD807" s="47"/>
      <c r="AE807" s="47" t="s">
        <v>1441</v>
      </c>
      <c r="AF807" s="39" t="s">
        <v>63</v>
      </c>
      <c r="AG807" s="39" t="s">
        <v>1138</v>
      </c>
    </row>
    <row r="808" spans="1:33" s="5" customFormat="1" ht="50.25" customHeight="1" x14ac:dyDescent="0.3">
      <c r="A808" s="83" t="s">
        <v>1715</v>
      </c>
      <c r="B808" s="47">
        <v>80111620</v>
      </c>
      <c r="C808" s="34" t="s">
        <v>1674</v>
      </c>
      <c r="D808" s="95">
        <v>43282</v>
      </c>
      <c r="E808" s="39" t="s">
        <v>1436</v>
      </c>
      <c r="F808" s="39" t="s">
        <v>1675</v>
      </c>
      <c r="G808" s="39" t="s">
        <v>232</v>
      </c>
      <c r="H808" s="82">
        <v>30000000</v>
      </c>
      <c r="I808" s="82">
        <v>30000000</v>
      </c>
      <c r="J808" s="39" t="s">
        <v>76</v>
      </c>
      <c r="K808" s="39" t="s">
        <v>68</v>
      </c>
      <c r="L808" s="47" t="s">
        <v>1438</v>
      </c>
      <c r="M808" s="47" t="s">
        <v>1134</v>
      </c>
      <c r="N808" s="83" t="s">
        <v>1135</v>
      </c>
      <c r="O808" s="84" t="s">
        <v>1439</v>
      </c>
      <c r="P808" s="34" t="s">
        <v>1147</v>
      </c>
      <c r="Q808" s="34" t="s">
        <v>1440</v>
      </c>
      <c r="R808" s="34" t="s">
        <v>1155</v>
      </c>
      <c r="S808" s="85">
        <v>140050001</v>
      </c>
      <c r="T808" s="34" t="s">
        <v>1156</v>
      </c>
      <c r="U808" s="35"/>
      <c r="V808" s="45">
        <v>8498</v>
      </c>
      <c r="W808" s="39">
        <v>21595</v>
      </c>
      <c r="X808" s="86"/>
      <c r="Y808" s="39"/>
      <c r="Z808" s="85"/>
      <c r="AA808" s="68">
        <f t="shared" si="12"/>
        <v>0</v>
      </c>
      <c r="AB808" s="47"/>
      <c r="AC808" s="47" t="s">
        <v>106</v>
      </c>
      <c r="AD808" s="47"/>
      <c r="AE808" s="47" t="s">
        <v>1441</v>
      </c>
      <c r="AF808" s="39" t="s">
        <v>63</v>
      </c>
      <c r="AG808" s="39" t="s">
        <v>1138</v>
      </c>
    </row>
    <row r="809" spans="1:33" s="5" customFormat="1" ht="50.25" customHeight="1" x14ac:dyDescent="0.3">
      <c r="A809" s="83" t="s">
        <v>1715</v>
      </c>
      <c r="B809" s="47">
        <v>80111620</v>
      </c>
      <c r="C809" s="34" t="s">
        <v>1676</v>
      </c>
      <c r="D809" s="95">
        <v>43282</v>
      </c>
      <c r="E809" s="39" t="s">
        <v>1436</v>
      </c>
      <c r="F809" s="39" t="s">
        <v>1677</v>
      </c>
      <c r="G809" s="39" t="s">
        <v>232</v>
      </c>
      <c r="H809" s="82">
        <v>30000000</v>
      </c>
      <c r="I809" s="82">
        <v>30000000</v>
      </c>
      <c r="J809" s="39" t="s">
        <v>76</v>
      </c>
      <c r="K809" s="39" t="s">
        <v>68</v>
      </c>
      <c r="L809" s="47" t="s">
        <v>1438</v>
      </c>
      <c r="M809" s="47" t="s">
        <v>1134</v>
      </c>
      <c r="N809" s="83" t="s">
        <v>1135</v>
      </c>
      <c r="O809" s="84" t="s">
        <v>1439</v>
      </c>
      <c r="P809" s="34" t="s">
        <v>1147</v>
      </c>
      <c r="Q809" s="34" t="s">
        <v>1440</v>
      </c>
      <c r="R809" s="34" t="s">
        <v>1155</v>
      </c>
      <c r="S809" s="85">
        <v>140050001</v>
      </c>
      <c r="T809" s="34" t="s">
        <v>1156</v>
      </c>
      <c r="U809" s="35"/>
      <c r="V809" s="45">
        <v>8495</v>
      </c>
      <c r="W809" s="39">
        <v>21596</v>
      </c>
      <c r="X809" s="86"/>
      <c r="Y809" s="39"/>
      <c r="Z809" s="85"/>
      <c r="AA809" s="68">
        <f t="shared" si="12"/>
        <v>0</v>
      </c>
      <c r="AB809" s="47"/>
      <c r="AC809" s="47" t="s">
        <v>106</v>
      </c>
      <c r="AD809" s="47"/>
      <c r="AE809" s="47" t="s">
        <v>1441</v>
      </c>
      <c r="AF809" s="39" t="s">
        <v>63</v>
      </c>
      <c r="AG809" s="39" t="s">
        <v>1138</v>
      </c>
    </row>
    <row r="810" spans="1:33" s="5" customFormat="1" ht="50.25" customHeight="1" x14ac:dyDescent="0.3">
      <c r="A810" s="83" t="s">
        <v>1715</v>
      </c>
      <c r="B810" s="47">
        <v>80111620</v>
      </c>
      <c r="C810" s="34" t="s">
        <v>1678</v>
      </c>
      <c r="D810" s="95">
        <v>43282</v>
      </c>
      <c r="E810" s="39" t="s">
        <v>1436</v>
      </c>
      <c r="F810" s="39" t="s">
        <v>1679</v>
      </c>
      <c r="G810" s="39" t="s">
        <v>232</v>
      </c>
      <c r="H810" s="82">
        <v>30000000</v>
      </c>
      <c r="I810" s="82">
        <v>30000000</v>
      </c>
      <c r="J810" s="39" t="s">
        <v>76</v>
      </c>
      <c r="K810" s="39" t="s">
        <v>68</v>
      </c>
      <c r="L810" s="47" t="s">
        <v>1438</v>
      </c>
      <c r="M810" s="47" t="s">
        <v>1134</v>
      </c>
      <c r="N810" s="83" t="s">
        <v>1135</v>
      </c>
      <c r="O810" s="84" t="s">
        <v>1439</v>
      </c>
      <c r="P810" s="34" t="s">
        <v>1147</v>
      </c>
      <c r="Q810" s="34" t="s">
        <v>1440</v>
      </c>
      <c r="R810" s="34" t="s">
        <v>1155</v>
      </c>
      <c r="S810" s="85">
        <v>140050001</v>
      </c>
      <c r="T810" s="34" t="s">
        <v>1156</v>
      </c>
      <c r="U810" s="35"/>
      <c r="V810" s="45">
        <v>8447</v>
      </c>
      <c r="W810" s="39">
        <v>21597</v>
      </c>
      <c r="X810" s="86"/>
      <c r="Y810" s="39"/>
      <c r="Z810" s="85"/>
      <c r="AA810" s="68">
        <f t="shared" si="12"/>
        <v>0</v>
      </c>
      <c r="AB810" s="47"/>
      <c r="AC810" s="47" t="s">
        <v>106</v>
      </c>
      <c r="AD810" s="47"/>
      <c r="AE810" s="47" t="s">
        <v>1441</v>
      </c>
      <c r="AF810" s="39" t="s">
        <v>63</v>
      </c>
      <c r="AG810" s="39" t="s">
        <v>1138</v>
      </c>
    </row>
    <row r="811" spans="1:33" s="5" customFormat="1" ht="50.25" customHeight="1" x14ac:dyDescent="0.3">
      <c r="A811" s="83" t="s">
        <v>1715</v>
      </c>
      <c r="B811" s="47">
        <v>80111620</v>
      </c>
      <c r="C811" s="34" t="s">
        <v>1680</v>
      </c>
      <c r="D811" s="95">
        <v>43282</v>
      </c>
      <c r="E811" s="39" t="s">
        <v>1436</v>
      </c>
      <c r="F811" s="39" t="s">
        <v>1681</v>
      </c>
      <c r="G811" s="39" t="s">
        <v>232</v>
      </c>
      <c r="H811" s="82">
        <v>30000000</v>
      </c>
      <c r="I811" s="82">
        <v>30000000</v>
      </c>
      <c r="J811" s="39" t="s">
        <v>76</v>
      </c>
      <c r="K811" s="39" t="s">
        <v>68</v>
      </c>
      <c r="L811" s="47" t="s">
        <v>1438</v>
      </c>
      <c r="M811" s="47" t="s">
        <v>1134</v>
      </c>
      <c r="N811" s="83" t="s">
        <v>1594</v>
      </c>
      <c r="O811" s="84" t="s">
        <v>1439</v>
      </c>
      <c r="P811" s="34" t="s">
        <v>1147</v>
      </c>
      <c r="Q811" s="34" t="s">
        <v>1440</v>
      </c>
      <c r="R811" s="34" t="s">
        <v>1155</v>
      </c>
      <c r="S811" s="85">
        <v>140050001</v>
      </c>
      <c r="T811" s="34" t="s">
        <v>1156</v>
      </c>
      <c r="U811" s="35"/>
      <c r="V811" s="45">
        <v>8456</v>
      </c>
      <c r="W811" s="39">
        <v>21598</v>
      </c>
      <c r="X811" s="86"/>
      <c r="Y811" s="39"/>
      <c r="Z811" s="85"/>
      <c r="AA811" s="68">
        <f t="shared" si="12"/>
        <v>0</v>
      </c>
      <c r="AB811" s="47"/>
      <c r="AC811" s="47" t="s">
        <v>106</v>
      </c>
      <c r="AD811" s="47"/>
      <c r="AE811" s="47" t="s">
        <v>1441</v>
      </c>
      <c r="AF811" s="39" t="s">
        <v>63</v>
      </c>
      <c r="AG811" s="39" t="s">
        <v>1138</v>
      </c>
    </row>
    <row r="812" spans="1:33" s="5" customFormat="1" ht="50.25" customHeight="1" x14ac:dyDescent="0.3">
      <c r="A812" s="83" t="s">
        <v>1715</v>
      </c>
      <c r="B812" s="47">
        <v>80111620</v>
      </c>
      <c r="C812" s="34" t="s">
        <v>1682</v>
      </c>
      <c r="D812" s="95">
        <v>43282</v>
      </c>
      <c r="E812" s="39" t="s">
        <v>1436</v>
      </c>
      <c r="F812" s="39" t="s">
        <v>1683</v>
      </c>
      <c r="G812" s="39" t="s">
        <v>232</v>
      </c>
      <c r="H812" s="82">
        <v>30000000</v>
      </c>
      <c r="I812" s="82">
        <v>30000000</v>
      </c>
      <c r="J812" s="39" t="s">
        <v>76</v>
      </c>
      <c r="K812" s="39" t="s">
        <v>68</v>
      </c>
      <c r="L812" s="47" t="s">
        <v>1438</v>
      </c>
      <c r="M812" s="47" t="s">
        <v>1134</v>
      </c>
      <c r="N812" s="83" t="s">
        <v>1135</v>
      </c>
      <c r="O812" s="84" t="s">
        <v>1439</v>
      </c>
      <c r="P812" s="34" t="s">
        <v>1147</v>
      </c>
      <c r="Q812" s="34" t="s">
        <v>1440</v>
      </c>
      <c r="R812" s="34" t="s">
        <v>1155</v>
      </c>
      <c r="S812" s="85">
        <v>140050001</v>
      </c>
      <c r="T812" s="34" t="s">
        <v>1156</v>
      </c>
      <c r="U812" s="35"/>
      <c r="V812" s="45">
        <v>8448</v>
      </c>
      <c r="W812" s="39">
        <v>21599</v>
      </c>
      <c r="X812" s="86"/>
      <c r="Y812" s="39"/>
      <c r="Z812" s="85"/>
      <c r="AA812" s="68">
        <f t="shared" si="12"/>
        <v>0</v>
      </c>
      <c r="AB812" s="47"/>
      <c r="AC812" s="47" t="s">
        <v>106</v>
      </c>
      <c r="AD812" s="47"/>
      <c r="AE812" s="47" t="s">
        <v>1441</v>
      </c>
      <c r="AF812" s="39" t="s">
        <v>63</v>
      </c>
      <c r="AG812" s="39" t="s">
        <v>1138</v>
      </c>
    </row>
    <row r="813" spans="1:33" s="5" customFormat="1" ht="50.25" customHeight="1" x14ac:dyDescent="0.3">
      <c r="A813" s="83" t="s">
        <v>1715</v>
      </c>
      <c r="B813" s="47">
        <v>80111620</v>
      </c>
      <c r="C813" s="34" t="s">
        <v>1684</v>
      </c>
      <c r="D813" s="95">
        <v>43282</v>
      </c>
      <c r="E813" s="39" t="s">
        <v>1436</v>
      </c>
      <c r="F813" s="39" t="s">
        <v>1685</v>
      </c>
      <c r="G813" s="39" t="s">
        <v>232</v>
      </c>
      <c r="H813" s="82">
        <v>30000000</v>
      </c>
      <c r="I813" s="82">
        <v>30000000</v>
      </c>
      <c r="J813" s="39" t="s">
        <v>76</v>
      </c>
      <c r="K813" s="39" t="s">
        <v>68</v>
      </c>
      <c r="L813" s="47" t="s">
        <v>1438</v>
      </c>
      <c r="M813" s="47" t="s">
        <v>1134</v>
      </c>
      <c r="N813" s="83" t="s">
        <v>1135</v>
      </c>
      <c r="O813" s="84" t="s">
        <v>1439</v>
      </c>
      <c r="P813" s="34" t="s">
        <v>1147</v>
      </c>
      <c r="Q813" s="34" t="s">
        <v>1440</v>
      </c>
      <c r="R813" s="34" t="s">
        <v>1155</v>
      </c>
      <c r="S813" s="85">
        <v>140050001</v>
      </c>
      <c r="T813" s="34" t="s">
        <v>1156</v>
      </c>
      <c r="U813" s="35"/>
      <c r="V813" s="45">
        <v>8478</v>
      </c>
      <c r="W813" s="39">
        <v>21600</v>
      </c>
      <c r="X813" s="86"/>
      <c r="Y813" s="39"/>
      <c r="Z813" s="85"/>
      <c r="AA813" s="68">
        <f t="shared" si="12"/>
        <v>0</v>
      </c>
      <c r="AB813" s="47"/>
      <c r="AC813" s="47" t="s">
        <v>106</v>
      </c>
      <c r="AD813" s="47"/>
      <c r="AE813" s="47" t="s">
        <v>1441</v>
      </c>
      <c r="AF813" s="39" t="s">
        <v>63</v>
      </c>
      <c r="AG813" s="39" t="s">
        <v>1138</v>
      </c>
    </row>
    <row r="814" spans="1:33" s="5" customFormat="1" ht="50.25" customHeight="1" x14ac:dyDescent="0.3">
      <c r="A814" s="83" t="s">
        <v>1715</v>
      </c>
      <c r="B814" s="47">
        <v>80111620</v>
      </c>
      <c r="C814" s="34" t="s">
        <v>1686</v>
      </c>
      <c r="D814" s="95">
        <v>43282</v>
      </c>
      <c r="E814" s="39" t="s">
        <v>1436</v>
      </c>
      <c r="F814" s="39" t="s">
        <v>81</v>
      </c>
      <c r="G814" s="39" t="s">
        <v>232</v>
      </c>
      <c r="H814" s="82">
        <v>30000000</v>
      </c>
      <c r="I814" s="82">
        <v>30000000</v>
      </c>
      <c r="J814" s="39" t="s">
        <v>76</v>
      </c>
      <c r="K814" s="39" t="s">
        <v>68</v>
      </c>
      <c r="L814" s="47" t="s">
        <v>1438</v>
      </c>
      <c r="M814" s="47" t="s">
        <v>1134</v>
      </c>
      <c r="N814" s="83" t="s">
        <v>1135</v>
      </c>
      <c r="O814" s="84" t="s">
        <v>1439</v>
      </c>
      <c r="P814" s="34" t="s">
        <v>1147</v>
      </c>
      <c r="Q814" s="34" t="s">
        <v>1440</v>
      </c>
      <c r="R814" s="34" t="s">
        <v>1155</v>
      </c>
      <c r="S814" s="85">
        <v>140050001</v>
      </c>
      <c r="T814" s="34" t="s">
        <v>1156</v>
      </c>
      <c r="U814" s="35"/>
      <c r="V814" s="45">
        <v>8381</v>
      </c>
      <c r="W814" s="39">
        <v>22139</v>
      </c>
      <c r="X814" s="100">
        <v>43284</v>
      </c>
      <c r="Y814" s="39" t="s">
        <v>931</v>
      </c>
      <c r="Z814" s="85" t="s">
        <v>5723</v>
      </c>
      <c r="AA814" s="68">
        <f t="shared" si="12"/>
        <v>1</v>
      </c>
      <c r="AB814" s="47"/>
      <c r="AC814" s="47" t="s">
        <v>106</v>
      </c>
      <c r="AD814" s="47"/>
      <c r="AE814" s="47" t="s">
        <v>1441</v>
      </c>
      <c r="AF814" s="39" t="s">
        <v>63</v>
      </c>
      <c r="AG814" s="39" t="s">
        <v>1138</v>
      </c>
    </row>
    <row r="815" spans="1:33" s="5" customFormat="1" ht="50.25" customHeight="1" x14ac:dyDescent="0.3">
      <c r="A815" s="83" t="s">
        <v>1715</v>
      </c>
      <c r="B815" s="47">
        <v>84141501</v>
      </c>
      <c r="C815" s="34" t="s">
        <v>1689</v>
      </c>
      <c r="D815" s="95">
        <v>43344</v>
      </c>
      <c r="E815" s="39" t="s">
        <v>796</v>
      </c>
      <c r="F815" s="39" t="s">
        <v>47</v>
      </c>
      <c r="G815" s="39" t="s">
        <v>232</v>
      </c>
      <c r="H815" s="82">
        <v>12500000000</v>
      </c>
      <c r="I815" s="82">
        <v>12500000000</v>
      </c>
      <c r="J815" s="39" t="s">
        <v>76</v>
      </c>
      <c r="K815" s="39" t="s">
        <v>68</v>
      </c>
      <c r="L815" s="47" t="s">
        <v>5724</v>
      </c>
      <c r="M815" s="47" t="s">
        <v>1134</v>
      </c>
      <c r="N815" s="83" t="s">
        <v>1145</v>
      </c>
      <c r="O815" s="84" t="s">
        <v>5725</v>
      </c>
      <c r="P815" s="34" t="s">
        <v>5726</v>
      </c>
      <c r="Q815" s="34" t="s">
        <v>5727</v>
      </c>
      <c r="R815" s="34" t="s">
        <v>5728</v>
      </c>
      <c r="S815" s="85">
        <v>140055001</v>
      </c>
      <c r="T815" s="34" t="s">
        <v>5729</v>
      </c>
      <c r="U815" s="35" t="s">
        <v>5730</v>
      </c>
      <c r="V815" s="45"/>
      <c r="W815" s="39">
        <v>21671</v>
      </c>
      <c r="X815" s="86"/>
      <c r="Y815" s="39"/>
      <c r="Z815" s="85"/>
      <c r="AA815" s="68">
        <f t="shared" si="12"/>
        <v>0</v>
      </c>
      <c r="AB815" s="47"/>
      <c r="AC815" s="47" t="s">
        <v>106</v>
      </c>
      <c r="AD815" s="47"/>
      <c r="AE815" s="47" t="s">
        <v>1687</v>
      </c>
      <c r="AF815" s="39" t="s">
        <v>63</v>
      </c>
      <c r="AG815" s="39" t="s">
        <v>1138</v>
      </c>
    </row>
    <row r="816" spans="1:33" s="5" customFormat="1" ht="50.25" customHeight="1" x14ac:dyDescent="0.3">
      <c r="A816" s="83" t="s">
        <v>1715</v>
      </c>
      <c r="B816" s="47">
        <v>80141607</v>
      </c>
      <c r="C816" s="34" t="s">
        <v>1691</v>
      </c>
      <c r="D816" s="95">
        <v>43252</v>
      </c>
      <c r="E816" s="39" t="s">
        <v>1690</v>
      </c>
      <c r="F816" s="39" t="s">
        <v>47</v>
      </c>
      <c r="G816" s="39" t="s">
        <v>232</v>
      </c>
      <c r="H816" s="82">
        <v>25000000</v>
      </c>
      <c r="I816" s="82">
        <v>25000000</v>
      </c>
      <c r="J816" s="39" t="s">
        <v>76</v>
      </c>
      <c r="K816" s="39" t="s">
        <v>68</v>
      </c>
      <c r="L816" s="47" t="s">
        <v>1692</v>
      </c>
      <c r="M816" s="47" t="s">
        <v>1134</v>
      </c>
      <c r="N816" s="83" t="s">
        <v>1693</v>
      </c>
      <c r="O816" s="84" t="s">
        <v>1694</v>
      </c>
      <c r="P816" s="34" t="s">
        <v>1147</v>
      </c>
      <c r="Q816" s="34"/>
      <c r="R816" s="34"/>
      <c r="S816" s="85">
        <v>140056001</v>
      </c>
      <c r="T816" s="34"/>
      <c r="U816" s="35"/>
      <c r="V816" s="45"/>
      <c r="W816" s="39">
        <v>21731</v>
      </c>
      <c r="X816" s="86"/>
      <c r="Y816" s="39"/>
      <c r="Z816" s="85"/>
      <c r="AA816" s="68">
        <f t="shared" si="12"/>
        <v>0</v>
      </c>
      <c r="AB816" s="47"/>
      <c r="AC816" s="47" t="s">
        <v>106</v>
      </c>
      <c r="AD816" s="47"/>
      <c r="AE816" s="47" t="s">
        <v>1692</v>
      </c>
      <c r="AF816" s="39" t="s">
        <v>63</v>
      </c>
      <c r="AG816" s="39" t="s">
        <v>1138</v>
      </c>
    </row>
    <row r="817" spans="1:33" s="5" customFormat="1" ht="50.25" customHeight="1" x14ac:dyDescent="0.3">
      <c r="A817" s="83" t="s">
        <v>1715</v>
      </c>
      <c r="B817" s="47">
        <v>86111600</v>
      </c>
      <c r="C817" s="34" t="s">
        <v>1689</v>
      </c>
      <c r="D817" s="95">
        <v>43252</v>
      </c>
      <c r="E817" s="39" t="s">
        <v>1690</v>
      </c>
      <c r="F817" s="39" t="s">
        <v>47</v>
      </c>
      <c r="G817" s="39" t="s">
        <v>232</v>
      </c>
      <c r="H817" s="82">
        <v>576781210</v>
      </c>
      <c r="I817" s="82">
        <f>H817</f>
        <v>576781210</v>
      </c>
      <c r="J817" s="39" t="s">
        <v>76</v>
      </c>
      <c r="K817" s="39" t="s">
        <v>68</v>
      </c>
      <c r="L817" s="47" t="s">
        <v>1692</v>
      </c>
      <c r="M817" s="47" t="s">
        <v>1134</v>
      </c>
      <c r="N817" s="83" t="s">
        <v>1695</v>
      </c>
      <c r="O817" s="84" t="s">
        <v>1694</v>
      </c>
      <c r="P817" s="34" t="s">
        <v>1147</v>
      </c>
      <c r="Q817" s="34"/>
      <c r="R817" s="34"/>
      <c r="S817" s="85">
        <v>140056001</v>
      </c>
      <c r="T817" s="34"/>
      <c r="U817" s="35"/>
      <c r="V817" s="45"/>
      <c r="W817" s="39">
        <v>21729</v>
      </c>
      <c r="X817" s="86"/>
      <c r="Y817" s="39"/>
      <c r="Z817" s="85"/>
      <c r="AA817" s="68">
        <f t="shared" si="12"/>
        <v>0</v>
      </c>
      <c r="AB817" s="47"/>
      <c r="AC817" s="47" t="s">
        <v>106</v>
      </c>
      <c r="AD817" s="47"/>
      <c r="AE817" s="47" t="s">
        <v>1692</v>
      </c>
      <c r="AF817" s="39" t="s">
        <v>63</v>
      </c>
      <c r="AG817" s="39" t="s">
        <v>1138</v>
      </c>
    </row>
    <row r="818" spans="1:33" s="5" customFormat="1" ht="50.25" customHeight="1" x14ac:dyDescent="0.3">
      <c r="A818" s="83" t="s">
        <v>1715</v>
      </c>
      <c r="B818" s="47">
        <v>81131500</v>
      </c>
      <c r="C818" s="34" t="s">
        <v>1696</v>
      </c>
      <c r="D818" s="95">
        <v>43252</v>
      </c>
      <c r="E818" s="39" t="s">
        <v>1690</v>
      </c>
      <c r="F818" s="39" t="s">
        <v>47</v>
      </c>
      <c r="G818" s="39" t="s">
        <v>232</v>
      </c>
      <c r="H818" s="82">
        <v>100000000</v>
      </c>
      <c r="I818" s="82">
        <v>100000000</v>
      </c>
      <c r="J818" s="39" t="s">
        <v>76</v>
      </c>
      <c r="K818" s="39" t="s">
        <v>68</v>
      </c>
      <c r="L818" s="47" t="s">
        <v>1697</v>
      </c>
      <c r="M818" s="47" t="s">
        <v>1134</v>
      </c>
      <c r="N818" s="83" t="s">
        <v>1698</v>
      </c>
      <c r="O818" s="84" t="s">
        <v>1699</v>
      </c>
      <c r="P818" s="34" t="s">
        <v>1147</v>
      </c>
      <c r="Q818" s="34"/>
      <c r="R818" s="34"/>
      <c r="S818" s="85">
        <v>140051001</v>
      </c>
      <c r="T818" s="34"/>
      <c r="U818" s="35"/>
      <c r="V818" s="45"/>
      <c r="W818" s="39">
        <v>21751</v>
      </c>
      <c r="X818" s="86"/>
      <c r="Y818" s="39"/>
      <c r="Z818" s="85"/>
      <c r="AA818" s="68">
        <f t="shared" si="12"/>
        <v>0</v>
      </c>
      <c r="AB818" s="47"/>
      <c r="AC818" s="47" t="s">
        <v>106</v>
      </c>
      <c r="AD818" s="47"/>
      <c r="AE818" s="47" t="s">
        <v>1697</v>
      </c>
      <c r="AF818" s="39" t="s">
        <v>63</v>
      </c>
      <c r="AG818" s="39" t="s">
        <v>1138</v>
      </c>
    </row>
    <row r="819" spans="1:33" s="5" customFormat="1" ht="50.25" customHeight="1" x14ac:dyDescent="0.3">
      <c r="A819" s="83" t="s">
        <v>1715</v>
      </c>
      <c r="B819" s="47">
        <v>86131504</v>
      </c>
      <c r="C819" s="34" t="s">
        <v>1691</v>
      </c>
      <c r="D819" s="95">
        <v>43252</v>
      </c>
      <c r="E819" s="39" t="s">
        <v>1690</v>
      </c>
      <c r="F819" s="39" t="s">
        <v>47</v>
      </c>
      <c r="G819" s="39" t="s">
        <v>232</v>
      </c>
      <c r="H819" s="82">
        <v>187060000</v>
      </c>
      <c r="I819" s="82">
        <f>H819</f>
        <v>187060000</v>
      </c>
      <c r="J819" s="39" t="s">
        <v>76</v>
      </c>
      <c r="K819" s="39" t="s">
        <v>68</v>
      </c>
      <c r="L819" s="47" t="s">
        <v>1438</v>
      </c>
      <c r="M819" s="47" t="s">
        <v>1134</v>
      </c>
      <c r="N819" s="83" t="s">
        <v>1135</v>
      </c>
      <c r="O819" s="84" t="s">
        <v>1439</v>
      </c>
      <c r="P819" s="34" t="s">
        <v>1147</v>
      </c>
      <c r="Q819" s="34"/>
      <c r="R819" s="34"/>
      <c r="S819" s="85">
        <v>140051001</v>
      </c>
      <c r="T819" s="34"/>
      <c r="U819" s="35"/>
      <c r="V819" s="45"/>
      <c r="W819" s="39">
        <v>21747</v>
      </c>
      <c r="X819" s="86"/>
      <c r="Y819" s="39"/>
      <c r="Z819" s="85"/>
      <c r="AA819" s="68">
        <f t="shared" si="12"/>
        <v>0</v>
      </c>
      <c r="AB819" s="47"/>
      <c r="AC819" s="47" t="s">
        <v>106</v>
      </c>
      <c r="AD819" s="47"/>
      <c r="AE819" s="47" t="s">
        <v>1441</v>
      </c>
      <c r="AF819" s="39" t="s">
        <v>63</v>
      </c>
      <c r="AG819" s="39" t="s">
        <v>1138</v>
      </c>
    </row>
    <row r="820" spans="1:33" s="5" customFormat="1" ht="50.25" customHeight="1" x14ac:dyDescent="0.3">
      <c r="A820" s="83" t="s">
        <v>1715</v>
      </c>
      <c r="B820" s="47">
        <v>70142003</v>
      </c>
      <c r="C820" s="34" t="s">
        <v>6076</v>
      </c>
      <c r="D820" s="95">
        <v>43282</v>
      </c>
      <c r="E820" s="39" t="s">
        <v>1690</v>
      </c>
      <c r="F820" s="39" t="s">
        <v>1655</v>
      </c>
      <c r="G820" s="39" t="s">
        <v>232</v>
      </c>
      <c r="H820" s="82">
        <v>62592084</v>
      </c>
      <c r="I820" s="82">
        <v>62592084</v>
      </c>
      <c r="J820" s="39" t="s">
        <v>76</v>
      </c>
      <c r="K820" s="39" t="s">
        <v>68</v>
      </c>
      <c r="L820" s="47" t="s">
        <v>1345</v>
      </c>
      <c r="M820" s="47" t="s">
        <v>1134</v>
      </c>
      <c r="N820" s="83" t="s">
        <v>1342</v>
      </c>
      <c r="O820" s="84" t="s">
        <v>1700</v>
      </c>
      <c r="P820" s="34" t="s">
        <v>1147</v>
      </c>
      <c r="Q820" s="34" t="s">
        <v>1701</v>
      </c>
      <c r="R820" s="34" t="s">
        <v>1702</v>
      </c>
      <c r="S820" s="85">
        <v>140053001</v>
      </c>
      <c r="T820" s="34" t="s">
        <v>1703</v>
      </c>
      <c r="U820" s="35"/>
      <c r="V820" s="34">
        <v>8524</v>
      </c>
      <c r="W820" s="39">
        <v>22221</v>
      </c>
      <c r="X820" s="86">
        <v>43291</v>
      </c>
      <c r="Y820" s="39"/>
      <c r="Z820" s="85"/>
      <c r="AA820" s="68">
        <f t="shared" si="12"/>
        <v>0.33</v>
      </c>
      <c r="AB820" s="47"/>
      <c r="AC820" s="47" t="s">
        <v>106</v>
      </c>
      <c r="AD820" s="47"/>
      <c r="AE820" s="47"/>
      <c r="AF820" s="39"/>
      <c r="AG820" s="39"/>
    </row>
    <row r="821" spans="1:33" s="5" customFormat="1" ht="50.25" customHeight="1" x14ac:dyDescent="0.3">
      <c r="A821" s="83" t="s">
        <v>259</v>
      </c>
      <c r="B821" s="47">
        <v>70142003</v>
      </c>
      <c r="C821" s="34" t="s">
        <v>6077</v>
      </c>
      <c r="D821" s="95">
        <v>43282</v>
      </c>
      <c r="E821" s="39" t="s">
        <v>1690</v>
      </c>
      <c r="F821" s="39" t="s">
        <v>1655</v>
      </c>
      <c r="G821" s="39" t="s">
        <v>232</v>
      </c>
      <c r="H821" s="112">
        <v>299995848</v>
      </c>
      <c r="I821" s="112">
        <v>299995848</v>
      </c>
      <c r="J821" s="39" t="s">
        <v>76</v>
      </c>
      <c r="K821" s="39" t="s">
        <v>68</v>
      </c>
      <c r="L821" s="47" t="s">
        <v>1345</v>
      </c>
      <c r="M821" s="47" t="s">
        <v>1134</v>
      </c>
      <c r="N821" s="83" t="s">
        <v>1342</v>
      </c>
      <c r="O821" s="84" t="s">
        <v>1700</v>
      </c>
      <c r="P821" s="39" t="s">
        <v>1147</v>
      </c>
      <c r="Q821" s="34" t="s">
        <v>1701</v>
      </c>
      <c r="R821" s="34" t="s">
        <v>1702</v>
      </c>
      <c r="S821" s="39">
        <v>140053001</v>
      </c>
      <c r="T821" s="39" t="s">
        <v>1704</v>
      </c>
      <c r="U821" s="47"/>
      <c r="V821" s="39" t="s">
        <v>1705</v>
      </c>
      <c r="W821" s="39">
        <v>22192</v>
      </c>
      <c r="X821" s="86">
        <v>43291</v>
      </c>
      <c r="Y821" s="39"/>
      <c r="Z821" s="39"/>
      <c r="AA821" s="68">
        <f t="shared" si="12"/>
        <v>0.33</v>
      </c>
      <c r="AB821" s="47"/>
      <c r="AC821" s="47" t="s">
        <v>106</v>
      </c>
      <c r="AD821" s="47"/>
      <c r="AE821" s="47"/>
      <c r="AF821" s="39"/>
      <c r="AG821" s="39"/>
    </row>
    <row r="822" spans="1:33" s="5" customFormat="1" ht="50.25" customHeight="1" x14ac:dyDescent="0.3">
      <c r="A822" s="83" t="s">
        <v>259</v>
      </c>
      <c r="B822" s="47">
        <v>70142003</v>
      </c>
      <c r="C822" s="34" t="s">
        <v>6078</v>
      </c>
      <c r="D822" s="95">
        <v>43282</v>
      </c>
      <c r="E822" s="39" t="s">
        <v>1690</v>
      </c>
      <c r="F822" s="39" t="s">
        <v>1657</v>
      </c>
      <c r="G822" s="39"/>
      <c r="H822" s="112">
        <v>400000000</v>
      </c>
      <c r="I822" s="112">
        <v>400000000</v>
      </c>
      <c r="J822" s="39" t="s">
        <v>76</v>
      </c>
      <c r="K822" s="39" t="s">
        <v>68</v>
      </c>
      <c r="L822" s="47" t="s">
        <v>1345</v>
      </c>
      <c r="M822" s="47" t="s">
        <v>1134</v>
      </c>
      <c r="N822" s="83" t="s">
        <v>5731</v>
      </c>
      <c r="O822" s="84" t="s">
        <v>1700</v>
      </c>
      <c r="P822" s="39" t="s">
        <v>1147</v>
      </c>
      <c r="Q822" s="34" t="s">
        <v>5685</v>
      </c>
      <c r="R822" s="34" t="s">
        <v>5732</v>
      </c>
      <c r="S822" s="47">
        <v>140060001</v>
      </c>
      <c r="T822" s="39" t="s">
        <v>5685</v>
      </c>
      <c r="U822" s="47"/>
      <c r="V822" s="113">
        <v>8566</v>
      </c>
      <c r="W822" s="39">
        <v>22289</v>
      </c>
      <c r="X822" s="86">
        <v>43299</v>
      </c>
      <c r="Y822" s="39"/>
      <c r="Z822" s="39"/>
      <c r="AA822" s="68">
        <f t="shared" si="12"/>
        <v>0.33</v>
      </c>
      <c r="AB822" s="47"/>
      <c r="AC822" s="47" t="s">
        <v>106</v>
      </c>
      <c r="AD822" s="47"/>
      <c r="AE822" s="47"/>
      <c r="AF822" s="39"/>
      <c r="AG822" s="39"/>
    </row>
    <row r="823" spans="1:33" s="5" customFormat="1" ht="50.25" customHeight="1" x14ac:dyDescent="0.3">
      <c r="A823" s="83" t="s">
        <v>1715</v>
      </c>
      <c r="B823" s="47">
        <v>70121604</v>
      </c>
      <c r="C823" s="34" t="s">
        <v>6079</v>
      </c>
      <c r="D823" s="95">
        <v>43282</v>
      </c>
      <c r="E823" s="39" t="s">
        <v>1690</v>
      </c>
      <c r="F823" s="39" t="s">
        <v>1655</v>
      </c>
      <c r="G823" s="39" t="s">
        <v>232</v>
      </c>
      <c r="H823" s="82">
        <v>1232308411</v>
      </c>
      <c r="I823" s="82">
        <v>1232308411</v>
      </c>
      <c r="J823" s="39" t="s">
        <v>76</v>
      </c>
      <c r="K823" s="39" t="s">
        <v>68</v>
      </c>
      <c r="L823" s="47" t="s">
        <v>1706</v>
      </c>
      <c r="M823" s="47" t="s">
        <v>1134</v>
      </c>
      <c r="N823" s="83" t="s">
        <v>1707</v>
      </c>
      <c r="O823" s="84" t="s">
        <v>1708</v>
      </c>
      <c r="P823" s="34" t="s">
        <v>1147</v>
      </c>
      <c r="Q823" s="34" t="s">
        <v>1709</v>
      </c>
      <c r="R823" s="34" t="s">
        <v>1710</v>
      </c>
      <c r="S823" s="85">
        <v>140052001</v>
      </c>
      <c r="T823" s="34" t="s">
        <v>1711</v>
      </c>
      <c r="U823" s="35"/>
      <c r="V823" s="34" t="s">
        <v>1712</v>
      </c>
      <c r="W823" s="39">
        <v>22237</v>
      </c>
      <c r="X823" s="86">
        <v>43285</v>
      </c>
      <c r="Y823" s="39" t="s">
        <v>931</v>
      </c>
      <c r="Z823" s="85" t="s">
        <v>5733</v>
      </c>
      <c r="AA823" s="68">
        <f t="shared" si="12"/>
        <v>1</v>
      </c>
      <c r="AB823" s="47"/>
      <c r="AC823" s="47"/>
      <c r="AD823" s="47"/>
      <c r="AE823" s="47"/>
      <c r="AF823" s="39"/>
      <c r="AG823" s="39"/>
    </row>
    <row r="824" spans="1:33" s="5" customFormat="1" ht="50.25" customHeight="1" x14ac:dyDescent="0.3">
      <c r="A824" s="83" t="s">
        <v>1715</v>
      </c>
      <c r="B824" s="47">
        <v>72121002</v>
      </c>
      <c r="C824" s="34" t="s">
        <v>6080</v>
      </c>
      <c r="D824" s="95">
        <v>43282</v>
      </c>
      <c r="E824" s="39" t="s">
        <v>1690</v>
      </c>
      <c r="F824" s="39" t="s">
        <v>1655</v>
      </c>
      <c r="G824" s="39" t="s">
        <v>232</v>
      </c>
      <c r="H824" s="82">
        <v>829653289</v>
      </c>
      <c r="I824" s="82">
        <v>829653289</v>
      </c>
      <c r="J824" s="39" t="s">
        <v>76</v>
      </c>
      <c r="K824" s="39" t="s">
        <v>68</v>
      </c>
      <c r="L824" s="47" t="s">
        <v>1706</v>
      </c>
      <c r="M824" s="47" t="s">
        <v>1134</v>
      </c>
      <c r="N824" s="83" t="s">
        <v>1707</v>
      </c>
      <c r="O824" s="84" t="s">
        <v>1708</v>
      </c>
      <c r="P824" s="34" t="s">
        <v>1147</v>
      </c>
      <c r="Q824" s="34" t="s">
        <v>1709</v>
      </c>
      <c r="R824" s="34" t="s">
        <v>1710</v>
      </c>
      <c r="S824" s="85">
        <v>140052001</v>
      </c>
      <c r="T824" s="34" t="s">
        <v>1713</v>
      </c>
      <c r="U824" s="35"/>
      <c r="V824" s="34" t="s">
        <v>1714</v>
      </c>
      <c r="W824" s="39">
        <v>22171</v>
      </c>
      <c r="X824" s="86">
        <v>43285</v>
      </c>
      <c r="Y824" s="39" t="s">
        <v>931</v>
      </c>
      <c r="Z824" s="85" t="s">
        <v>5734</v>
      </c>
      <c r="AA824" s="68">
        <f t="shared" si="12"/>
        <v>1</v>
      </c>
      <c r="AB824" s="47"/>
      <c r="AC824" s="47"/>
      <c r="AD824" s="47"/>
      <c r="AE824" s="47"/>
      <c r="AF824" s="39"/>
      <c r="AG824" s="39"/>
    </row>
    <row r="825" spans="1:33" s="5" customFormat="1" ht="50.25" customHeight="1" x14ac:dyDescent="0.3">
      <c r="A825" s="34" t="s">
        <v>1715</v>
      </c>
      <c r="B825" s="34">
        <v>70121604</v>
      </c>
      <c r="C825" s="34" t="s">
        <v>6081</v>
      </c>
      <c r="D825" s="95">
        <v>43282</v>
      </c>
      <c r="E825" s="34" t="s">
        <v>1690</v>
      </c>
      <c r="F825" s="34" t="s">
        <v>1655</v>
      </c>
      <c r="G825" s="34" t="s">
        <v>232</v>
      </c>
      <c r="H825" s="56">
        <v>243459720</v>
      </c>
      <c r="I825" s="56">
        <v>243459720</v>
      </c>
      <c r="J825" s="34" t="s">
        <v>76</v>
      </c>
      <c r="K825" s="34" t="s">
        <v>68</v>
      </c>
      <c r="L825" s="34" t="s">
        <v>1706</v>
      </c>
      <c r="M825" s="34" t="s">
        <v>1134</v>
      </c>
      <c r="N825" s="83" t="s">
        <v>1707</v>
      </c>
      <c r="O825" s="84" t="s">
        <v>1708</v>
      </c>
      <c r="P825" s="34" t="s">
        <v>1147</v>
      </c>
      <c r="Q825" s="34" t="s">
        <v>1709</v>
      </c>
      <c r="R825" s="34" t="s">
        <v>1710</v>
      </c>
      <c r="S825" s="85">
        <v>140052001</v>
      </c>
      <c r="T825" s="34" t="s">
        <v>1711</v>
      </c>
      <c r="U825" s="35"/>
      <c r="V825" s="34">
        <v>8347</v>
      </c>
      <c r="W825" s="39" t="s">
        <v>5735</v>
      </c>
      <c r="X825" s="86">
        <v>43278</v>
      </c>
      <c r="Y825" s="39" t="s">
        <v>931</v>
      </c>
      <c r="Z825" s="85" t="s">
        <v>5736</v>
      </c>
      <c r="AA825" s="68">
        <f t="shared" si="12"/>
        <v>1</v>
      </c>
      <c r="AB825" s="47"/>
      <c r="AC825" s="47"/>
      <c r="AD825" s="47"/>
      <c r="AE825" s="47"/>
      <c r="AF825" s="39"/>
      <c r="AG825" s="39"/>
    </row>
    <row r="826" spans="1:33" s="5" customFormat="1" ht="50.25" customHeight="1" x14ac:dyDescent="0.3">
      <c r="A826" s="83" t="s">
        <v>1715</v>
      </c>
      <c r="B826" s="47">
        <v>86131504</v>
      </c>
      <c r="C826" s="34" t="s">
        <v>5737</v>
      </c>
      <c r="D826" s="95">
        <v>43282</v>
      </c>
      <c r="E826" s="39" t="s">
        <v>1436</v>
      </c>
      <c r="F826" s="39" t="s">
        <v>47</v>
      </c>
      <c r="G826" s="39" t="s">
        <v>232</v>
      </c>
      <c r="H826" s="82">
        <v>989721210</v>
      </c>
      <c r="I826" s="82">
        <v>989721210</v>
      </c>
      <c r="J826" s="39" t="s">
        <v>76</v>
      </c>
      <c r="K826" s="39" t="s">
        <v>68</v>
      </c>
      <c r="L826" s="47" t="s">
        <v>1438</v>
      </c>
      <c r="M826" s="47" t="s">
        <v>1134</v>
      </c>
      <c r="N826" s="83" t="s">
        <v>1135</v>
      </c>
      <c r="O826" s="84" t="s">
        <v>1439</v>
      </c>
      <c r="P826" s="34" t="s">
        <v>1147</v>
      </c>
      <c r="Q826" s="34"/>
      <c r="R826" s="34"/>
      <c r="S826" s="85"/>
      <c r="T826" s="34"/>
      <c r="U826" s="35"/>
      <c r="V826" s="45"/>
      <c r="W826" s="39"/>
      <c r="X826" s="86"/>
      <c r="Y826" s="39"/>
      <c r="Z826" s="39"/>
      <c r="AA826" s="68" t="str">
        <f t="shared" si="12"/>
        <v/>
      </c>
      <c r="AB826" s="47"/>
      <c r="AC826" s="47"/>
      <c r="AD826" s="47"/>
      <c r="AE826" s="47"/>
      <c r="AF826" s="39"/>
      <c r="AG826" s="39"/>
    </row>
    <row r="827" spans="1:33" s="5" customFormat="1" ht="50.25" customHeight="1" x14ac:dyDescent="0.3">
      <c r="A827" s="83" t="s">
        <v>1715</v>
      </c>
      <c r="B827" s="47">
        <v>70121610</v>
      </c>
      <c r="C827" s="34" t="s">
        <v>6082</v>
      </c>
      <c r="D827" s="95">
        <v>43313</v>
      </c>
      <c r="E827" s="39" t="s">
        <v>796</v>
      </c>
      <c r="F827" s="39" t="s">
        <v>81</v>
      </c>
      <c r="G827" s="39" t="s">
        <v>232</v>
      </c>
      <c r="H827" s="82">
        <v>88783190</v>
      </c>
      <c r="I827" s="82">
        <v>88783190</v>
      </c>
      <c r="J827" s="39" t="s">
        <v>76</v>
      </c>
      <c r="K827" s="39" t="s">
        <v>68</v>
      </c>
      <c r="L827" s="47" t="s">
        <v>5738</v>
      </c>
      <c r="M827" s="47" t="s">
        <v>1134</v>
      </c>
      <c r="N827" s="83" t="s">
        <v>5739</v>
      </c>
      <c r="O827" s="45" t="s">
        <v>5740</v>
      </c>
      <c r="P827" s="34" t="s">
        <v>1147</v>
      </c>
      <c r="Q827" s="34" t="s">
        <v>5685</v>
      </c>
      <c r="R827" s="35" t="s">
        <v>5732</v>
      </c>
      <c r="S827" s="85">
        <v>140060001</v>
      </c>
      <c r="T827" s="34" t="s">
        <v>5741</v>
      </c>
      <c r="U827" s="35" t="s">
        <v>5742</v>
      </c>
      <c r="V827" s="45"/>
      <c r="W827" s="39">
        <v>22408</v>
      </c>
      <c r="X827" s="86"/>
      <c r="Y827" s="39"/>
      <c r="Z827" s="39"/>
      <c r="AA827" s="68">
        <f t="shared" si="12"/>
        <v>0</v>
      </c>
      <c r="AB827" s="47"/>
      <c r="AC827" s="47"/>
      <c r="AD827" s="47"/>
      <c r="AE827" s="47"/>
      <c r="AF827" s="39"/>
      <c r="AG827" s="39"/>
    </row>
    <row r="828" spans="1:33" s="5" customFormat="1" ht="50.25" customHeight="1" x14ac:dyDescent="0.3">
      <c r="A828" s="83" t="s">
        <v>1715</v>
      </c>
      <c r="B828" s="47">
        <v>70142003</v>
      </c>
      <c r="C828" s="34" t="s">
        <v>6083</v>
      </c>
      <c r="D828" s="95">
        <v>43282</v>
      </c>
      <c r="E828" s="39" t="s">
        <v>162</v>
      </c>
      <c r="F828" s="39" t="s">
        <v>81</v>
      </c>
      <c r="G828" s="39" t="s">
        <v>232</v>
      </c>
      <c r="H828" s="82">
        <v>51175254</v>
      </c>
      <c r="I828" s="82">
        <v>51175254</v>
      </c>
      <c r="J828" s="39" t="s">
        <v>76</v>
      </c>
      <c r="K828" s="39" t="s">
        <v>68</v>
      </c>
      <c r="L828" s="47" t="s">
        <v>1345</v>
      </c>
      <c r="M828" s="47" t="s">
        <v>1134</v>
      </c>
      <c r="N828" s="83" t="s">
        <v>1342</v>
      </c>
      <c r="O828" s="84" t="s">
        <v>1432</v>
      </c>
      <c r="P828" s="34" t="s">
        <v>1147</v>
      </c>
      <c r="Q828" s="34"/>
      <c r="R828" s="35" t="s">
        <v>5732</v>
      </c>
      <c r="S828" s="85"/>
      <c r="T828" s="34"/>
      <c r="U828" s="35"/>
      <c r="V828" s="34">
        <v>8565</v>
      </c>
      <c r="W828" s="39">
        <v>22296</v>
      </c>
      <c r="X828" s="86"/>
      <c r="Y828" s="39"/>
      <c r="Z828" s="39"/>
      <c r="AA828" s="68">
        <f t="shared" si="12"/>
        <v>0</v>
      </c>
      <c r="AB828" s="47"/>
      <c r="AC828" s="47"/>
      <c r="AD828" s="47"/>
      <c r="AE828" s="47"/>
      <c r="AF828" s="39"/>
      <c r="AG828" s="39"/>
    </row>
    <row r="829" spans="1:33" s="5" customFormat="1" ht="50.25" customHeight="1" x14ac:dyDescent="0.3">
      <c r="A829" s="83" t="s">
        <v>1715</v>
      </c>
      <c r="B829" s="47">
        <v>70141804</v>
      </c>
      <c r="C829" s="34" t="s">
        <v>6084</v>
      </c>
      <c r="D829" s="95">
        <v>43282</v>
      </c>
      <c r="E829" s="39" t="s">
        <v>162</v>
      </c>
      <c r="F829" s="39" t="s">
        <v>81</v>
      </c>
      <c r="G829" s="39"/>
      <c r="H829" s="82">
        <v>1350000000</v>
      </c>
      <c r="I829" s="82">
        <v>1350000000</v>
      </c>
      <c r="J829" s="39" t="s">
        <v>76</v>
      </c>
      <c r="K829" s="39" t="s">
        <v>68</v>
      </c>
      <c r="L829" s="47" t="s">
        <v>5743</v>
      </c>
      <c r="M829" s="47" t="s">
        <v>1134</v>
      </c>
      <c r="N829" s="83" t="s">
        <v>1431</v>
      </c>
      <c r="O829" s="84" t="s">
        <v>5744</v>
      </c>
      <c r="P829" s="88" t="s">
        <v>1147</v>
      </c>
      <c r="Q829" s="34"/>
      <c r="R829" s="35" t="s">
        <v>1155</v>
      </c>
      <c r="S829" s="85"/>
      <c r="T829" s="35" t="s">
        <v>5745</v>
      </c>
      <c r="U829" s="35" t="s">
        <v>5746</v>
      </c>
      <c r="V829" s="114">
        <v>8567</v>
      </c>
      <c r="W829" s="39" t="s">
        <v>5747</v>
      </c>
      <c r="X829" s="86" t="s">
        <v>5748</v>
      </c>
      <c r="Y829" s="39" t="s">
        <v>931</v>
      </c>
      <c r="Z829" s="39"/>
      <c r="AA829" s="68">
        <f t="shared" si="12"/>
        <v>0.66</v>
      </c>
      <c r="AB829" s="47"/>
      <c r="AC829" s="47"/>
      <c r="AD829" s="47"/>
      <c r="AE829" s="47"/>
      <c r="AF829" s="39"/>
      <c r="AG829" s="39"/>
    </row>
    <row r="830" spans="1:33" s="5" customFormat="1" ht="50.25" customHeight="1" x14ac:dyDescent="0.3">
      <c r="A830" s="83" t="s">
        <v>1715</v>
      </c>
      <c r="B830" s="47">
        <v>43232300</v>
      </c>
      <c r="C830" s="34" t="s">
        <v>5749</v>
      </c>
      <c r="D830" s="95">
        <v>43282</v>
      </c>
      <c r="E830" s="39" t="s">
        <v>796</v>
      </c>
      <c r="F830" s="39" t="s">
        <v>5750</v>
      </c>
      <c r="G830" s="39" t="s">
        <v>48</v>
      </c>
      <c r="H830" s="82">
        <v>28597285</v>
      </c>
      <c r="I830" s="82">
        <v>28597285</v>
      </c>
      <c r="J830" s="88" t="s">
        <v>76</v>
      </c>
      <c r="K830" s="88" t="s">
        <v>68</v>
      </c>
      <c r="L830" s="47" t="s">
        <v>5751</v>
      </c>
      <c r="M830" s="47" t="s">
        <v>1134</v>
      </c>
      <c r="N830" s="83" t="s">
        <v>5752</v>
      </c>
      <c r="O830" s="84" t="s">
        <v>1700</v>
      </c>
      <c r="P830" s="88" t="s">
        <v>5753</v>
      </c>
      <c r="Q830" s="88" t="s">
        <v>5754</v>
      </c>
      <c r="R830" s="35" t="s">
        <v>5755</v>
      </c>
      <c r="S830" s="89">
        <v>140051001</v>
      </c>
      <c r="T830" s="35" t="s">
        <v>5754</v>
      </c>
      <c r="U830" s="88" t="s">
        <v>5756</v>
      </c>
      <c r="V830" s="88"/>
      <c r="W830" s="88"/>
      <c r="X830" s="88"/>
      <c r="Y830" s="39"/>
      <c r="Z830" s="39"/>
      <c r="AA830" s="68" t="str">
        <f t="shared" si="12"/>
        <v/>
      </c>
      <c r="AB830" s="47"/>
      <c r="AC830" s="47"/>
      <c r="AD830" s="47"/>
      <c r="AE830" s="47"/>
      <c r="AF830" s="39"/>
      <c r="AG830" s="39"/>
    </row>
    <row r="831" spans="1:33" s="5" customFormat="1" ht="50.25" customHeight="1" x14ac:dyDescent="0.3">
      <c r="A831" s="83" t="s">
        <v>1715</v>
      </c>
      <c r="B831" s="47">
        <v>81131500</v>
      </c>
      <c r="C831" s="34" t="s">
        <v>6085</v>
      </c>
      <c r="D831" s="95">
        <v>43313</v>
      </c>
      <c r="E831" s="39" t="s">
        <v>5757</v>
      </c>
      <c r="F831" s="39" t="s">
        <v>75</v>
      </c>
      <c r="G831" s="39" t="s">
        <v>232</v>
      </c>
      <c r="H831" s="82">
        <v>3000000</v>
      </c>
      <c r="I831" s="82">
        <v>3000000</v>
      </c>
      <c r="J831" s="39" t="s">
        <v>76</v>
      </c>
      <c r="K831" s="39" t="s">
        <v>68</v>
      </c>
      <c r="L831" s="47" t="s">
        <v>5751</v>
      </c>
      <c r="M831" s="47" t="s">
        <v>1134</v>
      </c>
      <c r="N831" s="83" t="s">
        <v>5752</v>
      </c>
      <c r="O831" s="84" t="s">
        <v>1700</v>
      </c>
      <c r="P831" s="88" t="s">
        <v>5753</v>
      </c>
      <c r="Q831" s="88" t="s">
        <v>5754</v>
      </c>
      <c r="R831" s="35" t="s">
        <v>5755</v>
      </c>
      <c r="S831" s="115">
        <v>140051001</v>
      </c>
      <c r="T831" s="35" t="s">
        <v>5754</v>
      </c>
      <c r="U831" s="35" t="s">
        <v>5754</v>
      </c>
      <c r="V831" s="88"/>
      <c r="W831" s="88"/>
      <c r="X831" s="88"/>
      <c r="Y831" s="39"/>
      <c r="Z831" s="39"/>
      <c r="AA831" s="68" t="str">
        <f t="shared" si="12"/>
        <v/>
      </c>
      <c r="AB831" s="47"/>
      <c r="AC831" s="47"/>
      <c r="AD831" s="47"/>
      <c r="AE831" s="47"/>
      <c r="AF831" s="39"/>
      <c r="AG831" s="39"/>
    </row>
    <row r="832" spans="1:33" s="5" customFormat="1" ht="50.25" customHeight="1" x14ac:dyDescent="0.3">
      <c r="A832" s="83" t="s">
        <v>1715</v>
      </c>
      <c r="B832" s="47">
        <v>70121704</v>
      </c>
      <c r="C832" s="34" t="s">
        <v>6086</v>
      </c>
      <c r="D832" s="95">
        <v>43313</v>
      </c>
      <c r="E832" s="39" t="s">
        <v>1690</v>
      </c>
      <c r="F832" s="39" t="s">
        <v>47</v>
      </c>
      <c r="G832" s="39" t="s">
        <v>232</v>
      </c>
      <c r="H832" s="82">
        <v>1200000000</v>
      </c>
      <c r="I832" s="82">
        <v>1200000000</v>
      </c>
      <c r="J832" s="39" t="s">
        <v>76</v>
      </c>
      <c r="K832" s="39" t="s">
        <v>68</v>
      </c>
      <c r="L832" s="47" t="s">
        <v>5758</v>
      </c>
      <c r="M832" s="47" t="s">
        <v>1134</v>
      </c>
      <c r="N832" s="83" t="s">
        <v>5759</v>
      </c>
      <c r="O832" s="84" t="s">
        <v>5760</v>
      </c>
      <c r="P832" s="34" t="s">
        <v>5761</v>
      </c>
      <c r="Q832" s="34" t="s">
        <v>5762</v>
      </c>
      <c r="R832" s="34" t="s">
        <v>1155</v>
      </c>
      <c r="S832" s="85">
        <v>140050001</v>
      </c>
      <c r="T832" s="34" t="s">
        <v>5763</v>
      </c>
      <c r="U832" s="35" t="s">
        <v>5764</v>
      </c>
      <c r="V832" s="114"/>
      <c r="W832" s="39">
        <v>22228</v>
      </c>
      <c r="X832" s="86"/>
      <c r="Y832" s="39"/>
      <c r="Z832" s="39"/>
      <c r="AA832" s="68">
        <f t="shared" si="12"/>
        <v>0</v>
      </c>
      <c r="AB832" s="47"/>
      <c r="AC832" s="47"/>
      <c r="AD832" s="47"/>
      <c r="AE832" s="47"/>
      <c r="AF832" s="39"/>
      <c r="AG832" s="39"/>
    </row>
    <row r="833" spans="1:33" s="5" customFormat="1" ht="50.25" customHeight="1" x14ac:dyDescent="0.3">
      <c r="A833" s="83" t="s">
        <v>1715</v>
      </c>
      <c r="B833" s="88">
        <v>70141506</v>
      </c>
      <c r="C833" s="34" t="s">
        <v>5765</v>
      </c>
      <c r="D833" s="95">
        <v>43344</v>
      </c>
      <c r="E833" s="39" t="s">
        <v>4700</v>
      </c>
      <c r="F833" s="39" t="s">
        <v>1675</v>
      </c>
      <c r="G833" s="39" t="s">
        <v>232</v>
      </c>
      <c r="H833" s="82">
        <v>164500000</v>
      </c>
      <c r="I833" s="82">
        <v>164500000</v>
      </c>
      <c r="J833" s="88" t="s">
        <v>76</v>
      </c>
      <c r="K833" s="88" t="s">
        <v>68</v>
      </c>
      <c r="L833" s="47" t="s">
        <v>5766</v>
      </c>
      <c r="M833" s="47" t="s">
        <v>1134</v>
      </c>
      <c r="N833" s="83" t="s">
        <v>5767</v>
      </c>
      <c r="O833" s="84" t="s">
        <v>5768</v>
      </c>
      <c r="P833" s="88" t="s">
        <v>5769</v>
      </c>
      <c r="Q833" s="88" t="s">
        <v>5770</v>
      </c>
      <c r="R833" s="35" t="s">
        <v>5732</v>
      </c>
      <c r="S833" s="89">
        <v>140060001</v>
      </c>
      <c r="T833" s="88" t="s">
        <v>5771</v>
      </c>
      <c r="U833" s="35" t="s">
        <v>5772</v>
      </c>
      <c r="V833" s="114" t="s">
        <v>5773</v>
      </c>
      <c r="W833" s="39"/>
      <c r="X833" s="86"/>
      <c r="Y833" s="39"/>
      <c r="Z833" s="39"/>
      <c r="AA833" s="68" t="str">
        <f t="shared" si="12"/>
        <v/>
      </c>
      <c r="AB833" s="47"/>
      <c r="AC833" s="47"/>
      <c r="AD833" s="47"/>
      <c r="AE833" s="47" t="s">
        <v>5766</v>
      </c>
      <c r="AF833" s="39" t="s">
        <v>63</v>
      </c>
      <c r="AG833" s="39" t="s">
        <v>1138</v>
      </c>
    </row>
    <row r="834" spans="1:33" s="5" customFormat="1" ht="50.25" customHeight="1" x14ac:dyDescent="0.3">
      <c r="A834" s="83" t="s">
        <v>1715</v>
      </c>
      <c r="B834" s="47">
        <v>70141804</v>
      </c>
      <c r="C834" s="34" t="s">
        <v>6087</v>
      </c>
      <c r="D834" s="95">
        <v>43313</v>
      </c>
      <c r="E834" s="39" t="s">
        <v>796</v>
      </c>
      <c r="F834" s="39" t="s">
        <v>1675</v>
      </c>
      <c r="G834" s="39" t="s">
        <v>232</v>
      </c>
      <c r="H834" s="82">
        <v>700527019</v>
      </c>
      <c r="I834" s="82">
        <v>700527019</v>
      </c>
      <c r="J834" s="88" t="s">
        <v>76</v>
      </c>
      <c r="K834" s="88" t="s">
        <v>68</v>
      </c>
      <c r="L834" s="47" t="s">
        <v>5774</v>
      </c>
      <c r="M834" s="47" t="s">
        <v>1134</v>
      </c>
      <c r="N834" s="83" t="s">
        <v>5767</v>
      </c>
      <c r="O834" s="84" t="s">
        <v>5775</v>
      </c>
      <c r="P834" s="88" t="s">
        <v>1147</v>
      </c>
      <c r="Q834" s="88" t="s">
        <v>5776</v>
      </c>
      <c r="R834" s="88" t="s">
        <v>5732</v>
      </c>
      <c r="S834" s="89">
        <v>140060001</v>
      </c>
      <c r="T834" s="88" t="s">
        <v>5777</v>
      </c>
      <c r="U834" s="35" t="s">
        <v>5778</v>
      </c>
      <c r="V834" s="113"/>
      <c r="W834" s="39"/>
      <c r="X834" s="86"/>
      <c r="Y834" s="39"/>
      <c r="Z834" s="39"/>
      <c r="AA834" s="68" t="str">
        <f t="shared" si="12"/>
        <v/>
      </c>
      <c r="AB834" s="47"/>
      <c r="AC834" s="47"/>
      <c r="AD834" s="47"/>
      <c r="AE834" s="47"/>
      <c r="AF834" s="39"/>
      <c r="AG834" s="39"/>
    </row>
    <row r="835" spans="1:33" s="5" customFormat="1" ht="50.25" customHeight="1" x14ac:dyDescent="0.3">
      <c r="A835" s="83" t="s">
        <v>1715</v>
      </c>
      <c r="B835" s="47" t="s">
        <v>5779</v>
      </c>
      <c r="C835" s="34" t="s">
        <v>5780</v>
      </c>
      <c r="D835" s="95">
        <v>43344</v>
      </c>
      <c r="E835" s="39" t="s">
        <v>796</v>
      </c>
      <c r="F835" s="39" t="s">
        <v>47</v>
      </c>
      <c r="G835" s="39" t="s">
        <v>232</v>
      </c>
      <c r="H835" s="82">
        <v>10000000000</v>
      </c>
      <c r="I835" s="82">
        <v>10000000000</v>
      </c>
      <c r="J835" s="39" t="s">
        <v>76</v>
      </c>
      <c r="K835" s="39" t="s">
        <v>68</v>
      </c>
      <c r="L835" s="47" t="s">
        <v>5724</v>
      </c>
      <c r="M835" s="47" t="s">
        <v>1134</v>
      </c>
      <c r="N835" s="83" t="s">
        <v>5767</v>
      </c>
      <c r="O835" s="84" t="s">
        <v>5725</v>
      </c>
      <c r="P835" s="88" t="s">
        <v>5726</v>
      </c>
      <c r="Q835" s="88" t="s">
        <v>5727</v>
      </c>
      <c r="R835" s="34" t="s">
        <v>5728</v>
      </c>
      <c r="S835" s="85">
        <v>140055001</v>
      </c>
      <c r="T835" s="39"/>
      <c r="U835" s="35" t="s">
        <v>5729</v>
      </c>
      <c r="V835" s="113"/>
      <c r="W835" s="39"/>
      <c r="X835" s="86"/>
      <c r="Y835" s="39"/>
      <c r="Z835" s="39"/>
      <c r="AA835" s="68" t="str">
        <f t="shared" si="12"/>
        <v/>
      </c>
      <c r="AB835" s="47"/>
      <c r="AC835" s="47"/>
      <c r="AD835" s="47"/>
      <c r="AE835" s="47"/>
      <c r="AF835" s="39"/>
      <c r="AG835" s="39"/>
    </row>
    <row r="836" spans="1:33" s="5" customFormat="1" ht="50.25" customHeight="1" x14ac:dyDescent="0.3">
      <c r="A836" s="58" t="s">
        <v>259</v>
      </c>
      <c r="B836" s="35">
        <v>86121502</v>
      </c>
      <c r="C836" s="34" t="s">
        <v>273</v>
      </c>
      <c r="D836" s="55">
        <v>43101</v>
      </c>
      <c r="E836" s="34" t="s">
        <v>260</v>
      </c>
      <c r="F836" s="34" t="s">
        <v>129</v>
      </c>
      <c r="G836" s="34" t="s">
        <v>261</v>
      </c>
      <c r="H836" s="74">
        <v>12101618625</v>
      </c>
      <c r="I836" s="74">
        <v>12101618625</v>
      </c>
      <c r="J836" s="34" t="s">
        <v>76</v>
      </c>
      <c r="K836" s="34" t="s">
        <v>68</v>
      </c>
      <c r="L836" s="35" t="s">
        <v>262</v>
      </c>
      <c r="M836" s="35" t="s">
        <v>263</v>
      </c>
      <c r="N836" s="58" t="s">
        <v>264</v>
      </c>
      <c r="O836" s="45" t="s">
        <v>265</v>
      </c>
      <c r="P836" s="34" t="s">
        <v>266</v>
      </c>
      <c r="Q836" s="34" t="s">
        <v>267</v>
      </c>
      <c r="R836" s="34" t="s">
        <v>268</v>
      </c>
      <c r="S836" s="34" t="s">
        <v>269</v>
      </c>
      <c r="T836" s="34" t="s">
        <v>267</v>
      </c>
      <c r="U836" s="35" t="s">
        <v>270</v>
      </c>
      <c r="V836" s="35">
        <v>8042</v>
      </c>
      <c r="W836" s="34">
        <v>19978</v>
      </c>
      <c r="X836" s="60">
        <v>43122</v>
      </c>
      <c r="Y836" s="34" t="s">
        <v>68</v>
      </c>
      <c r="Z836" s="34">
        <v>4600008028</v>
      </c>
      <c r="AA836" s="68">
        <f t="shared" si="12"/>
        <v>1</v>
      </c>
      <c r="AB836" s="35" t="s">
        <v>274</v>
      </c>
      <c r="AC836" s="35" t="s">
        <v>61</v>
      </c>
      <c r="AD836" s="35"/>
      <c r="AE836" s="35" t="s">
        <v>275</v>
      </c>
      <c r="AF836" s="34" t="s">
        <v>271</v>
      </c>
      <c r="AG836" s="34" t="s">
        <v>272</v>
      </c>
    </row>
    <row r="837" spans="1:33" s="5" customFormat="1" ht="50.25" customHeight="1" x14ac:dyDescent="0.3">
      <c r="A837" s="58" t="s">
        <v>259</v>
      </c>
      <c r="B837" s="35">
        <v>86121503</v>
      </c>
      <c r="C837" s="34" t="s">
        <v>6108</v>
      </c>
      <c r="D837" s="55">
        <v>43101</v>
      </c>
      <c r="E837" s="34" t="s">
        <v>260</v>
      </c>
      <c r="F837" s="34" t="s">
        <v>129</v>
      </c>
      <c r="G837" s="34" t="s">
        <v>261</v>
      </c>
      <c r="H837" s="74">
        <v>470971544</v>
      </c>
      <c r="I837" s="74">
        <v>470971544</v>
      </c>
      <c r="J837" s="34" t="s">
        <v>76</v>
      </c>
      <c r="K837" s="34" t="s">
        <v>68</v>
      </c>
      <c r="L837" s="35" t="s">
        <v>262</v>
      </c>
      <c r="M837" s="35" t="s">
        <v>263</v>
      </c>
      <c r="N837" s="58" t="s">
        <v>264</v>
      </c>
      <c r="O837" s="45" t="s">
        <v>265</v>
      </c>
      <c r="P837" s="34" t="s">
        <v>266</v>
      </c>
      <c r="Q837" s="34" t="s">
        <v>267</v>
      </c>
      <c r="R837" s="34" t="s">
        <v>268</v>
      </c>
      <c r="S837" s="34" t="s">
        <v>269</v>
      </c>
      <c r="T837" s="34" t="s">
        <v>267</v>
      </c>
      <c r="U837" s="35" t="s">
        <v>270</v>
      </c>
      <c r="V837" s="35">
        <v>8022</v>
      </c>
      <c r="W837" s="34">
        <v>19979</v>
      </c>
      <c r="X837" s="60">
        <v>43119</v>
      </c>
      <c r="Y837" s="34" t="s">
        <v>68</v>
      </c>
      <c r="Z837" s="34">
        <v>4600008023</v>
      </c>
      <c r="AA837" s="68">
        <f t="shared" si="12"/>
        <v>1</v>
      </c>
      <c r="AB837" s="35" t="s">
        <v>276</v>
      </c>
      <c r="AC837" s="35" t="s">
        <v>61</v>
      </c>
      <c r="AD837" s="35"/>
      <c r="AE837" s="35" t="s">
        <v>277</v>
      </c>
      <c r="AF837" s="34" t="s">
        <v>63</v>
      </c>
      <c r="AG837" s="34" t="s">
        <v>272</v>
      </c>
    </row>
    <row r="838" spans="1:33" s="5" customFormat="1" ht="50.25" customHeight="1" x14ac:dyDescent="0.3">
      <c r="A838" s="58" t="s">
        <v>259</v>
      </c>
      <c r="B838" s="35">
        <v>86121503</v>
      </c>
      <c r="C838" s="34" t="s">
        <v>6109</v>
      </c>
      <c r="D838" s="55">
        <v>43101</v>
      </c>
      <c r="E838" s="34" t="s">
        <v>260</v>
      </c>
      <c r="F838" s="34" t="s">
        <v>129</v>
      </c>
      <c r="G838" s="34" t="s">
        <v>261</v>
      </c>
      <c r="H838" s="74">
        <v>1055808966</v>
      </c>
      <c r="I838" s="74">
        <v>1055808966</v>
      </c>
      <c r="J838" s="34" t="s">
        <v>76</v>
      </c>
      <c r="K838" s="34" t="s">
        <v>68</v>
      </c>
      <c r="L838" s="35" t="s">
        <v>262</v>
      </c>
      <c r="M838" s="35" t="s">
        <v>263</v>
      </c>
      <c r="N838" s="58" t="s">
        <v>264</v>
      </c>
      <c r="O838" s="45" t="s">
        <v>265</v>
      </c>
      <c r="P838" s="34" t="s">
        <v>266</v>
      </c>
      <c r="Q838" s="34" t="s">
        <v>267</v>
      </c>
      <c r="R838" s="34" t="s">
        <v>268</v>
      </c>
      <c r="S838" s="34" t="s">
        <v>269</v>
      </c>
      <c r="T838" s="34" t="s">
        <v>267</v>
      </c>
      <c r="U838" s="35" t="s">
        <v>270</v>
      </c>
      <c r="V838" s="35">
        <v>8021</v>
      </c>
      <c r="W838" s="34">
        <v>19980</v>
      </c>
      <c r="X838" s="60">
        <v>43119</v>
      </c>
      <c r="Y838" s="34" t="s">
        <v>68</v>
      </c>
      <c r="Z838" s="34">
        <v>4600008029</v>
      </c>
      <c r="AA838" s="68">
        <f t="shared" si="12"/>
        <v>1</v>
      </c>
      <c r="AB838" s="35" t="s">
        <v>278</v>
      </c>
      <c r="AC838" s="35" t="s">
        <v>61</v>
      </c>
      <c r="AD838" s="35"/>
      <c r="AE838" s="35" t="s">
        <v>279</v>
      </c>
      <c r="AF838" s="34" t="s">
        <v>63</v>
      </c>
      <c r="AG838" s="34" t="s">
        <v>272</v>
      </c>
    </row>
    <row r="839" spans="1:33" s="5" customFormat="1" ht="50.25" customHeight="1" x14ac:dyDescent="0.3">
      <c r="A839" s="58" t="s">
        <v>259</v>
      </c>
      <c r="B839" s="35">
        <v>86141501</v>
      </c>
      <c r="C839" s="34" t="s">
        <v>280</v>
      </c>
      <c r="D839" s="55">
        <v>43160</v>
      </c>
      <c r="E839" s="34" t="s">
        <v>281</v>
      </c>
      <c r="F839" s="34" t="s">
        <v>211</v>
      </c>
      <c r="G839" s="34" t="s">
        <v>282</v>
      </c>
      <c r="H839" s="74">
        <v>310998452</v>
      </c>
      <c r="I839" s="74">
        <v>310998452</v>
      </c>
      <c r="J839" s="34" t="s">
        <v>76</v>
      </c>
      <c r="K839" s="34" t="s">
        <v>68</v>
      </c>
      <c r="L839" s="35" t="s">
        <v>283</v>
      </c>
      <c r="M839" s="35" t="s">
        <v>284</v>
      </c>
      <c r="N839" s="58">
        <v>3838561</v>
      </c>
      <c r="O839" s="45" t="s">
        <v>285</v>
      </c>
      <c r="P839" s="34" t="s">
        <v>286</v>
      </c>
      <c r="Q839" s="34" t="s">
        <v>287</v>
      </c>
      <c r="R839" s="34" t="s">
        <v>288</v>
      </c>
      <c r="S839" s="34" t="s">
        <v>289</v>
      </c>
      <c r="T839" s="34" t="s">
        <v>290</v>
      </c>
      <c r="U839" s="35" t="s">
        <v>291</v>
      </c>
      <c r="V839" s="35">
        <v>8060</v>
      </c>
      <c r="W839" s="34">
        <v>20062</v>
      </c>
      <c r="X839" s="60">
        <v>43165</v>
      </c>
      <c r="Y839" s="34" t="s">
        <v>292</v>
      </c>
      <c r="Z839" s="34">
        <v>4600008109</v>
      </c>
      <c r="AA839" s="68">
        <f t="shared" si="12"/>
        <v>1</v>
      </c>
      <c r="AB839" s="35" t="s">
        <v>293</v>
      </c>
      <c r="AC839" s="35" t="s">
        <v>106</v>
      </c>
      <c r="AD839" s="35"/>
      <c r="AE839" s="35" t="s">
        <v>294</v>
      </c>
      <c r="AF839" s="34" t="s">
        <v>63</v>
      </c>
      <c r="AG839" s="34" t="s">
        <v>272</v>
      </c>
    </row>
    <row r="840" spans="1:33" s="5" customFormat="1" ht="50.25" customHeight="1" x14ac:dyDescent="0.3">
      <c r="A840" s="58" t="s">
        <v>259</v>
      </c>
      <c r="B840" s="35">
        <v>86121504</v>
      </c>
      <c r="C840" s="34" t="s">
        <v>295</v>
      </c>
      <c r="D840" s="55">
        <v>43101</v>
      </c>
      <c r="E840" s="34" t="s">
        <v>296</v>
      </c>
      <c r="F840" s="34" t="s">
        <v>129</v>
      </c>
      <c r="G840" s="34" t="s">
        <v>297</v>
      </c>
      <c r="H840" s="74">
        <v>640000000</v>
      </c>
      <c r="I840" s="74">
        <v>640000000</v>
      </c>
      <c r="J840" s="34" t="s">
        <v>76</v>
      </c>
      <c r="K840" s="34" t="s">
        <v>68</v>
      </c>
      <c r="L840" s="35" t="s">
        <v>298</v>
      </c>
      <c r="M840" s="35" t="s">
        <v>299</v>
      </c>
      <c r="N840" s="58">
        <v>3835510</v>
      </c>
      <c r="O840" s="45" t="s">
        <v>300</v>
      </c>
      <c r="P840" s="34" t="s">
        <v>301</v>
      </c>
      <c r="Q840" s="34" t="s">
        <v>302</v>
      </c>
      <c r="R840" s="34" t="s">
        <v>303</v>
      </c>
      <c r="S840" s="34">
        <v>20179</v>
      </c>
      <c r="T840" s="34" t="s">
        <v>302</v>
      </c>
      <c r="U840" s="35" t="s">
        <v>304</v>
      </c>
      <c r="V840" s="35">
        <v>8061</v>
      </c>
      <c r="W840" s="34">
        <v>20521</v>
      </c>
      <c r="X840" s="60">
        <v>43126</v>
      </c>
      <c r="Y840" s="34" t="s">
        <v>68</v>
      </c>
      <c r="Z840" s="34">
        <v>4600008059</v>
      </c>
      <c r="AA840" s="68">
        <f t="shared" si="12"/>
        <v>1</v>
      </c>
      <c r="AB840" s="35" t="s">
        <v>305</v>
      </c>
      <c r="AC840" s="35" t="s">
        <v>61</v>
      </c>
      <c r="AD840" s="35"/>
      <c r="AE840" s="35" t="s">
        <v>306</v>
      </c>
      <c r="AF840" s="34" t="s">
        <v>271</v>
      </c>
      <c r="AG840" s="34" t="s">
        <v>272</v>
      </c>
    </row>
    <row r="841" spans="1:33" s="5" customFormat="1" ht="50.25" customHeight="1" x14ac:dyDescent="0.3">
      <c r="A841" s="58" t="s">
        <v>259</v>
      </c>
      <c r="B841" s="35">
        <v>86121504</v>
      </c>
      <c r="C841" s="34" t="s">
        <v>307</v>
      </c>
      <c r="D841" s="55">
        <v>43101</v>
      </c>
      <c r="E841" s="34" t="s">
        <v>296</v>
      </c>
      <c r="F841" s="34" t="s">
        <v>129</v>
      </c>
      <c r="G841" s="34" t="s">
        <v>297</v>
      </c>
      <c r="H841" s="74">
        <v>786400000</v>
      </c>
      <c r="I841" s="74">
        <v>786400000</v>
      </c>
      <c r="J841" s="34" t="s">
        <v>76</v>
      </c>
      <c r="K841" s="34" t="s">
        <v>68</v>
      </c>
      <c r="L841" s="35" t="s">
        <v>298</v>
      </c>
      <c r="M841" s="35" t="s">
        <v>299</v>
      </c>
      <c r="N841" s="58">
        <v>3835510</v>
      </c>
      <c r="O841" s="45" t="s">
        <v>300</v>
      </c>
      <c r="P841" s="34" t="s">
        <v>301</v>
      </c>
      <c r="Q841" s="34" t="s">
        <v>302</v>
      </c>
      <c r="R841" s="34" t="s">
        <v>303</v>
      </c>
      <c r="S841" s="34">
        <v>20179</v>
      </c>
      <c r="T841" s="34" t="s">
        <v>302</v>
      </c>
      <c r="U841" s="35" t="s">
        <v>304</v>
      </c>
      <c r="V841" s="35">
        <v>8062</v>
      </c>
      <c r="W841" s="34">
        <v>20522</v>
      </c>
      <c r="X841" s="60">
        <v>43126</v>
      </c>
      <c r="Y841" s="34" t="s">
        <v>68</v>
      </c>
      <c r="Z841" s="34">
        <v>4600008054</v>
      </c>
      <c r="AA841" s="68">
        <f t="shared" si="12"/>
        <v>1</v>
      </c>
      <c r="AB841" s="35" t="s">
        <v>308</v>
      </c>
      <c r="AC841" s="35" t="s">
        <v>61</v>
      </c>
      <c r="AD841" s="35"/>
      <c r="AE841" s="35" t="s">
        <v>309</v>
      </c>
      <c r="AF841" s="34" t="s">
        <v>271</v>
      </c>
      <c r="AG841" s="34" t="s">
        <v>272</v>
      </c>
    </row>
    <row r="842" spans="1:33" s="5" customFormat="1" ht="50.25" customHeight="1" x14ac:dyDescent="0.3">
      <c r="A842" s="58" t="s">
        <v>259</v>
      </c>
      <c r="B842" s="35">
        <v>86121504</v>
      </c>
      <c r="C842" s="34" t="s">
        <v>310</v>
      </c>
      <c r="D842" s="55">
        <v>43101</v>
      </c>
      <c r="E842" s="34" t="s">
        <v>296</v>
      </c>
      <c r="F842" s="34" t="s">
        <v>129</v>
      </c>
      <c r="G842" s="34" t="s">
        <v>297</v>
      </c>
      <c r="H842" s="74">
        <v>713600000</v>
      </c>
      <c r="I842" s="74">
        <v>713600000</v>
      </c>
      <c r="J842" s="34" t="s">
        <v>76</v>
      </c>
      <c r="K842" s="34" t="s">
        <v>68</v>
      </c>
      <c r="L842" s="35" t="s">
        <v>298</v>
      </c>
      <c r="M842" s="35" t="s">
        <v>299</v>
      </c>
      <c r="N842" s="58">
        <v>3835510</v>
      </c>
      <c r="O842" s="45" t="s">
        <v>300</v>
      </c>
      <c r="P842" s="34" t="s">
        <v>301</v>
      </c>
      <c r="Q842" s="34" t="s">
        <v>302</v>
      </c>
      <c r="R842" s="34" t="s">
        <v>303</v>
      </c>
      <c r="S842" s="34">
        <v>20179</v>
      </c>
      <c r="T842" s="34" t="s">
        <v>302</v>
      </c>
      <c r="U842" s="35" t="s">
        <v>304</v>
      </c>
      <c r="V842" s="35">
        <v>8069</v>
      </c>
      <c r="W842" s="34">
        <v>20524</v>
      </c>
      <c r="X842" s="60">
        <v>43126</v>
      </c>
      <c r="Y842" s="34" t="s">
        <v>68</v>
      </c>
      <c r="Z842" s="34">
        <v>4600008052</v>
      </c>
      <c r="AA842" s="68">
        <f t="shared" si="12"/>
        <v>1</v>
      </c>
      <c r="AB842" s="35" t="s">
        <v>311</v>
      </c>
      <c r="AC842" s="35" t="s">
        <v>61</v>
      </c>
      <c r="AD842" s="35"/>
      <c r="AE842" s="35" t="s">
        <v>312</v>
      </c>
      <c r="AF842" s="34" t="s">
        <v>271</v>
      </c>
      <c r="AG842" s="34" t="s">
        <v>272</v>
      </c>
    </row>
    <row r="843" spans="1:33" s="5" customFormat="1" ht="50.25" customHeight="1" x14ac:dyDescent="0.3">
      <c r="A843" s="58" t="s">
        <v>259</v>
      </c>
      <c r="B843" s="35">
        <v>86121504</v>
      </c>
      <c r="C843" s="34" t="s">
        <v>313</v>
      </c>
      <c r="D843" s="55">
        <v>43101</v>
      </c>
      <c r="E843" s="34" t="s">
        <v>296</v>
      </c>
      <c r="F843" s="34" t="s">
        <v>129</v>
      </c>
      <c r="G843" s="34" t="s">
        <v>297</v>
      </c>
      <c r="H843" s="74" t="s">
        <v>314</v>
      </c>
      <c r="I843" s="74">
        <v>729600000</v>
      </c>
      <c r="J843" s="34" t="s">
        <v>76</v>
      </c>
      <c r="K843" s="34" t="s">
        <v>68</v>
      </c>
      <c r="L843" s="35" t="s">
        <v>298</v>
      </c>
      <c r="M843" s="35" t="s">
        <v>299</v>
      </c>
      <c r="N843" s="58">
        <v>3835510</v>
      </c>
      <c r="O843" s="45" t="s">
        <v>300</v>
      </c>
      <c r="P843" s="34" t="s">
        <v>301</v>
      </c>
      <c r="Q843" s="34" t="s">
        <v>302</v>
      </c>
      <c r="R843" s="34" t="s">
        <v>303</v>
      </c>
      <c r="S843" s="34">
        <v>20179</v>
      </c>
      <c r="T843" s="34" t="s">
        <v>302</v>
      </c>
      <c r="U843" s="35" t="s">
        <v>304</v>
      </c>
      <c r="V843" s="35">
        <v>8066</v>
      </c>
      <c r="W843" s="34">
        <v>20525</v>
      </c>
      <c r="X843" s="60">
        <v>43126</v>
      </c>
      <c r="Y843" s="34" t="s">
        <v>68</v>
      </c>
      <c r="Z843" s="34">
        <v>4600008051</v>
      </c>
      <c r="AA843" s="68">
        <f t="shared" si="12"/>
        <v>1</v>
      </c>
      <c r="AB843" s="35" t="s">
        <v>315</v>
      </c>
      <c r="AC843" s="35" t="s">
        <v>61</v>
      </c>
      <c r="AD843" s="35"/>
      <c r="AE843" s="35" t="s">
        <v>316</v>
      </c>
      <c r="AF843" s="34" t="s">
        <v>271</v>
      </c>
      <c r="AG843" s="34" t="s">
        <v>272</v>
      </c>
    </row>
    <row r="844" spans="1:33" s="5" customFormat="1" ht="50.25" customHeight="1" x14ac:dyDescent="0.3">
      <c r="A844" s="58" t="s">
        <v>259</v>
      </c>
      <c r="B844" s="35">
        <v>86121504</v>
      </c>
      <c r="C844" s="34" t="s">
        <v>317</v>
      </c>
      <c r="D844" s="55">
        <v>43101</v>
      </c>
      <c r="E844" s="34" t="s">
        <v>296</v>
      </c>
      <c r="F844" s="34" t="s">
        <v>129</v>
      </c>
      <c r="G844" s="34" t="s">
        <v>297</v>
      </c>
      <c r="H844" s="74">
        <v>172000000</v>
      </c>
      <c r="I844" s="74">
        <v>172000000</v>
      </c>
      <c r="J844" s="34" t="s">
        <v>76</v>
      </c>
      <c r="K844" s="34" t="s">
        <v>68</v>
      </c>
      <c r="L844" s="35" t="s">
        <v>298</v>
      </c>
      <c r="M844" s="35" t="s">
        <v>299</v>
      </c>
      <c r="N844" s="58">
        <v>3835510</v>
      </c>
      <c r="O844" s="45" t="s">
        <v>300</v>
      </c>
      <c r="P844" s="34" t="s">
        <v>301</v>
      </c>
      <c r="Q844" s="34" t="s">
        <v>302</v>
      </c>
      <c r="R844" s="34" t="s">
        <v>303</v>
      </c>
      <c r="S844" s="34">
        <v>20179</v>
      </c>
      <c r="T844" s="34" t="s">
        <v>302</v>
      </c>
      <c r="U844" s="35" t="s">
        <v>304</v>
      </c>
      <c r="V844" s="35">
        <v>8064</v>
      </c>
      <c r="W844" s="34">
        <v>20526</v>
      </c>
      <c r="X844" s="60">
        <v>43126</v>
      </c>
      <c r="Y844" s="34" t="s">
        <v>68</v>
      </c>
      <c r="Z844" s="34">
        <v>4600008060</v>
      </c>
      <c r="AA844" s="68">
        <f t="shared" si="12"/>
        <v>1</v>
      </c>
      <c r="AB844" s="35" t="s">
        <v>318</v>
      </c>
      <c r="AC844" s="35" t="s">
        <v>61</v>
      </c>
      <c r="AD844" s="35"/>
      <c r="AE844" s="35" t="s">
        <v>319</v>
      </c>
      <c r="AF844" s="34" t="s">
        <v>271</v>
      </c>
      <c r="AG844" s="34" t="s">
        <v>272</v>
      </c>
    </row>
    <row r="845" spans="1:33" s="5" customFormat="1" ht="50.25" customHeight="1" x14ac:dyDescent="0.3">
      <c r="A845" s="58" t="s">
        <v>259</v>
      </c>
      <c r="B845" s="35">
        <v>86121504</v>
      </c>
      <c r="C845" s="34" t="s">
        <v>320</v>
      </c>
      <c r="D845" s="55">
        <v>43101</v>
      </c>
      <c r="E845" s="34" t="s">
        <v>296</v>
      </c>
      <c r="F845" s="34" t="s">
        <v>129</v>
      </c>
      <c r="G845" s="34" t="s">
        <v>297</v>
      </c>
      <c r="H845" s="74">
        <v>192800000</v>
      </c>
      <c r="I845" s="74">
        <v>192800000</v>
      </c>
      <c r="J845" s="34" t="s">
        <v>76</v>
      </c>
      <c r="K845" s="34" t="s">
        <v>68</v>
      </c>
      <c r="L845" s="35" t="s">
        <v>298</v>
      </c>
      <c r="M845" s="35" t="s">
        <v>299</v>
      </c>
      <c r="N845" s="58">
        <v>3835510</v>
      </c>
      <c r="O845" s="45" t="s">
        <v>300</v>
      </c>
      <c r="P845" s="34" t="s">
        <v>301</v>
      </c>
      <c r="Q845" s="34" t="s">
        <v>302</v>
      </c>
      <c r="R845" s="34" t="s">
        <v>303</v>
      </c>
      <c r="S845" s="34">
        <v>20179</v>
      </c>
      <c r="T845" s="34" t="s">
        <v>302</v>
      </c>
      <c r="U845" s="35" t="s">
        <v>304</v>
      </c>
      <c r="V845" s="35">
        <v>8068</v>
      </c>
      <c r="W845" s="34">
        <v>20527</v>
      </c>
      <c r="X845" s="60">
        <v>43126</v>
      </c>
      <c r="Y845" s="34" t="s">
        <v>68</v>
      </c>
      <c r="Z845" s="34" t="s">
        <v>321</v>
      </c>
      <c r="AA845" s="68">
        <f t="shared" ref="AA845:AA908" si="13">+IF(AND(W845="",X845="",Y845="",Z845=""),"",IF(AND(W845&lt;&gt;"",X845="",Y845="",Z845=""),0%,IF(AND(W845&lt;&gt;"",X845&lt;&gt;"",Y845="",Z845=""),33%,IF(AND(W845&lt;&gt;"",X845&lt;&gt;"",Y845&lt;&gt;"",Z845=""),66%,IF(AND(W845&lt;&gt;"",X845&lt;&gt;"",Y845&lt;&gt;"",Z845&lt;&gt;""),100%,"Información incompleta")))))</f>
        <v>1</v>
      </c>
      <c r="AB845" s="35" t="s">
        <v>322</v>
      </c>
      <c r="AC845" s="35" t="s">
        <v>61</v>
      </c>
      <c r="AD845" s="35"/>
      <c r="AE845" s="35" t="s">
        <v>323</v>
      </c>
      <c r="AF845" s="34" t="s">
        <v>271</v>
      </c>
      <c r="AG845" s="34" t="s">
        <v>272</v>
      </c>
    </row>
    <row r="846" spans="1:33" s="5" customFormat="1" ht="50.25" customHeight="1" x14ac:dyDescent="0.3">
      <c r="A846" s="58" t="s">
        <v>259</v>
      </c>
      <c r="B846" s="35">
        <v>86121504</v>
      </c>
      <c r="C846" s="34" t="s">
        <v>324</v>
      </c>
      <c r="D846" s="55">
        <v>43101</v>
      </c>
      <c r="E846" s="34" t="s">
        <v>296</v>
      </c>
      <c r="F846" s="34" t="s">
        <v>129</v>
      </c>
      <c r="G846" s="34" t="s">
        <v>297</v>
      </c>
      <c r="H846" s="74">
        <v>530400000</v>
      </c>
      <c r="I846" s="74">
        <v>530400000</v>
      </c>
      <c r="J846" s="34" t="s">
        <v>76</v>
      </c>
      <c r="K846" s="34" t="s">
        <v>68</v>
      </c>
      <c r="L846" s="35" t="s">
        <v>298</v>
      </c>
      <c r="M846" s="35" t="s">
        <v>299</v>
      </c>
      <c r="N846" s="58">
        <v>3835510</v>
      </c>
      <c r="O846" s="45" t="s">
        <v>300</v>
      </c>
      <c r="P846" s="34" t="s">
        <v>301</v>
      </c>
      <c r="Q846" s="34" t="s">
        <v>302</v>
      </c>
      <c r="R846" s="34" t="s">
        <v>303</v>
      </c>
      <c r="S846" s="34">
        <v>20179</v>
      </c>
      <c r="T846" s="34" t="s">
        <v>302</v>
      </c>
      <c r="U846" s="35" t="s">
        <v>325</v>
      </c>
      <c r="V846" s="35">
        <v>8063</v>
      </c>
      <c r="W846" s="34">
        <v>20528</v>
      </c>
      <c r="X846" s="60">
        <v>43126</v>
      </c>
      <c r="Y846" s="34" t="s">
        <v>68</v>
      </c>
      <c r="Z846" s="34" t="s">
        <v>326</v>
      </c>
      <c r="AA846" s="68">
        <f t="shared" si="13"/>
        <v>1</v>
      </c>
      <c r="AB846" s="35" t="s">
        <v>327</v>
      </c>
      <c r="AC846" s="35" t="s">
        <v>61</v>
      </c>
      <c r="AD846" s="35"/>
      <c r="AE846" s="35" t="s">
        <v>328</v>
      </c>
      <c r="AF846" s="34" t="s">
        <v>271</v>
      </c>
      <c r="AG846" s="34" t="s">
        <v>272</v>
      </c>
    </row>
    <row r="847" spans="1:33" s="5" customFormat="1" ht="50.25" customHeight="1" x14ac:dyDescent="0.3">
      <c r="A847" s="58" t="s">
        <v>259</v>
      </c>
      <c r="B847" s="35">
        <v>90121502</v>
      </c>
      <c r="C847" s="34" t="s">
        <v>329</v>
      </c>
      <c r="D847" s="55">
        <v>43101</v>
      </c>
      <c r="E847" s="34" t="s">
        <v>330</v>
      </c>
      <c r="F847" s="34" t="s">
        <v>47</v>
      </c>
      <c r="G847" s="34" t="s">
        <v>331</v>
      </c>
      <c r="H847" s="74">
        <v>108000000</v>
      </c>
      <c r="I847" s="74">
        <v>108000000</v>
      </c>
      <c r="J847" s="34" t="s">
        <v>76</v>
      </c>
      <c r="K847" s="34" t="s">
        <v>68</v>
      </c>
      <c r="L847" s="35" t="s">
        <v>332</v>
      </c>
      <c r="M847" s="35" t="s">
        <v>234</v>
      </c>
      <c r="N847" s="58">
        <v>3839997</v>
      </c>
      <c r="O847" s="45" t="s">
        <v>333</v>
      </c>
      <c r="P847" s="34" t="s">
        <v>334</v>
      </c>
      <c r="Q847" s="34" t="s">
        <v>267</v>
      </c>
      <c r="R847" s="34" t="s">
        <v>335</v>
      </c>
      <c r="S847" s="34" t="s">
        <v>336</v>
      </c>
      <c r="T847" s="34" t="s">
        <v>337</v>
      </c>
      <c r="U847" s="35" t="s">
        <v>338</v>
      </c>
      <c r="V847" s="35" t="s">
        <v>339</v>
      </c>
      <c r="W847" s="34">
        <v>20536</v>
      </c>
      <c r="X847" s="60">
        <v>43012</v>
      </c>
      <c r="Y847" s="34" t="s">
        <v>68</v>
      </c>
      <c r="Z847" s="34">
        <v>4600007506</v>
      </c>
      <c r="AA847" s="68">
        <f t="shared" si="13"/>
        <v>1</v>
      </c>
      <c r="AB847" s="35" t="s">
        <v>340</v>
      </c>
      <c r="AC847" s="35" t="s">
        <v>61</v>
      </c>
      <c r="AD847" s="35"/>
      <c r="AE847" s="35" t="s">
        <v>341</v>
      </c>
      <c r="AF847" s="34" t="s">
        <v>63</v>
      </c>
      <c r="AG847" s="34" t="s">
        <v>272</v>
      </c>
    </row>
    <row r="848" spans="1:33" s="5" customFormat="1" ht="62.4" x14ac:dyDescent="0.3">
      <c r="A848" s="58" t="s">
        <v>259</v>
      </c>
      <c r="B848" s="35">
        <v>90121502</v>
      </c>
      <c r="C848" s="34" t="s">
        <v>329</v>
      </c>
      <c r="D848" s="55">
        <v>43101</v>
      </c>
      <c r="E848" s="34" t="s">
        <v>330</v>
      </c>
      <c r="F848" s="34" t="s">
        <v>47</v>
      </c>
      <c r="G848" s="34" t="s">
        <v>342</v>
      </c>
      <c r="H848" s="74">
        <v>52000000</v>
      </c>
      <c r="I848" s="74">
        <v>52000000</v>
      </c>
      <c r="J848" s="34" t="s">
        <v>76</v>
      </c>
      <c r="K848" s="34" t="s">
        <v>68</v>
      </c>
      <c r="L848" s="35" t="s">
        <v>332</v>
      </c>
      <c r="M848" s="35" t="s">
        <v>234</v>
      </c>
      <c r="N848" s="58">
        <v>3839997</v>
      </c>
      <c r="O848" s="45" t="s">
        <v>333</v>
      </c>
      <c r="P848" s="34" t="s">
        <v>334</v>
      </c>
      <c r="Q848" s="34" t="s">
        <v>267</v>
      </c>
      <c r="R848" s="34" t="s">
        <v>335</v>
      </c>
      <c r="S848" s="34" t="s">
        <v>336</v>
      </c>
      <c r="T848" s="34" t="s">
        <v>337</v>
      </c>
      <c r="U848" s="35" t="s">
        <v>338</v>
      </c>
      <c r="V848" s="35" t="s">
        <v>339</v>
      </c>
      <c r="W848" s="34">
        <v>20537</v>
      </c>
      <c r="X848" s="60">
        <v>43012</v>
      </c>
      <c r="Y848" s="34" t="s">
        <v>68</v>
      </c>
      <c r="Z848" s="34">
        <v>4600007506</v>
      </c>
      <c r="AA848" s="68">
        <f t="shared" si="13"/>
        <v>1</v>
      </c>
      <c r="AB848" s="35" t="s">
        <v>340</v>
      </c>
      <c r="AC848" s="35" t="s">
        <v>61</v>
      </c>
      <c r="AD848" s="35"/>
      <c r="AE848" s="35" t="s">
        <v>341</v>
      </c>
      <c r="AF848" s="34" t="s">
        <v>63</v>
      </c>
      <c r="AG848" s="34" t="s">
        <v>272</v>
      </c>
    </row>
    <row r="849" spans="1:33" s="5" customFormat="1" ht="78" x14ac:dyDescent="0.3">
      <c r="A849" s="58" t="s">
        <v>259</v>
      </c>
      <c r="B849" s="35">
        <v>80111504</v>
      </c>
      <c r="C849" s="34" t="s">
        <v>343</v>
      </c>
      <c r="D849" s="55">
        <v>43101</v>
      </c>
      <c r="E849" s="34" t="s">
        <v>344</v>
      </c>
      <c r="F849" s="34" t="s">
        <v>129</v>
      </c>
      <c r="G849" s="34" t="s">
        <v>297</v>
      </c>
      <c r="H849" s="74">
        <v>157958037</v>
      </c>
      <c r="I849" s="74">
        <v>157958037</v>
      </c>
      <c r="J849" s="34" t="s">
        <v>76</v>
      </c>
      <c r="K849" s="34" t="s">
        <v>68</v>
      </c>
      <c r="L849" s="35" t="s">
        <v>345</v>
      </c>
      <c r="M849" s="35" t="s">
        <v>346</v>
      </c>
      <c r="N849" s="58">
        <v>3838471</v>
      </c>
      <c r="O849" s="45" t="s">
        <v>347</v>
      </c>
      <c r="P849" s="34" t="s">
        <v>348</v>
      </c>
      <c r="Q849" s="34" t="s">
        <v>349</v>
      </c>
      <c r="R849" s="34" t="s">
        <v>303</v>
      </c>
      <c r="S849" s="34" t="s">
        <v>350</v>
      </c>
      <c r="T849" s="34" t="s">
        <v>351</v>
      </c>
      <c r="U849" s="35" t="s">
        <v>352</v>
      </c>
      <c r="V849" s="35" t="s">
        <v>353</v>
      </c>
      <c r="W849" s="34">
        <v>20538</v>
      </c>
      <c r="X849" s="60">
        <v>43118</v>
      </c>
      <c r="Y849" s="34" t="s">
        <v>68</v>
      </c>
      <c r="Z849" s="34">
        <v>4600007999</v>
      </c>
      <c r="AA849" s="68">
        <f t="shared" si="13"/>
        <v>1</v>
      </c>
      <c r="AB849" s="35" t="s">
        <v>354</v>
      </c>
      <c r="AC849" s="35" t="s">
        <v>61</v>
      </c>
      <c r="AD849" s="35"/>
      <c r="AE849" s="35" t="s">
        <v>355</v>
      </c>
      <c r="AF849" s="34" t="s">
        <v>63</v>
      </c>
      <c r="AG849" s="34" t="s">
        <v>272</v>
      </c>
    </row>
    <row r="850" spans="1:33" s="5" customFormat="1" ht="62.4" x14ac:dyDescent="0.3">
      <c r="A850" s="58" t="s">
        <v>259</v>
      </c>
      <c r="B850" s="35">
        <v>78111808</v>
      </c>
      <c r="C850" s="34" t="s">
        <v>356</v>
      </c>
      <c r="D850" s="55">
        <v>43101</v>
      </c>
      <c r="E850" s="34" t="s">
        <v>357</v>
      </c>
      <c r="F850" s="34" t="s">
        <v>67</v>
      </c>
      <c r="G850" s="34" t="s">
        <v>297</v>
      </c>
      <c r="H850" s="74">
        <v>66528000</v>
      </c>
      <c r="I850" s="74">
        <v>66528000</v>
      </c>
      <c r="J850" s="34" t="s">
        <v>76</v>
      </c>
      <c r="K850" s="34" t="s">
        <v>68</v>
      </c>
      <c r="L850" s="35" t="s">
        <v>358</v>
      </c>
      <c r="M850" s="35" t="s">
        <v>359</v>
      </c>
      <c r="N850" s="58">
        <v>3835234</v>
      </c>
      <c r="O850" s="45" t="s">
        <v>360</v>
      </c>
      <c r="P850" s="34" t="s">
        <v>361</v>
      </c>
      <c r="Q850" s="34" t="s">
        <v>362</v>
      </c>
      <c r="R850" s="34" t="s">
        <v>363</v>
      </c>
      <c r="S850" s="34">
        <v>20174001</v>
      </c>
      <c r="T850" s="34" t="s">
        <v>364</v>
      </c>
      <c r="U850" s="35" t="s">
        <v>365</v>
      </c>
      <c r="V850" s="35" t="s">
        <v>366</v>
      </c>
      <c r="W850" s="34">
        <v>20611</v>
      </c>
      <c r="X850" s="60">
        <v>43116</v>
      </c>
      <c r="Y850" s="34" t="s">
        <v>367</v>
      </c>
      <c r="Z850" s="34">
        <v>4600008068</v>
      </c>
      <c r="AA850" s="68">
        <f t="shared" si="13"/>
        <v>1</v>
      </c>
      <c r="AB850" s="35" t="s">
        <v>368</v>
      </c>
      <c r="AC850" s="35" t="s">
        <v>61</v>
      </c>
      <c r="AD850" s="35"/>
      <c r="AE850" s="35" t="s">
        <v>369</v>
      </c>
      <c r="AF850" s="34" t="s">
        <v>63</v>
      </c>
      <c r="AG850" s="34" t="s">
        <v>272</v>
      </c>
    </row>
    <row r="851" spans="1:33" s="5" customFormat="1" ht="140.4" x14ac:dyDescent="0.3">
      <c r="A851" s="58" t="s">
        <v>259</v>
      </c>
      <c r="B851" s="35">
        <v>80111620</v>
      </c>
      <c r="C851" s="34" t="s">
        <v>370</v>
      </c>
      <c r="D851" s="55">
        <v>43101</v>
      </c>
      <c r="E851" s="34" t="s">
        <v>371</v>
      </c>
      <c r="F851" s="34" t="s">
        <v>216</v>
      </c>
      <c r="G851" s="34" t="s">
        <v>372</v>
      </c>
      <c r="H851" s="74">
        <v>119963346</v>
      </c>
      <c r="I851" s="74">
        <v>119963346</v>
      </c>
      <c r="J851" s="34" t="s">
        <v>76</v>
      </c>
      <c r="K851" s="34" t="s">
        <v>68</v>
      </c>
      <c r="L851" s="35" t="s">
        <v>373</v>
      </c>
      <c r="M851" s="35" t="s">
        <v>374</v>
      </c>
      <c r="N851" s="58" t="s">
        <v>375</v>
      </c>
      <c r="O851" s="45" t="s">
        <v>376</v>
      </c>
      <c r="P851" s="34" t="s">
        <v>348</v>
      </c>
      <c r="Q851" s="34" t="s">
        <v>377</v>
      </c>
      <c r="R851" s="34" t="s">
        <v>378</v>
      </c>
      <c r="S851" s="34" t="s">
        <v>379</v>
      </c>
      <c r="T851" s="34" t="s">
        <v>380</v>
      </c>
      <c r="U851" s="35" t="s">
        <v>381</v>
      </c>
      <c r="V851" s="35">
        <v>8053</v>
      </c>
      <c r="W851" s="34">
        <v>20685</v>
      </c>
      <c r="X851" s="60">
        <v>43126</v>
      </c>
      <c r="Y851" s="34" t="s">
        <v>68</v>
      </c>
      <c r="Z851" s="34" t="s">
        <v>382</v>
      </c>
      <c r="AA851" s="68">
        <f t="shared" si="13"/>
        <v>1</v>
      </c>
      <c r="AB851" s="35" t="s">
        <v>383</v>
      </c>
      <c r="AC851" s="35" t="s">
        <v>61</v>
      </c>
      <c r="AD851" s="35"/>
      <c r="AE851" s="35" t="s">
        <v>384</v>
      </c>
      <c r="AF851" s="34" t="s">
        <v>271</v>
      </c>
      <c r="AG851" s="34" t="s">
        <v>385</v>
      </c>
    </row>
    <row r="852" spans="1:33" s="5" customFormat="1" ht="140.4" x14ac:dyDescent="0.3">
      <c r="A852" s="58" t="s">
        <v>259</v>
      </c>
      <c r="B852" s="35">
        <v>80111620</v>
      </c>
      <c r="C852" s="34" t="s">
        <v>386</v>
      </c>
      <c r="D852" s="55">
        <v>43101</v>
      </c>
      <c r="E852" s="34" t="s">
        <v>371</v>
      </c>
      <c r="F852" s="34" t="s">
        <v>216</v>
      </c>
      <c r="G852" s="34" t="s">
        <v>372</v>
      </c>
      <c r="H852" s="74">
        <v>119963346</v>
      </c>
      <c r="I852" s="74">
        <v>119963346</v>
      </c>
      <c r="J852" s="34" t="s">
        <v>76</v>
      </c>
      <c r="K852" s="34" t="s">
        <v>68</v>
      </c>
      <c r="L852" s="35" t="s">
        <v>373</v>
      </c>
      <c r="M852" s="35" t="s">
        <v>374</v>
      </c>
      <c r="N852" s="58" t="s">
        <v>375</v>
      </c>
      <c r="O852" s="45" t="s">
        <v>376</v>
      </c>
      <c r="P852" s="34" t="s">
        <v>348</v>
      </c>
      <c r="Q852" s="34" t="s">
        <v>377</v>
      </c>
      <c r="R852" s="34" t="s">
        <v>378</v>
      </c>
      <c r="S852" s="34" t="s">
        <v>379</v>
      </c>
      <c r="T852" s="34" t="s">
        <v>380</v>
      </c>
      <c r="U852" s="35" t="s">
        <v>381</v>
      </c>
      <c r="V852" s="35">
        <v>8054</v>
      </c>
      <c r="W852" s="34">
        <v>20686</v>
      </c>
      <c r="X852" s="60">
        <v>43126</v>
      </c>
      <c r="Y852" s="34" t="s">
        <v>68</v>
      </c>
      <c r="Z852" s="34" t="s">
        <v>387</v>
      </c>
      <c r="AA852" s="68">
        <f t="shared" si="13"/>
        <v>1</v>
      </c>
      <c r="AB852" s="35" t="s">
        <v>388</v>
      </c>
      <c r="AC852" s="35" t="s">
        <v>61</v>
      </c>
      <c r="AD852" s="35"/>
      <c r="AE852" s="35" t="s">
        <v>389</v>
      </c>
      <c r="AF852" s="34" t="s">
        <v>271</v>
      </c>
      <c r="AG852" s="34" t="s">
        <v>385</v>
      </c>
    </row>
    <row r="853" spans="1:33" s="5" customFormat="1" ht="140.4" x14ac:dyDescent="0.3">
      <c r="A853" s="58" t="s">
        <v>259</v>
      </c>
      <c r="B853" s="35">
        <v>80111620</v>
      </c>
      <c r="C853" s="34" t="s">
        <v>390</v>
      </c>
      <c r="D853" s="55">
        <v>43101</v>
      </c>
      <c r="E853" s="34" t="s">
        <v>371</v>
      </c>
      <c r="F853" s="34" t="s">
        <v>216</v>
      </c>
      <c r="G853" s="34" t="s">
        <v>372</v>
      </c>
      <c r="H853" s="74">
        <v>90206754</v>
      </c>
      <c r="I853" s="74">
        <v>90206754</v>
      </c>
      <c r="J853" s="34" t="s">
        <v>76</v>
      </c>
      <c r="K853" s="34" t="s">
        <v>68</v>
      </c>
      <c r="L853" s="35" t="s">
        <v>373</v>
      </c>
      <c r="M853" s="35" t="s">
        <v>374</v>
      </c>
      <c r="N853" s="58" t="s">
        <v>375</v>
      </c>
      <c r="O853" s="45" t="s">
        <v>376</v>
      </c>
      <c r="P853" s="34" t="s">
        <v>348</v>
      </c>
      <c r="Q853" s="34" t="s">
        <v>377</v>
      </c>
      <c r="R853" s="34" t="s">
        <v>378</v>
      </c>
      <c r="S853" s="34" t="s">
        <v>379</v>
      </c>
      <c r="T853" s="34" t="s">
        <v>380</v>
      </c>
      <c r="U853" s="35" t="s">
        <v>381</v>
      </c>
      <c r="V853" s="35">
        <v>8055</v>
      </c>
      <c r="W853" s="34">
        <v>20687</v>
      </c>
      <c r="X853" s="60">
        <v>43126</v>
      </c>
      <c r="Y853" s="34" t="s">
        <v>68</v>
      </c>
      <c r="Z853" s="34" t="s">
        <v>391</v>
      </c>
      <c r="AA853" s="68">
        <f t="shared" si="13"/>
        <v>1</v>
      </c>
      <c r="AB853" s="35" t="s">
        <v>392</v>
      </c>
      <c r="AC853" s="35" t="s">
        <v>61</v>
      </c>
      <c r="AD853" s="35"/>
      <c r="AE853" s="35" t="s">
        <v>384</v>
      </c>
      <c r="AF853" s="34" t="s">
        <v>271</v>
      </c>
      <c r="AG853" s="34" t="s">
        <v>385</v>
      </c>
    </row>
    <row r="854" spans="1:33" s="5" customFormat="1" ht="156" x14ac:dyDescent="0.3">
      <c r="A854" s="58" t="s">
        <v>259</v>
      </c>
      <c r="B854" s="35">
        <v>86131901</v>
      </c>
      <c r="C854" s="34" t="s">
        <v>393</v>
      </c>
      <c r="D854" s="55">
        <v>43101</v>
      </c>
      <c r="E854" s="34" t="s">
        <v>260</v>
      </c>
      <c r="F854" s="34" t="s">
        <v>129</v>
      </c>
      <c r="G854" s="34" t="s">
        <v>342</v>
      </c>
      <c r="H854" s="74">
        <v>3500000000</v>
      </c>
      <c r="I854" s="74">
        <v>3500000000</v>
      </c>
      <c r="J854" s="34" t="s">
        <v>76</v>
      </c>
      <c r="K854" s="34" t="s">
        <v>68</v>
      </c>
      <c r="L854" s="35" t="s">
        <v>394</v>
      </c>
      <c r="M854" s="35" t="s">
        <v>395</v>
      </c>
      <c r="N854" s="58">
        <v>3838561</v>
      </c>
      <c r="O854" s="45" t="s">
        <v>285</v>
      </c>
      <c r="P854" s="34" t="s">
        <v>396</v>
      </c>
      <c r="Q854" s="34" t="s">
        <v>397</v>
      </c>
      <c r="R854" s="34" t="s">
        <v>398</v>
      </c>
      <c r="S854" s="34" t="s">
        <v>399</v>
      </c>
      <c r="T854" s="34" t="s">
        <v>400</v>
      </c>
      <c r="U854" s="35" t="s">
        <v>401</v>
      </c>
      <c r="V854" s="35">
        <v>8067</v>
      </c>
      <c r="W854" s="34">
        <v>20798</v>
      </c>
      <c r="X854" s="60">
        <v>43126</v>
      </c>
      <c r="Y854" s="34" t="s">
        <v>68</v>
      </c>
      <c r="Z854" s="34" t="s">
        <v>402</v>
      </c>
      <c r="AA854" s="68">
        <f t="shared" si="13"/>
        <v>1</v>
      </c>
      <c r="AB854" s="35" t="s">
        <v>403</v>
      </c>
      <c r="AC854" s="35" t="s">
        <v>61</v>
      </c>
      <c r="AD854" s="35"/>
      <c r="AE854" s="35" t="s">
        <v>404</v>
      </c>
      <c r="AF854" s="34" t="s">
        <v>405</v>
      </c>
      <c r="AG854" s="34" t="s">
        <v>272</v>
      </c>
    </row>
    <row r="855" spans="1:33" s="5" customFormat="1" ht="109.2" x14ac:dyDescent="0.3">
      <c r="A855" s="58" t="s">
        <v>259</v>
      </c>
      <c r="B855" s="35">
        <v>85101706</v>
      </c>
      <c r="C855" s="34" t="s">
        <v>406</v>
      </c>
      <c r="D855" s="55">
        <v>43101</v>
      </c>
      <c r="E855" s="34" t="s">
        <v>407</v>
      </c>
      <c r="F855" s="34" t="s">
        <v>47</v>
      </c>
      <c r="G855" s="34" t="s">
        <v>342</v>
      </c>
      <c r="H855" s="74">
        <v>128749500</v>
      </c>
      <c r="I855" s="74">
        <v>128749500</v>
      </c>
      <c r="J855" s="34" t="s">
        <v>76</v>
      </c>
      <c r="K855" s="34" t="s">
        <v>68</v>
      </c>
      <c r="L855" s="35" t="s">
        <v>345</v>
      </c>
      <c r="M855" s="35" t="s">
        <v>346</v>
      </c>
      <c r="N855" s="58">
        <v>3838470</v>
      </c>
      <c r="O855" s="45" t="s">
        <v>408</v>
      </c>
      <c r="P855" s="34" t="s">
        <v>334</v>
      </c>
      <c r="Q855" s="34" t="s">
        <v>409</v>
      </c>
      <c r="R855" s="34" t="s">
        <v>410</v>
      </c>
      <c r="S855" s="34" t="s">
        <v>411</v>
      </c>
      <c r="T855" s="34" t="s">
        <v>412</v>
      </c>
      <c r="U855" s="35" t="s">
        <v>413</v>
      </c>
      <c r="V855" s="35" t="s">
        <v>414</v>
      </c>
      <c r="W855" s="34">
        <v>20887</v>
      </c>
      <c r="X855" s="60">
        <v>43047</v>
      </c>
      <c r="Y855" s="34" t="s">
        <v>68</v>
      </c>
      <c r="Z855" s="34" t="s">
        <v>415</v>
      </c>
      <c r="AA855" s="68">
        <f t="shared" si="13"/>
        <v>1</v>
      </c>
      <c r="AB855" s="35" t="s">
        <v>416</v>
      </c>
      <c r="AC855" s="35" t="s">
        <v>61</v>
      </c>
      <c r="AD855" s="35"/>
      <c r="AE855" s="35" t="s">
        <v>417</v>
      </c>
      <c r="AF855" s="34" t="s">
        <v>63</v>
      </c>
      <c r="AG855" s="34" t="s">
        <v>272</v>
      </c>
    </row>
    <row r="856" spans="1:33" s="5" customFormat="1" ht="93.6" x14ac:dyDescent="0.3">
      <c r="A856" s="58" t="s">
        <v>259</v>
      </c>
      <c r="B856" s="35">
        <v>80111620</v>
      </c>
      <c r="C856" s="34" t="s">
        <v>418</v>
      </c>
      <c r="D856" s="55">
        <v>43101</v>
      </c>
      <c r="E856" s="34" t="s">
        <v>330</v>
      </c>
      <c r="F856" s="34" t="s">
        <v>141</v>
      </c>
      <c r="G856" s="34" t="s">
        <v>342</v>
      </c>
      <c r="H856" s="74">
        <v>33000000000</v>
      </c>
      <c r="I856" s="74">
        <v>33000000000</v>
      </c>
      <c r="J856" s="34" t="s">
        <v>76</v>
      </c>
      <c r="K856" s="34" t="s">
        <v>68</v>
      </c>
      <c r="L856" s="35" t="s">
        <v>345</v>
      </c>
      <c r="M856" s="35" t="s">
        <v>346</v>
      </c>
      <c r="N856" s="58">
        <v>3838470</v>
      </c>
      <c r="O856" s="45" t="s">
        <v>408</v>
      </c>
      <c r="P856" s="34" t="s">
        <v>334</v>
      </c>
      <c r="Q856" s="34" t="s">
        <v>409</v>
      </c>
      <c r="R856" s="34" t="s">
        <v>419</v>
      </c>
      <c r="S856" s="34" t="s">
        <v>336</v>
      </c>
      <c r="T856" s="34" t="s">
        <v>412</v>
      </c>
      <c r="U856" s="35" t="s">
        <v>420</v>
      </c>
      <c r="V856" s="35" t="s">
        <v>421</v>
      </c>
      <c r="W856" s="34">
        <v>20889</v>
      </c>
      <c r="X856" s="60">
        <v>43062</v>
      </c>
      <c r="Y856" s="34" t="s">
        <v>422</v>
      </c>
      <c r="Z856" s="34" t="s">
        <v>423</v>
      </c>
      <c r="AA856" s="68">
        <f t="shared" si="13"/>
        <v>1</v>
      </c>
      <c r="AB856" s="35" t="s">
        <v>424</v>
      </c>
      <c r="AC856" s="35" t="s">
        <v>61</v>
      </c>
      <c r="AD856" s="35"/>
      <c r="AE856" s="35" t="s">
        <v>345</v>
      </c>
      <c r="AF856" s="34" t="s">
        <v>63</v>
      </c>
      <c r="AG856" s="34" t="s">
        <v>272</v>
      </c>
    </row>
    <row r="857" spans="1:33" s="5" customFormat="1" ht="78" x14ac:dyDescent="0.3">
      <c r="A857" s="58" t="s">
        <v>259</v>
      </c>
      <c r="B857" s="35">
        <v>86121502</v>
      </c>
      <c r="C857" s="34" t="s">
        <v>425</v>
      </c>
      <c r="D857" s="55">
        <v>43101</v>
      </c>
      <c r="E857" s="34" t="s">
        <v>260</v>
      </c>
      <c r="F857" s="34" t="s">
        <v>129</v>
      </c>
      <c r="G857" s="34" t="s">
        <v>342</v>
      </c>
      <c r="H857" s="74">
        <v>5294838050</v>
      </c>
      <c r="I857" s="74">
        <v>5294838050</v>
      </c>
      <c r="J857" s="34" t="s">
        <v>76</v>
      </c>
      <c r="K857" s="34" t="s">
        <v>68</v>
      </c>
      <c r="L857" s="35" t="s">
        <v>262</v>
      </c>
      <c r="M857" s="35" t="s">
        <v>263</v>
      </c>
      <c r="N857" s="58" t="s">
        <v>264</v>
      </c>
      <c r="O857" s="45" t="s">
        <v>265</v>
      </c>
      <c r="P857" s="34" t="s">
        <v>266</v>
      </c>
      <c r="Q857" s="34" t="s">
        <v>267</v>
      </c>
      <c r="R857" s="34" t="s">
        <v>268</v>
      </c>
      <c r="S857" s="34" t="s">
        <v>269</v>
      </c>
      <c r="T857" s="34" t="s">
        <v>267</v>
      </c>
      <c r="U857" s="35" t="s">
        <v>270</v>
      </c>
      <c r="V857" s="35">
        <v>8076</v>
      </c>
      <c r="W857" s="34">
        <v>20914</v>
      </c>
      <c r="X857" s="60">
        <v>43126</v>
      </c>
      <c r="Y857" s="34" t="s">
        <v>68</v>
      </c>
      <c r="Z857" s="34" t="s">
        <v>426</v>
      </c>
      <c r="AA857" s="68">
        <f t="shared" si="13"/>
        <v>1</v>
      </c>
      <c r="AB857" s="35" t="s">
        <v>427</v>
      </c>
      <c r="AC857" s="35" t="s">
        <v>61</v>
      </c>
      <c r="AD857" s="35"/>
      <c r="AE857" s="35" t="s">
        <v>428</v>
      </c>
      <c r="AF857" s="34" t="s">
        <v>63</v>
      </c>
      <c r="AG857" s="34" t="s">
        <v>272</v>
      </c>
    </row>
    <row r="858" spans="1:33" s="5" customFormat="1" ht="109.2" x14ac:dyDescent="0.3">
      <c r="A858" s="58" t="s">
        <v>259</v>
      </c>
      <c r="B858" s="35">
        <v>86111602</v>
      </c>
      <c r="C858" s="34" t="s">
        <v>429</v>
      </c>
      <c r="D858" s="55">
        <v>43101</v>
      </c>
      <c r="E858" s="34" t="s">
        <v>430</v>
      </c>
      <c r="F858" s="34" t="s">
        <v>47</v>
      </c>
      <c r="G858" s="34" t="s">
        <v>431</v>
      </c>
      <c r="H858" s="74">
        <v>128689730</v>
      </c>
      <c r="I858" s="74">
        <v>128689730</v>
      </c>
      <c r="J858" s="34" t="s">
        <v>76</v>
      </c>
      <c r="K858" s="34" t="s">
        <v>68</v>
      </c>
      <c r="L858" s="35" t="s">
        <v>432</v>
      </c>
      <c r="M858" s="35" t="s">
        <v>433</v>
      </c>
      <c r="N858" s="58">
        <v>3835132</v>
      </c>
      <c r="O858" s="45" t="s">
        <v>434</v>
      </c>
      <c r="P858" s="34" t="s">
        <v>435</v>
      </c>
      <c r="Q858" s="34" t="s">
        <v>436</v>
      </c>
      <c r="R858" s="34" t="s">
        <v>437</v>
      </c>
      <c r="S858" s="34" t="s">
        <v>438</v>
      </c>
      <c r="T858" s="34" t="s">
        <v>436</v>
      </c>
      <c r="U858" s="35" t="s">
        <v>439</v>
      </c>
      <c r="V858" s="35">
        <v>6911</v>
      </c>
      <c r="W858" s="34">
        <v>20933</v>
      </c>
      <c r="X858" s="60">
        <v>42863</v>
      </c>
      <c r="Y858" s="34" t="s">
        <v>68</v>
      </c>
      <c r="Z858" s="34" t="s">
        <v>440</v>
      </c>
      <c r="AA858" s="68">
        <f t="shared" si="13"/>
        <v>1</v>
      </c>
      <c r="AB858" s="35" t="s">
        <v>441</v>
      </c>
      <c r="AC858" s="35" t="s">
        <v>61</v>
      </c>
      <c r="AD858" s="35"/>
      <c r="AE858" s="35" t="s">
        <v>442</v>
      </c>
      <c r="AF858" s="34" t="s">
        <v>63</v>
      </c>
      <c r="AG858" s="34" t="s">
        <v>272</v>
      </c>
    </row>
    <row r="859" spans="1:33" s="5" customFormat="1" ht="78" x14ac:dyDescent="0.3">
      <c r="A859" s="58" t="s">
        <v>259</v>
      </c>
      <c r="B859" s="35">
        <v>86111602</v>
      </c>
      <c r="C859" s="34" t="s">
        <v>443</v>
      </c>
      <c r="D859" s="55">
        <v>43101</v>
      </c>
      <c r="E859" s="34" t="s">
        <v>430</v>
      </c>
      <c r="F859" s="34" t="s">
        <v>444</v>
      </c>
      <c r="G859" s="34" t="s">
        <v>431</v>
      </c>
      <c r="H859" s="74">
        <v>495000000</v>
      </c>
      <c r="I859" s="74">
        <v>495000000</v>
      </c>
      <c r="J859" s="34" t="s">
        <v>76</v>
      </c>
      <c r="K859" s="34" t="s">
        <v>68</v>
      </c>
      <c r="L859" s="35" t="s">
        <v>432</v>
      </c>
      <c r="M859" s="35" t="s">
        <v>433</v>
      </c>
      <c r="N859" s="58">
        <v>3835132</v>
      </c>
      <c r="O859" s="45" t="s">
        <v>434</v>
      </c>
      <c r="P859" s="34" t="s">
        <v>445</v>
      </c>
      <c r="Q859" s="34" t="s">
        <v>446</v>
      </c>
      <c r="R859" s="34" t="s">
        <v>447</v>
      </c>
      <c r="S859" s="34" t="s">
        <v>448</v>
      </c>
      <c r="T859" s="34" t="s">
        <v>446</v>
      </c>
      <c r="U859" s="35" t="s">
        <v>449</v>
      </c>
      <c r="V859" s="35">
        <v>6919</v>
      </c>
      <c r="W859" s="34">
        <v>20934</v>
      </c>
      <c r="X859" s="60">
        <v>42863</v>
      </c>
      <c r="Y859" s="34" t="s">
        <v>68</v>
      </c>
      <c r="Z859" s="34" t="s">
        <v>450</v>
      </c>
      <c r="AA859" s="68">
        <f t="shared" si="13"/>
        <v>1</v>
      </c>
      <c r="AB859" s="35" t="s">
        <v>451</v>
      </c>
      <c r="AC859" s="35" t="s">
        <v>61</v>
      </c>
      <c r="AD859" s="35"/>
      <c r="AE859" s="35" t="s">
        <v>432</v>
      </c>
      <c r="AF859" s="34" t="s">
        <v>405</v>
      </c>
      <c r="AG859" s="34" t="s">
        <v>452</v>
      </c>
    </row>
    <row r="860" spans="1:33" s="5" customFormat="1" ht="93.6" x14ac:dyDescent="0.3">
      <c r="A860" s="58" t="s">
        <v>259</v>
      </c>
      <c r="B860" s="35" t="s">
        <v>453</v>
      </c>
      <c r="C860" s="34" t="s">
        <v>454</v>
      </c>
      <c r="D860" s="55">
        <v>43101</v>
      </c>
      <c r="E860" s="34" t="s">
        <v>430</v>
      </c>
      <c r="F860" s="34" t="s">
        <v>444</v>
      </c>
      <c r="G860" s="34" t="s">
        <v>431</v>
      </c>
      <c r="H860" s="74">
        <v>482784018</v>
      </c>
      <c r="I860" s="74">
        <v>482784018</v>
      </c>
      <c r="J860" s="34" t="s">
        <v>76</v>
      </c>
      <c r="K860" s="34" t="s">
        <v>68</v>
      </c>
      <c r="L860" s="35" t="s">
        <v>373</v>
      </c>
      <c r="M860" s="35" t="s">
        <v>374</v>
      </c>
      <c r="N860" s="58" t="s">
        <v>375</v>
      </c>
      <c r="O860" s="45" t="s">
        <v>376</v>
      </c>
      <c r="P860" s="34" t="s">
        <v>455</v>
      </c>
      <c r="Q860" s="34" t="s">
        <v>456</v>
      </c>
      <c r="R860" s="34" t="s">
        <v>457</v>
      </c>
      <c r="S860" s="34" t="s">
        <v>458</v>
      </c>
      <c r="T860" s="34" t="s">
        <v>456</v>
      </c>
      <c r="U860" s="35" t="s">
        <v>459</v>
      </c>
      <c r="V860" s="35">
        <v>7159</v>
      </c>
      <c r="W860" s="34">
        <v>20935</v>
      </c>
      <c r="X860" s="60">
        <v>42907</v>
      </c>
      <c r="Y860" s="34" t="s">
        <v>68</v>
      </c>
      <c r="Z860" s="34" t="s">
        <v>460</v>
      </c>
      <c r="AA860" s="68">
        <f t="shared" si="13"/>
        <v>1</v>
      </c>
      <c r="AB860" s="35" t="s">
        <v>461</v>
      </c>
      <c r="AC860" s="35" t="s">
        <v>61</v>
      </c>
      <c r="AD860" s="35"/>
      <c r="AE860" s="35" t="s">
        <v>462</v>
      </c>
      <c r="AF860" s="34" t="s">
        <v>405</v>
      </c>
      <c r="AG860" s="34" t="s">
        <v>463</v>
      </c>
    </row>
    <row r="861" spans="1:33" s="5" customFormat="1" ht="50.25" customHeight="1" x14ac:dyDescent="0.3">
      <c r="A861" s="58" t="s">
        <v>259</v>
      </c>
      <c r="B861" s="35">
        <v>43222612</v>
      </c>
      <c r="C861" s="34" t="s">
        <v>464</v>
      </c>
      <c r="D861" s="55">
        <v>43132</v>
      </c>
      <c r="E861" s="34" t="s">
        <v>465</v>
      </c>
      <c r="F861" s="34" t="s">
        <v>444</v>
      </c>
      <c r="G861" s="34" t="s">
        <v>431</v>
      </c>
      <c r="H861" s="74">
        <v>1159468085</v>
      </c>
      <c r="I861" s="74">
        <v>1159468085</v>
      </c>
      <c r="J861" s="34" t="s">
        <v>76</v>
      </c>
      <c r="K861" s="34" t="s">
        <v>68</v>
      </c>
      <c r="L861" s="35" t="s">
        <v>373</v>
      </c>
      <c r="M861" s="35" t="s">
        <v>374</v>
      </c>
      <c r="N861" s="58" t="s">
        <v>375</v>
      </c>
      <c r="O861" s="45" t="s">
        <v>376</v>
      </c>
      <c r="P861" s="34" t="s">
        <v>348</v>
      </c>
      <c r="Q861" s="34" t="s">
        <v>466</v>
      </c>
      <c r="R861" s="34" t="s">
        <v>467</v>
      </c>
      <c r="S861" s="34" t="s">
        <v>468</v>
      </c>
      <c r="T861" s="34" t="s">
        <v>377</v>
      </c>
      <c r="U861" s="35" t="s">
        <v>469</v>
      </c>
      <c r="V861" s="35">
        <v>6281</v>
      </c>
      <c r="W861" s="34">
        <v>21008</v>
      </c>
      <c r="X861" s="60">
        <v>42717</v>
      </c>
      <c r="Y861" s="34" t="s">
        <v>68</v>
      </c>
      <c r="Z861" s="34">
        <v>4600006140</v>
      </c>
      <c r="AA861" s="68">
        <f t="shared" si="13"/>
        <v>1</v>
      </c>
      <c r="AB861" s="35" t="s">
        <v>470</v>
      </c>
      <c r="AC861" s="35" t="s">
        <v>61</v>
      </c>
      <c r="AD861" s="35"/>
      <c r="AE861" s="35" t="s">
        <v>471</v>
      </c>
      <c r="AF861" s="34" t="s">
        <v>63</v>
      </c>
      <c r="AG861" s="34" t="s">
        <v>463</v>
      </c>
    </row>
    <row r="862" spans="1:33" s="5" customFormat="1" ht="50.25" customHeight="1" x14ac:dyDescent="0.3">
      <c r="A862" s="58" t="s">
        <v>259</v>
      </c>
      <c r="B862" s="35">
        <v>86101700</v>
      </c>
      <c r="C862" s="34" t="s">
        <v>472</v>
      </c>
      <c r="D862" s="55">
        <v>43160</v>
      </c>
      <c r="E862" s="34" t="s">
        <v>473</v>
      </c>
      <c r="F862" s="34" t="s">
        <v>141</v>
      </c>
      <c r="G862" s="34" t="s">
        <v>431</v>
      </c>
      <c r="H862" s="74">
        <v>5000000000</v>
      </c>
      <c r="I862" s="74">
        <v>5000000000</v>
      </c>
      <c r="J862" s="34" t="s">
        <v>76</v>
      </c>
      <c r="K862" s="34" t="s">
        <v>68</v>
      </c>
      <c r="L862" s="35" t="s">
        <v>474</v>
      </c>
      <c r="M862" s="35" t="s">
        <v>475</v>
      </c>
      <c r="N862" s="58">
        <v>3835513</v>
      </c>
      <c r="O862" s="45" t="s">
        <v>476</v>
      </c>
      <c r="P862" s="34" t="s">
        <v>477</v>
      </c>
      <c r="Q862" s="34" t="s">
        <v>478</v>
      </c>
      <c r="R862" s="34" t="s">
        <v>479</v>
      </c>
      <c r="S862" s="34" t="s">
        <v>480</v>
      </c>
      <c r="T862" s="34" t="s">
        <v>478</v>
      </c>
      <c r="U862" s="35" t="s">
        <v>481</v>
      </c>
      <c r="V862" s="35">
        <v>8134</v>
      </c>
      <c r="W862" s="34">
        <v>21080</v>
      </c>
      <c r="X862" s="60">
        <v>43193</v>
      </c>
      <c r="Y862" s="34" t="s">
        <v>482</v>
      </c>
      <c r="Z862" s="34">
        <v>4600008150</v>
      </c>
      <c r="AA862" s="68">
        <f t="shared" si="13"/>
        <v>1</v>
      </c>
      <c r="AB862" s="35" t="s">
        <v>483</v>
      </c>
      <c r="AC862" s="35" t="s">
        <v>106</v>
      </c>
      <c r="AD862" s="35"/>
      <c r="AE862" s="35" t="s">
        <v>484</v>
      </c>
      <c r="AF862" s="34" t="s">
        <v>63</v>
      </c>
      <c r="AG862" s="34" t="s">
        <v>463</v>
      </c>
    </row>
    <row r="863" spans="1:33" s="5" customFormat="1" ht="50.25" customHeight="1" x14ac:dyDescent="0.3">
      <c r="A863" s="58" t="s">
        <v>259</v>
      </c>
      <c r="B863" s="35">
        <v>84131600</v>
      </c>
      <c r="C863" s="34" t="s">
        <v>485</v>
      </c>
      <c r="D863" s="55">
        <v>43160</v>
      </c>
      <c r="E863" s="34" t="s">
        <v>281</v>
      </c>
      <c r="F863" s="34" t="s">
        <v>211</v>
      </c>
      <c r="G863" s="34" t="s">
        <v>342</v>
      </c>
      <c r="H863" s="74">
        <v>585773507</v>
      </c>
      <c r="I863" s="74">
        <v>585773507</v>
      </c>
      <c r="J863" s="34" t="s">
        <v>76</v>
      </c>
      <c r="K863" s="34" t="s">
        <v>68</v>
      </c>
      <c r="L863" s="35" t="s">
        <v>262</v>
      </c>
      <c r="M863" s="35" t="s">
        <v>263</v>
      </c>
      <c r="N863" s="58">
        <v>3838499</v>
      </c>
      <c r="O863" s="45" t="s">
        <v>265</v>
      </c>
      <c r="P863" s="34" t="s">
        <v>486</v>
      </c>
      <c r="Q863" s="34" t="s">
        <v>487</v>
      </c>
      <c r="R863" s="34" t="s">
        <v>268</v>
      </c>
      <c r="S863" s="34" t="s">
        <v>269</v>
      </c>
      <c r="T863" s="34" t="s">
        <v>488</v>
      </c>
      <c r="U863" s="35" t="s">
        <v>489</v>
      </c>
      <c r="V863" s="35">
        <v>8135</v>
      </c>
      <c r="W863" s="34">
        <v>21111</v>
      </c>
      <c r="X863" s="60">
        <v>43172</v>
      </c>
      <c r="Y863" s="34" t="s">
        <v>490</v>
      </c>
      <c r="Z863" s="34">
        <v>4600008117</v>
      </c>
      <c r="AA863" s="68">
        <f t="shared" si="13"/>
        <v>1</v>
      </c>
      <c r="AB863" s="35" t="s">
        <v>491</v>
      </c>
      <c r="AC863" s="35" t="s">
        <v>61</v>
      </c>
      <c r="AD863" s="35"/>
      <c r="AE863" s="35" t="s">
        <v>277</v>
      </c>
      <c r="AF863" s="34" t="s">
        <v>63</v>
      </c>
      <c r="AG863" s="34" t="s">
        <v>272</v>
      </c>
    </row>
    <row r="864" spans="1:33" s="5" customFormat="1" ht="50.25" customHeight="1" x14ac:dyDescent="0.3">
      <c r="A864" s="58" t="s">
        <v>259</v>
      </c>
      <c r="B864" s="35">
        <v>86121504</v>
      </c>
      <c r="C864" s="34" t="s">
        <v>492</v>
      </c>
      <c r="D864" s="55">
        <v>43191</v>
      </c>
      <c r="E864" s="34" t="s">
        <v>281</v>
      </c>
      <c r="F864" s="34" t="s">
        <v>211</v>
      </c>
      <c r="G864" s="34" t="s">
        <v>232</v>
      </c>
      <c r="H864" s="74">
        <v>300000000</v>
      </c>
      <c r="I864" s="74">
        <v>300000000</v>
      </c>
      <c r="J864" s="34" t="s">
        <v>76</v>
      </c>
      <c r="K864" s="34" t="s">
        <v>68</v>
      </c>
      <c r="L864" s="35" t="s">
        <v>493</v>
      </c>
      <c r="M864" s="35" t="s">
        <v>494</v>
      </c>
      <c r="N864" s="58">
        <v>3838064</v>
      </c>
      <c r="O864" s="45" t="s">
        <v>495</v>
      </c>
      <c r="P864" s="34" t="s">
        <v>496</v>
      </c>
      <c r="Q864" s="34" t="s">
        <v>497</v>
      </c>
      <c r="R864" s="34" t="s">
        <v>498</v>
      </c>
      <c r="S864" s="34" t="s">
        <v>499</v>
      </c>
      <c r="T864" s="34" t="s">
        <v>500</v>
      </c>
      <c r="U864" s="35" t="s">
        <v>501</v>
      </c>
      <c r="V864" s="35">
        <v>8151</v>
      </c>
      <c r="W864" s="34">
        <v>21157</v>
      </c>
      <c r="X864" s="60">
        <v>43195</v>
      </c>
      <c r="Y864" s="34" t="s">
        <v>502</v>
      </c>
      <c r="Z864" s="34" t="s">
        <v>503</v>
      </c>
      <c r="AA864" s="68">
        <f t="shared" si="13"/>
        <v>1</v>
      </c>
      <c r="AB864" s="35" t="s">
        <v>503</v>
      </c>
      <c r="AC864" s="35" t="s">
        <v>106</v>
      </c>
      <c r="AD864" s="35" t="s">
        <v>6118</v>
      </c>
      <c r="AE864" s="35" t="s">
        <v>504</v>
      </c>
      <c r="AF864" s="34" t="s">
        <v>63</v>
      </c>
      <c r="AG864" s="34" t="s">
        <v>272</v>
      </c>
    </row>
    <row r="865" spans="1:33" s="5" customFormat="1" ht="50.25" customHeight="1" x14ac:dyDescent="0.3">
      <c r="A865" s="58" t="s">
        <v>259</v>
      </c>
      <c r="B865" s="35">
        <v>80111604</v>
      </c>
      <c r="C865" s="34" t="s">
        <v>505</v>
      </c>
      <c r="D865" s="55">
        <v>43151</v>
      </c>
      <c r="E865" s="34" t="s">
        <v>506</v>
      </c>
      <c r="F865" s="34" t="s">
        <v>47</v>
      </c>
      <c r="G865" s="34" t="s">
        <v>232</v>
      </c>
      <c r="H865" s="74">
        <v>536785000</v>
      </c>
      <c r="I865" s="74">
        <v>536785000</v>
      </c>
      <c r="J865" s="34" t="s">
        <v>76</v>
      </c>
      <c r="K865" s="34" t="s">
        <v>68</v>
      </c>
      <c r="L865" s="35" t="s">
        <v>394</v>
      </c>
      <c r="M865" s="35" t="s">
        <v>395</v>
      </c>
      <c r="N865" s="58">
        <v>3838561</v>
      </c>
      <c r="O865" s="45" t="s">
        <v>507</v>
      </c>
      <c r="P865" s="34" t="s">
        <v>396</v>
      </c>
      <c r="Q865" s="34" t="s">
        <v>508</v>
      </c>
      <c r="R865" s="34" t="s">
        <v>509</v>
      </c>
      <c r="S865" s="34" t="s">
        <v>510</v>
      </c>
      <c r="T865" s="34" t="s">
        <v>511</v>
      </c>
      <c r="U865" s="35" t="s">
        <v>512</v>
      </c>
      <c r="V865" s="35">
        <v>6696</v>
      </c>
      <c r="W865" s="34">
        <v>21160</v>
      </c>
      <c r="X865" s="60">
        <v>42818</v>
      </c>
      <c r="Y865" s="34" t="s">
        <v>68</v>
      </c>
      <c r="Z865" s="34">
        <v>4600006645</v>
      </c>
      <c r="AA865" s="68">
        <f t="shared" si="13"/>
        <v>1</v>
      </c>
      <c r="AB865" s="35" t="s">
        <v>441</v>
      </c>
      <c r="AC865" s="35" t="s">
        <v>61</v>
      </c>
      <c r="AD865" s="35"/>
      <c r="AE865" s="35" t="s">
        <v>513</v>
      </c>
      <c r="AF865" s="34" t="s">
        <v>63</v>
      </c>
      <c r="AG865" s="34" t="s">
        <v>272</v>
      </c>
    </row>
    <row r="866" spans="1:33" s="5" customFormat="1" ht="50.25" customHeight="1" x14ac:dyDescent="0.3">
      <c r="A866" s="58" t="s">
        <v>259</v>
      </c>
      <c r="B866" s="35">
        <v>80111707</v>
      </c>
      <c r="C866" s="34" t="s">
        <v>514</v>
      </c>
      <c r="D866" s="55">
        <v>43221</v>
      </c>
      <c r="E866" s="34" t="s">
        <v>281</v>
      </c>
      <c r="F866" s="34" t="s">
        <v>67</v>
      </c>
      <c r="G866" s="34" t="s">
        <v>515</v>
      </c>
      <c r="H866" s="74">
        <v>1000000000</v>
      </c>
      <c r="I866" s="74">
        <v>1000000000</v>
      </c>
      <c r="J866" s="34" t="s">
        <v>76</v>
      </c>
      <c r="K866" s="34" t="s">
        <v>68</v>
      </c>
      <c r="L866" s="35" t="s">
        <v>516</v>
      </c>
      <c r="M866" s="35" t="s">
        <v>517</v>
      </c>
      <c r="N866" s="58">
        <v>3838470</v>
      </c>
      <c r="O866" s="45" t="s">
        <v>518</v>
      </c>
      <c r="P866" s="34" t="s">
        <v>519</v>
      </c>
      <c r="Q866" s="34" t="s">
        <v>520</v>
      </c>
      <c r="R866" s="34" t="s">
        <v>521</v>
      </c>
      <c r="S866" s="34" t="s">
        <v>522</v>
      </c>
      <c r="T866" s="34" t="s">
        <v>523</v>
      </c>
      <c r="U866" s="35" t="s">
        <v>524</v>
      </c>
      <c r="V866" s="35">
        <v>8174</v>
      </c>
      <c r="W866" s="34">
        <v>21176</v>
      </c>
      <c r="X866" s="60">
        <v>43210</v>
      </c>
      <c r="Y866" s="34" t="s">
        <v>525</v>
      </c>
      <c r="Z866" s="34" t="s">
        <v>526</v>
      </c>
      <c r="AA866" s="68">
        <f t="shared" si="13"/>
        <v>1</v>
      </c>
      <c r="AB866" s="35" t="s">
        <v>527</v>
      </c>
      <c r="AC866" s="35" t="s">
        <v>106</v>
      </c>
      <c r="AD866" s="35"/>
      <c r="AE866" s="35" t="s">
        <v>528</v>
      </c>
      <c r="AF866" s="34" t="s">
        <v>63</v>
      </c>
      <c r="AG866" s="34" t="s">
        <v>272</v>
      </c>
    </row>
    <row r="867" spans="1:33" s="5" customFormat="1" ht="50.25" customHeight="1" x14ac:dyDescent="0.3">
      <c r="A867" s="58" t="s">
        <v>259</v>
      </c>
      <c r="B867" s="35">
        <v>86121504</v>
      </c>
      <c r="C867" s="34" t="s">
        <v>529</v>
      </c>
      <c r="D867" s="55">
        <v>43252</v>
      </c>
      <c r="E867" s="34" t="s">
        <v>506</v>
      </c>
      <c r="F867" s="34" t="s">
        <v>75</v>
      </c>
      <c r="G867" s="34" t="s">
        <v>232</v>
      </c>
      <c r="H867" s="74">
        <v>75000000</v>
      </c>
      <c r="I867" s="74">
        <v>75000000</v>
      </c>
      <c r="J867" s="34" t="s">
        <v>76</v>
      </c>
      <c r="K867" s="34" t="s">
        <v>68</v>
      </c>
      <c r="L867" s="35" t="s">
        <v>394</v>
      </c>
      <c r="M867" s="35" t="s">
        <v>395</v>
      </c>
      <c r="N867" s="58">
        <v>3838561</v>
      </c>
      <c r="O867" s="45" t="s">
        <v>507</v>
      </c>
      <c r="P867" s="34" t="s">
        <v>396</v>
      </c>
      <c r="Q867" s="34" t="s">
        <v>530</v>
      </c>
      <c r="R867" s="34" t="s">
        <v>531</v>
      </c>
      <c r="S867" s="34">
        <v>20162001</v>
      </c>
      <c r="T867" s="34" t="s">
        <v>532</v>
      </c>
      <c r="U867" s="35" t="s">
        <v>533</v>
      </c>
      <c r="V867" s="35">
        <v>8236</v>
      </c>
      <c r="W867" s="34">
        <v>21189</v>
      </c>
      <c r="X867" s="60"/>
      <c r="Y867" s="34"/>
      <c r="Z867" s="34"/>
      <c r="AA867" s="68">
        <f t="shared" si="13"/>
        <v>0</v>
      </c>
      <c r="AB867" s="35"/>
      <c r="AC867" s="35" t="s">
        <v>534</v>
      </c>
      <c r="AD867" s="35"/>
      <c r="AE867" s="35" t="s">
        <v>535</v>
      </c>
      <c r="AF867" s="34" t="s">
        <v>63</v>
      </c>
      <c r="AG867" s="34" t="s">
        <v>272</v>
      </c>
    </row>
    <row r="868" spans="1:33" s="5" customFormat="1" ht="50.25" customHeight="1" x14ac:dyDescent="0.3">
      <c r="A868" s="58" t="s">
        <v>259</v>
      </c>
      <c r="B868" s="35">
        <v>81112101</v>
      </c>
      <c r="C868" s="34" t="s">
        <v>536</v>
      </c>
      <c r="D868" s="55">
        <v>43160</v>
      </c>
      <c r="E868" s="34" t="s">
        <v>537</v>
      </c>
      <c r="F868" s="34" t="s">
        <v>47</v>
      </c>
      <c r="G868" s="34" t="s">
        <v>515</v>
      </c>
      <c r="H868" s="74">
        <v>991927819</v>
      </c>
      <c r="I868" s="74">
        <v>991927819</v>
      </c>
      <c r="J868" s="34" t="s">
        <v>76</v>
      </c>
      <c r="K868" s="34" t="s">
        <v>68</v>
      </c>
      <c r="L868" s="35" t="s">
        <v>373</v>
      </c>
      <c r="M868" s="35" t="s">
        <v>374</v>
      </c>
      <c r="N868" s="58" t="s">
        <v>538</v>
      </c>
      <c r="O868" s="45" t="s">
        <v>376</v>
      </c>
      <c r="P868" s="34" t="s">
        <v>455</v>
      </c>
      <c r="Q868" s="34" t="s">
        <v>456</v>
      </c>
      <c r="R868" s="34" t="s">
        <v>457</v>
      </c>
      <c r="S868" s="34" t="s">
        <v>458</v>
      </c>
      <c r="T868" s="34" t="s">
        <v>456</v>
      </c>
      <c r="U868" s="35" t="s">
        <v>459</v>
      </c>
      <c r="V868" s="35">
        <v>7508</v>
      </c>
      <c r="W868" s="34">
        <v>21198</v>
      </c>
      <c r="X868" s="60">
        <v>42993</v>
      </c>
      <c r="Y868" s="34" t="s">
        <v>68</v>
      </c>
      <c r="Z868" s="34">
        <v>4600007464</v>
      </c>
      <c r="AA868" s="68">
        <f t="shared" si="13"/>
        <v>1</v>
      </c>
      <c r="AB868" s="35" t="s">
        <v>461</v>
      </c>
      <c r="AC868" s="35" t="s">
        <v>61</v>
      </c>
      <c r="AD868" s="35"/>
      <c r="AE868" s="35" t="s">
        <v>539</v>
      </c>
      <c r="AF868" s="34" t="s">
        <v>405</v>
      </c>
      <c r="AG868" s="34" t="s">
        <v>463</v>
      </c>
    </row>
    <row r="869" spans="1:33" s="5" customFormat="1" ht="50.25" customHeight="1" x14ac:dyDescent="0.3">
      <c r="A869" s="58" t="s">
        <v>259</v>
      </c>
      <c r="B869" s="35">
        <v>86131901</v>
      </c>
      <c r="C869" s="34" t="s">
        <v>540</v>
      </c>
      <c r="D869" s="55">
        <v>43252</v>
      </c>
      <c r="E869" s="34" t="s">
        <v>506</v>
      </c>
      <c r="F869" s="34" t="s">
        <v>211</v>
      </c>
      <c r="G869" s="34" t="s">
        <v>342</v>
      </c>
      <c r="H869" s="74">
        <v>550000000</v>
      </c>
      <c r="I869" s="74">
        <v>550000000</v>
      </c>
      <c r="J869" s="34" t="s">
        <v>76</v>
      </c>
      <c r="K869" s="34" t="s">
        <v>68</v>
      </c>
      <c r="L869" s="35" t="s">
        <v>394</v>
      </c>
      <c r="M869" s="35" t="s">
        <v>395</v>
      </c>
      <c r="N869" s="58">
        <v>3838561</v>
      </c>
      <c r="O869" s="45" t="s">
        <v>507</v>
      </c>
      <c r="P869" s="34" t="s">
        <v>396</v>
      </c>
      <c r="Q869" s="34" t="s">
        <v>541</v>
      </c>
      <c r="R869" s="34" t="s">
        <v>398</v>
      </c>
      <c r="S869" s="34" t="s">
        <v>399</v>
      </c>
      <c r="T869" s="34" t="s">
        <v>400</v>
      </c>
      <c r="U869" s="35" t="s">
        <v>542</v>
      </c>
      <c r="V869" s="35"/>
      <c r="W869" s="34">
        <v>21224</v>
      </c>
      <c r="X869" s="60"/>
      <c r="Y869" s="34"/>
      <c r="Z869" s="34"/>
      <c r="AA869" s="68">
        <f t="shared" si="13"/>
        <v>0</v>
      </c>
      <c r="AB869" s="35"/>
      <c r="AC869" s="35" t="s">
        <v>534</v>
      </c>
      <c r="AD869" s="35"/>
      <c r="AE869" s="35" t="s">
        <v>543</v>
      </c>
      <c r="AF869" s="34" t="s">
        <v>405</v>
      </c>
      <c r="AG869" s="34" t="s">
        <v>544</v>
      </c>
    </row>
    <row r="870" spans="1:33" s="5" customFormat="1" ht="50.25" customHeight="1" x14ac:dyDescent="0.3">
      <c r="A870" s="58" t="s">
        <v>259</v>
      </c>
      <c r="B870" s="35">
        <v>86131901</v>
      </c>
      <c r="C870" s="34" t="s">
        <v>540</v>
      </c>
      <c r="D870" s="55">
        <v>43252</v>
      </c>
      <c r="E870" s="34" t="s">
        <v>506</v>
      </c>
      <c r="F870" s="34" t="s">
        <v>211</v>
      </c>
      <c r="G870" s="34" t="s">
        <v>282</v>
      </c>
      <c r="H870" s="74">
        <v>100000000</v>
      </c>
      <c r="I870" s="74">
        <v>100000000</v>
      </c>
      <c r="J870" s="34" t="s">
        <v>76</v>
      </c>
      <c r="K870" s="34" t="s">
        <v>68</v>
      </c>
      <c r="L870" s="35" t="s">
        <v>394</v>
      </c>
      <c r="M870" s="35" t="s">
        <v>395</v>
      </c>
      <c r="N870" s="58">
        <v>3838561</v>
      </c>
      <c r="O870" s="45" t="s">
        <v>507</v>
      </c>
      <c r="P870" s="34" t="s">
        <v>396</v>
      </c>
      <c r="Q870" s="34" t="s">
        <v>545</v>
      </c>
      <c r="R870" s="34" t="s">
        <v>398</v>
      </c>
      <c r="S870" s="34" t="s">
        <v>399</v>
      </c>
      <c r="T870" s="34" t="s">
        <v>546</v>
      </c>
      <c r="U870" s="35" t="s">
        <v>542</v>
      </c>
      <c r="V870" s="35"/>
      <c r="W870" s="34">
        <v>21225</v>
      </c>
      <c r="X870" s="60"/>
      <c r="Y870" s="34"/>
      <c r="Z870" s="34"/>
      <c r="AA870" s="68">
        <f t="shared" si="13"/>
        <v>0</v>
      </c>
      <c r="AB870" s="35"/>
      <c r="AC870" s="35" t="s">
        <v>534</v>
      </c>
      <c r="AD870" s="35"/>
      <c r="AE870" s="35" t="s">
        <v>543</v>
      </c>
      <c r="AF870" s="34" t="s">
        <v>405</v>
      </c>
      <c r="AG870" s="34" t="s">
        <v>544</v>
      </c>
    </row>
    <row r="871" spans="1:33" s="5" customFormat="1" ht="50.25" customHeight="1" x14ac:dyDescent="0.3">
      <c r="A871" s="58" t="s">
        <v>259</v>
      </c>
      <c r="B871" s="35">
        <v>72121406</v>
      </c>
      <c r="C871" s="34" t="s">
        <v>547</v>
      </c>
      <c r="D871" s="55">
        <v>43252</v>
      </c>
      <c r="E871" s="34" t="s">
        <v>344</v>
      </c>
      <c r="F871" s="34" t="s">
        <v>211</v>
      </c>
      <c r="G871" s="34" t="s">
        <v>515</v>
      </c>
      <c r="H871" s="74">
        <v>780215664</v>
      </c>
      <c r="I871" s="74">
        <v>780215664</v>
      </c>
      <c r="J871" s="34" t="s">
        <v>76</v>
      </c>
      <c r="K871" s="34" t="s">
        <v>68</v>
      </c>
      <c r="L871" s="35" t="s">
        <v>548</v>
      </c>
      <c r="M871" s="35" t="s">
        <v>549</v>
      </c>
      <c r="N871" s="58" t="s">
        <v>550</v>
      </c>
      <c r="O871" s="45" t="s">
        <v>551</v>
      </c>
      <c r="P871" s="34" t="s">
        <v>552</v>
      </c>
      <c r="Q871" s="34" t="s">
        <v>553</v>
      </c>
      <c r="R871" s="34" t="s">
        <v>554</v>
      </c>
      <c r="S871" s="34" t="s">
        <v>555</v>
      </c>
      <c r="T871" s="34" t="s">
        <v>553</v>
      </c>
      <c r="U871" s="35" t="s">
        <v>553</v>
      </c>
      <c r="V871" s="35"/>
      <c r="W871" s="34">
        <v>21432</v>
      </c>
      <c r="X871" s="60"/>
      <c r="Y871" s="34"/>
      <c r="Z871" s="34"/>
      <c r="AA871" s="68">
        <f t="shared" si="13"/>
        <v>0</v>
      </c>
      <c r="AB871" s="35"/>
      <c r="AC871" s="35" t="s">
        <v>534</v>
      </c>
      <c r="AD871" s="35"/>
      <c r="AE871" s="35" t="s">
        <v>556</v>
      </c>
      <c r="AF871" s="34" t="s">
        <v>405</v>
      </c>
      <c r="AG871" s="34" t="s">
        <v>544</v>
      </c>
    </row>
    <row r="872" spans="1:33" s="5" customFormat="1" ht="50.25" customHeight="1" x14ac:dyDescent="0.3">
      <c r="A872" s="58" t="s">
        <v>259</v>
      </c>
      <c r="B872" s="35">
        <v>43222612</v>
      </c>
      <c r="C872" s="34" t="s">
        <v>557</v>
      </c>
      <c r="D872" s="55">
        <v>43282</v>
      </c>
      <c r="E872" s="34" t="s">
        <v>344</v>
      </c>
      <c r="F872" s="34" t="s">
        <v>558</v>
      </c>
      <c r="G872" s="34" t="s">
        <v>232</v>
      </c>
      <c r="H872" s="74">
        <v>11131424868</v>
      </c>
      <c r="I872" s="74">
        <v>247818347</v>
      </c>
      <c r="J872" s="34" t="s">
        <v>76</v>
      </c>
      <c r="K872" s="34" t="s">
        <v>68</v>
      </c>
      <c r="L872" s="35" t="s">
        <v>373</v>
      </c>
      <c r="M872" s="35" t="s">
        <v>374</v>
      </c>
      <c r="N872" s="58" t="s">
        <v>538</v>
      </c>
      <c r="O872" s="45" t="s">
        <v>376</v>
      </c>
      <c r="P872" s="34" t="s">
        <v>348</v>
      </c>
      <c r="Q872" s="34" t="s">
        <v>466</v>
      </c>
      <c r="R872" s="34" t="s">
        <v>467</v>
      </c>
      <c r="S872" s="34" t="s">
        <v>468</v>
      </c>
      <c r="T872" s="34" t="s">
        <v>377</v>
      </c>
      <c r="U872" s="35" t="s">
        <v>469</v>
      </c>
      <c r="V872" s="35">
        <v>6281</v>
      </c>
      <c r="W872" s="34">
        <v>21446</v>
      </c>
      <c r="X872" s="60">
        <v>42717</v>
      </c>
      <c r="Y872" s="34" t="s">
        <v>68</v>
      </c>
      <c r="Z872" s="34">
        <v>4600006140</v>
      </c>
      <c r="AA872" s="68">
        <f t="shared" si="13"/>
        <v>1</v>
      </c>
      <c r="AB872" s="35" t="s">
        <v>470</v>
      </c>
      <c r="AC872" s="35" t="s">
        <v>61</v>
      </c>
      <c r="AD872" s="35"/>
      <c r="AE872" s="35" t="s">
        <v>539</v>
      </c>
      <c r="AF872" s="34" t="s">
        <v>63</v>
      </c>
      <c r="AG872" s="34" t="s">
        <v>544</v>
      </c>
    </row>
    <row r="873" spans="1:33" s="5" customFormat="1" ht="50.25" customHeight="1" x14ac:dyDescent="0.3">
      <c r="A873" s="58" t="s">
        <v>259</v>
      </c>
      <c r="B873" s="35">
        <v>72121406</v>
      </c>
      <c r="C873" s="34" t="s">
        <v>559</v>
      </c>
      <c r="D873" s="55">
        <v>43252</v>
      </c>
      <c r="E873" s="34" t="s">
        <v>560</v>
      </c>
      <c r="F873" s="34" t="s">
        <v>211</v>
      </c>
      <c r="G873" s="34" t="s">
        <v>515</v>
      </c>
      <c r="H873" s="74">
        <v>536911291</v>
      </c>
      <c r="I873" s="74">
        <v>536911291</v>
      </c>
      <c r="J873" s="34" t="s">
        <v>76</v>
      </c>
      <c r="K873" s="34" t="s">
        <v>68</v>
      </c>
      <c r="L873" s="35" t="s">
        <v>548</v>
      </c>
      <c r="M873" s="35" t="s">
        <v>549</v>
      </c>
      <c r="N873" s="58" t="s">
        <v>550</v>
      </c>
      <c r="O873" s="45" t="s">
        <v>551</v>
      </c>
      <c r="P873" s="34" t="s">
        <v>552</v>
      </c>
      <c r="Q873" s="34" t="s">
        <v>561</v>
      </c>
      <c r="R873" s="34" t="s">
        <v>554</v>
      </c>
      <c r="S873" s="34" t="s">
        <v>562</v>
      </c>
      <c r="T873" s="34" t="s">
        <v>563</v>
      </c>
      <c r="U873" s="35" t="s">
        <v>564</v>
      </c>
      <c r="V873" s="35"/>
      <c r="W873" s="34">
        <v>21448</v>
      </c>
      <c r="X873" s="60">
        <v>43033</v>
      </c>
      <c r="Y873" s="34"/>
      <c r="Z873" s="34"/>
      <c r="AA873" s="68">
        <f t="shared" si="13"/>
        <v>0.33</v>
      </c>
      <c r="AB873" s="35"/>
      <c r="AC873" s="35" t="s">
        <v>534</v>
      </c>
      <c r="AD873" s="35"/>
      <c r="AE873" s="35" t="s">
        <v>565</v>
      </c>
      <c r="AF873" s="34" t="s">
        <v>405</v>
      </c>
      <c r="AG873" s="34" t="s">
        <v>544</v>
      </c>
    </row>
    <row r="874" spans="1:33" s="5" customFormat="1" ht="50.25" customHeight="1" x14ac:dyDescent="0.3">
      <c r="A874" s="58" t="s">
        <v>259</v>
      </c>
      <c r="B874" s="35">
        <v>72121406</v>
      </c>
      <c r="C874" s="34" t="s">
        <v>566</v>
      </c>
      <c r="D874" s="55">
        <v>43252</v>
      </c>
      <c r="E874" s="34" t="s">
        <v>560</v>
      </c>
      <c r="F874" s="34" t="s">
        <v>141</v>
      </c>
      <c r="G874" s="34" t="s">
        <v>515</v>
      </c>
      <c r="H874" s="74">
        <v>1295644639</v>
      </c>
      <c r="I874" s="74">
        <v>1295644639</v>
      </c>
      <c r="J874" s="34" t="s">
        <v>76</v>
      </c>
      <c r="K874" s="34" t="s">
        <v>68</v>
      </c>
      <c r="L874" s="35" t="s">
        <v>548</v>
      </c>
      <c r="M874" s="35" t="s">
        <v>549</v>
      </c>
      <c r="N874" s="58" t="s">
        <v>550</v>
      </c>
      <c r="O874" s="45" t="s">
        <v>551</v>
      </c>
      <c r="P874" s="34" t="s">
        <v>552</v>
      </c>
      <c r="Q874" s="34" t="s">
        <v>561</v>
      </c>
      <c r="R874" s="34" t="s">
        <v>554</v>
      </c>
      <c r="S874" s="34" t="s">
        <v>562</v>
      </c>
      <c r="T874" s="34" t="s">
        <v>564</v>
      </c>
      <c r="U874" s="35" t="s">
        <v>564</v>
      </c>
      <c r="V874" s="35"/>
      <c r="W874" s="34">
        <v>21610</v>
      </c>
      <c r="X874" s="60"/>
      <c r="Y874" s="34"/>
      <c r="Z874" s="34"/>
      <c r="AA874" s="68">
        <f t="shared" si="13"/>
        <v>0</v>
      </c>
      <c r="AB874" s="35"/>
      <c r="AC874" s="35" t="s">
        <v>534</v>
      </c>
      <c r="AD874" s="35"/>
      <c r="AE874" s="35" t="s">
        <v>567</v>
      </c>
      <c r="AF874" s="34" t="s">
        <v>63</v>
      </c>
      <c r="AG874" s="34" t="s">
        <v>544</v>
      </c>
    </row>
    <row r="875" spans="1:33" s="5" customFormat="1" ht="50.25" customHeight="1" x14ac:dyDescent="0.3">
      <c r="A875" s="58" t="s">
        <v>259</v>
      </c>
      <c r="B875" s="35">
        <v>72121406</v>
      </c>
      <c r="C875" s="34" t="s">
        <v>568</v>
      </c>
      <c r="D875" s="55">
        <v>43252</v>
      </c>
      <c r="E875" s="34" t="s">
        <v>569</v>
      </c>
      <c r="F875" s="34" t="s">
        <v>211</v>
      </c>
      <c r="G875" s="34" t="s">
        <v>570</v>
      </c>
      <c r="H875" s="74">
        <v>140000000</v>
      </c>
      <c r="I875" s="74">
        <v>140000000</v>
      </c>
      <c r="J875" s="34" t="s">
        <v>76</v>
      </c>
      <c r="K875" s="34" t="s">
        <v>68</v>
      </c>
      <c r="L875" s="35" t="s">
        <v>548</v>
      </c>
      <c r="M875" s="35" t="s">
        <v>549</v>
      </c>
      <c r="N875" s="58" t="s">
        <v>550</v>
      </c>
      <c r="O875" s="45" t="s">
        <v>551</v>
      </c>
      <c r="P875" s="34" t="s">
        <v>519</v>
      </c>
      <c r="Q875" s="34" t="s">
        <v>553</v>
      </c>
      <c r="R875" s="34" t="s">
        <v>554</v>
      </c>
      <c r="S875" s="34" t="s">
        <v>571</v>
      </c>
      <c r="T875" s="34" t="s">
        <v>553</v>
      </c>
      <c r="U875" s="35" t="s">
        <v>553</v>
      </c>
      <c r="V875" s="35"/>
      <c r="W875" s="34">
        <v>21666</v>
      </c>
      <c r="X875" s="60"/>
      <c r="Y875" s="34"/>
      <c r="Z875" s="34"/>
      <c r="AA875" s="68">
        <f t="shared" si="13"/>
        <v>0</v>
      </c>
      <c r="AB875" s="35"/>
      <c r="AC875" s="35" t="s">
        <v>534</v>
      </c>
      <c r="AD875" s="35"/>
      <c r="AE875" s="35" t="s">
        <v>572</v>
      </c>
      <c r="AF875" s="34" t="s">
        <v>405</v>
      </c>
      <c r="AG875" s="34" t="s">
        <v>544</v>
      </c>
    </row>
    <row r="876" spans="1:33" s="5" customFormat="1" ht="50.25" customHeight="1" x14ac:dyDescent="0.3">
      <c r="A876" s="58" t="s">
        <v>259</v>
      </c>
      <c r="B876" s="35">
        <v>81112107</v>
      </c>
      <c r="C876" s="34" t="s">
        <v>573</v>
      </c>
      <c r="D876" s="55">
        <v>43252</v>
      </c>
      <c r="E876" s="34" t="s">
        <v>344</v>
      </c>
      <c r="F876" s="34" t="s">
        <v>129</v>
      </c>
      <c r="G876" s="34" t="s">
        <v>570</v>
      </c>
      <c r="H876" s="74">
        <v>54000000</v>
      </c>
      <c r="I876" s="74">
        <v>54000000</v>
      </c>
      <c r="J876" s="34" t="s">
        <v>76</v>
      </c>
      <c r="K876" s="34" t="s">
        <v>68</v>
      </c>
      <c r="L876" s="35" t="s">
        <v>574</v>
      </c>
      <c r="M876" s="35" t="s">
        <v>374</v>
      </c>
      <c r="N876" s="58">
        <v>3835133</v>
      </c>
      <c r="O876" s="45" t="s">
        <v>376</v>
      </c>
      <c r="P876" s="34" t="s">
        <v>575</v>
      </c>
      <c r="Q876" s="34" t="s">
        <v>576</v>
      </c>
      <c r="R876" s="34" t="s">
        <v>577</v>
      </c>
      <c r="S876" s="34" t="s">
        <v>578</v>
      </c>
      <c r="T876" s="34" t="s">
        <v>576</v>
      </c>
      <c r="U876" s="35" t="s">
        <v>579</v>
      </c>
      <c r="V876" s="35" t="s">
        <v>580</v>
      </c>
      <c r="W876" s="34">
        <v>21772</v>
      </c>
      <c r="X876" s="60">
        <v>43033</v>
      </c>
      <c r="Y876" s="34">
        <v>4600007642</v>
      </c>
      <c r="Z876" s="34">
        <v>4600007642</v>
      </c>
      <c r="AA876" s="68">
        <f t="shared" si="13"/>
        <v>1</v>
      </c>
      <c r="AB876" s="35" t="s">
        <v>461</v>
      </c>
      <c r="AC876" s="35" t="s">
        <v>61</v>
      </c>
      <c r="AD876" s="35"/>
      <c r="AE876" s="35" t="s">
        <v>581</v>
      </c>
      <c r="AF876" s="34" t="s">
        <v>405</v>
      </c>
      <c r="AG876" s="34" t="s">
        <v>544</v>
      </c>
    </row>
    <row r="877" spans="1:33" s="5" customFormat="1" ht="50.25" customHeight="1" x14ac:dyDescent="0.3">
      <c r="A877" s="58" t="s">
        <v>259</v>
      </c>
      <c r="B877" s="35">
        <v>55101519</v>
      </c>
      <c r="C877" s="34" t="s">
        <v>582</v>
      </c>
      <c r="D877" s="55">
        <v>43252</v>
      </c>
      <c r="E877" s="34" t="s">
        <v>506</v>
      </c>
      <c r="F877" s="34" t="s">
        <v>47</v>
      </c>
      <c r="G877" s="34" t="s">
        <v>570</v>
      </c>
      <c r="H877" s="74">
        <v>70000000</v>
      </c>
      <c r="I877" s="74">
        <v>70000000</v>
      </c>
      <c r="J877" s="34" t="s">
        <v>76</v>
      </c>
      <c r="K877" s="34" t="s">
        <v>68</v>
      </c>
      <c r="L877" s="35" t="s">
        <v>583</v>
      </c>
      <c r="M877" s="35" t="s">
        <v>584</v>
      </c>
      <c r="N877" s="58">
        <v>3835037</v>
      </c>
      <c r="O877" s="45" t="s">
        <v>585</v>
      </c>
      <c r="P877" s="34" t="s">
        <v>396</v>
      </c>
      <c r="Q877" s="34" t="s">
        <v>586</v>
      </c>
      <c r="R877" s="34" t="s">
        <v>587</v>
      </c>
      <c r="S877" s="34" t="s">
        <v>588</v>
      </c>
      <c r="T877" s="34" t="s">
        <v>589</v>
      </c>
      <c r="U877" s="35" t="s">
        <v>589</v>
      </c>
      <c r="V877" s="35" t="s">
        <v>590</v>
      </c>
      <c r="W877" s="34">
        <v>21777</v>
      </c>
      <c r="X877" s="60"/>
      <c r="Y877" s="34"/>
      <c r="Z877" s="34"/>
      <c r="AA877" s="68">
        <f t="shared" si="13"/>
        <v>0</v>
      </c>
      <c r="AB877" s="35"/>
      <c r="AC877" s="35" t="s">
        <v>534</v>
      </c>
      <c r="AD877" s="35"/>
      <c r="AE877" s="35" t="s">
        <v>503</v>
      </c>
      <c r="AF877" s="34"/>
      <c r="AG877" s="34" t="s">
        <v>503</v>
      </c>
    </row>
    <row r="878" spans="1:33" s="5" customFormat="1" ht="50.25" customHeight="1" x14ac:dyDescent="0.3">
      <c r="A878" s="58" t="s">
        <v>259</v>
      </c>
      <c r="B878" s="35">
        <v>80141607</v>
      </c>
      <c r="C878" s="34" t="s">
        <v>591</v>
      </c>
      <c r="D878" s="55">
        <v>43252</v>
      </c>
      <c r="E878" s="34" t="s">
        <v>506</v>
      </c>
      <c r="F878" s="34" t="s">
        <v>47</v>
      </c>
      <c r="G878" s="34" t="s">
        <v>570</v>
      </c>
      <c r="H878" s="74">
        <v>70000000</v>
      </c>
      <c r="I878" s="74">
        <v>70000000</v>
      </c>
      <c r="J878" s="34" t="s">
        <v>76</v>
      </c>
      <c r="K878" s="34" t="s">
        <v>68</v>
      </c>
      <c r="L878" s="35" t="s">
        <v>583</v>
      </c>
      <c r="M878" s="35" t="s">
        <v>584</v>
      </c>
      <c r="N878" s="58">
        <v>3835037</v>
      </c>
      <c r="O878" s="45" t="s">
        <v>585</v>
      </c>
      <c r="P878" s="34" t="s">
        <v>396</v>
      </c>
      <c r="Q878" s="34" t="s">
        <v>586</v>
      </c>
      <c r="R878" s="34" t="s">
        <v>587</v>
      </c>
      <c r="S878" s="34" t="s">
        <v>588</v>
      </c>
      <c r="T878" s="34" t="s">
        <v>589</v>
      </c>
      <c r="U878" s="35" t="s">
        <v>589</v>
      </c>
      <c r="V878" s="35" t="s">
        <v>590</v>
      </c>
      <c r="W878" s="34">
        <v>21778</v>
      </c>
      <c r="X878" s="60"/>
      <c r="Y878" s="34"/>
      <c r="Z878" s="34"/>
      <c r="AA878" s="68">
        <f t="shared" si="13"/>
        <v>0</v>
      </c>
      <c r="AB878" s="35"/>
      <c r="AC878" s="35" t="s">
        <v>534</v>
      </c>
      <c r="AD878" s="35"/>
      <c r="AE878" s="35" t="s">
        <v>503</v>
      </c>
      <c r="AF878" s="34"/>
      <c r="AG878" s="34"/>
    </row>
    <row r="879" spans="1:33" s="5" customFormat="1" ht="50.25" customHeight="1" x14ac:dyDescent="0.3">
      <c r="A879" s="58" t="s">
        <v>259</v>
      </c>
      <c r="B879" s="35">
        <v>86121504</v>
      </c>
      <c r="C879" s="34" t="s">
        <v>492</v>
      </c>
      <c r="D879" s="55">
        <v>43264</v>
      </c>
      <c r="E879" s="34" t="s">
        <v>560</v>
      </c>
      <c r="F879" s="34" t="s">
        <v>211</v>
      </c>
      <c r="G879" s="34" t="s">
        <v>570</v>
      </c>
      <c r="H879" s="74">
        <v>300000000</v>
      </c>
      <c r="I879" s="74">
        <v>300000000</v>
      </c>
      <c r="J879" s="34" t="s">
        <v>76</v>
      </c>
      <c r="K879" s="34" t="s">
        <v>68</v>
      </c>
      <c r="L879" s="35" t="s">
        <v>493</v>
      </c>
      <c r="M879" s="35" t="s">
        <v>494</v>
      </c>
      <c r="N879" s="58">
        <v>3838064</v>
      </c>
      <c r="O879" s="45" t="s">
        <v>495</v>
      </c>
      <c r="P879" s="34" t="s">
        <v>496</v>
      </c>
      <c r="Q879" s="34" t="s">
        <v>497</v>
      </c>
      <c r="R879" s="34" t="s">
        <v>498</v>
      </c>
      <c r="S879" s="34" t="s">
        <v>499</v>
      </c>
      <c r="T879" s="34" t="s">
        <v>500</v>
      </c>
      <c r="U879" s="35" t="s">
        <v>501</v>
      </c>
      <c r="V879" s="35"/>
      <c r="W879" s="34">
        <v>21859</v>
      </c>
      <c r="X879" s="60"/>
      <c r="Y879" s="34"/>
      <c r="Z879" s="34"/>
      <c r="AA879" s="68">
        <f t="shared" si="13"/>
        <v>0</v>
      </c>
      <c r="AB879" s="35"/>
      <c r="AC879" s="35" t="s">
        <v>534</v>
      </c>
      <c r="AD879" s="35"/>
      <c r="AE879" s="35" t="s">
        <v>504</v>
      </c>
      <c r="AF879" s="34" t="s">
        <v>63</v>
      </c>
      <c r="AG879" s="34" t="s">
        <v>544</v>
      </c>
    </row>
    <row r="880" spans="1:33" s="5" customFormat="1" ht="50.25" customHeight="1" x14ac:dyDescent="0.3">
      <c r="A880" s="58" t="s">
        <v>259</v>
      </c>
      <c r="B880" s="35">
        <v>81111820</v>
      </c>
      <c r="C880" s="34" t="s">
        <v>592</v>
      </c>
      <c r="D880" s="55">
        <v>43264</v>
      </c>
      <c r="E880" s="34" t="s">
        <v>560</v>
      </c>
      <c r="F880" s="34" t="s">
        <v>95</v>
      </c>
      <c r="G880" s="34" t="s">
        <v>515</v>
      </c>
      <c r="H880" s="74">
        <v>173413940</v>
      </c>
      <c r="I880" s="74">
        <v>173413940</v>
      </c>
      <c r="J880" s="34" t="s">
        <v>76</v>
      </c>
      <c r="K880" s="34" t="s">
        <v>68</v>
      </c>
      <c r="L880" s="35" t="s">
        <v>593</v>
      </c>
      <c r="M880" s="35" t="s">
        <v>517</v>
      </c>
      <c r="N880" s="58">
        <v>3838470</v>
      </c>
      <c r="O880" s="45" t="s">
        <v>518</v>
      </c>
      <c r="P880" s="34" t="s">
        <v>575</v>
      </c>
      <c r="Q880" s="34" t="s">
        <v>594</v>
      </c>
      <c r="R880" s="34" t="s">
        <v>595</v>
      </c>
      <c r="S880" s="34" t="s">
        <v>596</v>
      </c>
      <c r="T880" s="34" t="s">
        <v>597</v>
      </c>
      <c r="U880" s="35" t="s">
        <v>598</v>
      </c>
      <c r="V880" s="35"/>
      <c r="W880" s="34">
        <v>21877</v>
      </c>
      <c r="X880" s="60"/>
      <c r="Y880" s="34"/>
      <c r="Z880" s="34"/>
      <c r="AA880" s="68">
        <f t="shared" si="13"/>
        <v>0</v>
      </c>
      <c r="AB880" s="35"/>
      <c r="AC880" s="35" t="s">
        <v>534</v>
      </c>
      <c r="AD880" s="35"/>
      <c r="AE880" s="35" t="s">
        <v>599</v>
      </c>
      <c r="AF880" s="34" t="s">
        <v>63</v>
      </c>
      <c r="AG880" s="34" t="s">
        <v>544</v>
      </c>
    </row>
    <row r="881" spans="1:33" s="5" customFormat="1" ht="50.25" customHeight="1" x14ac:dyDescent="0.3">
      <c r="A881" s="58" t="s">
        <v>259</v>
      </c>
      <c r="B881" s="35">
        <v>86111602</v>
      </c>
      <c r="C881" s="34" t="s">
        <v>600</v>
      </c>
      <c r="D881" s="55">
        <v>43264</v>
      </c>
      <c r="E881" s="34" t="s">
        <v>344</v>
      </c>
      <c r="F881" s="34" t="s">
        <v>47</v>
      </c>
      <c r="G881" s="34" t="s">
        <v>515</v>
      </c>
      <c r="H881" s="74">
        <v>199890900</v>
      </c>
      <c r="I881" s="74">
        <v>199890900</v>
      </c>
      <c r="J881" s="34" t="s">
        <v>76</v>
      </c>
      <c r="K881" s="34" t="s">
        <v>68</v>
      </c>
      <c r="L881" s="35" t="s">
        <v>432</v>
      </c>
      <c r="M881" s="35" t="s">
        <v>433</v>
      </c>
      <c r="N881" s="58">
        <v>3835132</v>
      </c>
      <c r="O881" s="45" t="s">
        <v>601</v>
      </c>
      <c r="P881" s="34" t="s">
        <v>435</v>
      </c>
      <c r="Q881" s="34" t="s">
        <v>436</v>
      </c>
      <c r="R881" s="34" t="s">
        <v>437</v>
      </c>
      <c r="S881" s="34" t="s">
        <v>438</v>
      </c>
      <c r="T881" s="34" t="s">
        <v>436</v>
      </c>
      <c r="U881" s="35" t="s">
        <v>439</v>
      </c>
      <c r="V881" s="35"/>
      <c r="W881" s="34">
        <v>21911</v>
      </c>
      <c r="X881" s="60"/>
      <c r="Y881" s="34"/>
      <c r="Z881" s="34"/>
      <c r="AA881" s="68">
        <f t="shared" si="13"/>
        <v>0</v>
      </c>
      <c r="AB881" s="35"/>
      <c r="AC881" s="35" t="s">
        <v>534</v>
      </c>
      <c r="AD881" s="35"/>
      <c r="AE881" s="35" t="s">
        <v>432</v>
      </c>
      <c r="AF881" s="34" t="s">
        <v>63</v>
      </c>
      <c r="AG881" s="34" t="s">
        <v>544</v>
      </c>
    </row>
    <row r="882" spans="1:33" s="5" customFormat="1" ht="50.25" customHeight="1" x14ac:dyDescent="0.3">
      <c r="A882" s="58" t="s">
        <v>259</v>
      </c>
      <c r="B882" s="35">
        <v>86111602</v>
      </c>
      <c r="C882" s="34" t="s">
        <v>602</v>
      </c>
      <c r="D882" s="55">
        <v>43264</v>
      </c>
      <c r="E882" s="34" t="s">
        <v>344</v>
      </c>
      <c r="F882" s="34" t="s">
        <v>81</v>
      </c>
      <c r="G882" s="34" t="s">
        <v>515</v>
      </c>
      <c r="H882" s="74">
        <v>500000000</v>
      </c>
      <c r="I882" s="74">
        <v>500000000</v>
      </c>
      <c r="J882" s="34" t="s">
        <v>76</v>
      </c>
      <c r="K882" s="34" t="s">
        <v>68</v>
      </c>
      <c r="L882" s="35" t="s">
        <v>432</v>
      </c>
      <c r="M882" s="35" t="s">
        <v>433</v>
      </c>
      <c r="N882" s="58">
        <v>3835132</v>
      </c>
      <c r="O882" s="45" t="s">
        <v>601</v>
      </c>
      <c r="P882" s="34" t="s">
        <v>445</v>
      </c>
      <c r="Q882" s="34" t="s">
        <v>446</v>
      </c>
      <c r="R882" s="34" t="s">
        <v>447</v>
      </c>
      <c r="S882" s="34" t="s">
        <v>448</v>
      </c>
      <c r="T882" s="34" t="s">
        <v>446</v>
      </c>
      <c r="U882" s="35" t="s">
        <v>449</v>
      </c>
      <c r="V882" s="35">
        <v>8280</v>
      </c>
      <c r="W882" s="34">
        <v>21912</v>
      </c>
      <c r="X882" s="60"/>
      <c r="Y882" s="34"/>
      <c r="Z882" s="34"/>
      <c r="AA882" s="68">
        <f t="shared" si="13"/>
        <v>0</v>
      </c>
      <c r="AB882" s="35"/>
      <c r="AC882" s="35" t="s">
        <v>534</v>
      </c>
      <c r="AD882" s="35"/>
      <c r="AE882" s="35" t="s">
        <v>432</v>
      </c>
      <c r="AF882" s="34" t="s">
        <v>63</v>
      </c>
      <c r="AG882" s="34" t="s">
        <v>544</v>
      </c>
    </row>
    <row r="883" spans="1:33" s="5" customFormat="1" ht="50.25" customHeight="1" x14ac:dyDescent="0.3">
      <c r="A883" s="58" t="s">
        <v>259</v>
      </c>
      <c r="B883" s="35">
        <v>81112202</v>
      </c>
      <c r="C883" s="34" t="s">
        <v>603</v>
      </c>
      <c r="D883" s="55">
        <v>43264</v>
      </c>
      <c r="E883" s="34" t="s">
        <v>344</v>
      </c>
      <c r="F883" s="34" t="s">
        <v>129</v>
      </c>
      <c r="G883" s="34" t="s">
        <v>515</v>
      </c>
      <c r="H883" s="74">
        <v>190400000</v>
      </c>
      <c r="I883" s="74">
        <v>190400000</v>
      </c>
      <c r="J883" s="34" t="s">
        <v>76</v>
      </c>
      <c r="K883" s="34" t="s">
        <v>68</v>
      </c>
      <c r="L883" s="35" t="s">
        <v>583</v>
      </c>
      <c r="M883" s="35" t="s">
        <v>584</v>
      </c>
      <c r="N883" s="58">
        <v>3835037</v>
      </c>
      <c r="O883" s="45" t="s">
        <v>585</v>
      </c>
      <c r="P883" s="34" t="s">
        <v>604</v>
      </c>
      <c r="Q883" s="34" t="s">
        <v>605</v>
      </c>
      <c r="R883" s="34" t="s">
        <v>606</v>
      </c>
      <c r="S883" s="34" t="s">
        <v>596</v>
      </c>
      <c r="T883" s="34" t="s">
        <v>607</v>
      </c>
      <c r="U883" s="35" t="s">
        <v>608</v>
      </c>
      <c r="V883" s="35"/>
      <c r="W883" s="34">
        <v>21913</v>
      </c>
      <c r="X883" s="60"/>
      <c r="Y883" s="34"/>
      <c r="Z883" s="34"/>
      <c r="AA883" s="68">
        <f t="shared" si="13"/>
        <v>0</v>
      </c>
      <c r="AB883" s="35"/>
      <c r="AC883" s="35" t="s">
        <v>534</v>
      </c>
      <c r="AD883" s="35"/>
      <c r="AE883" s="35" t="s">
        <v>609</v>
      </c>
      <c r="AF883" s="34" t="s">
        <v>63</v>
      </c>
      <c r="AG883" s="34" t="s">
        <v>544</v>
      </c>
    </row>
    <row r="884" spans="1:33" s="5" customFormat="1" ht="50.25" customHeight="1" x14ac:dyDescent="0.3">
      <c r="A884" s="58" t="s">
        <v>259</v>
      </c>
      <c r="B884" s="35" t="s">
        <v>453</v>
      </c>
      <c r="C884" s="34" t="s">
        <v>610</v>
      </c>
      <c r="D884" s="55">
        <v>43284</v>
      </c>
      <c r="E884" s="34" t="s">
        <v>560</v>
      </c>
      <c r="F884" s="34" t="s">
        <v>47</v>
      </c>
      <c r="G884" s="34" t="s">
        <v>515</v>
      </c>
      <c r="H884" s="74">
        <v>2234720463</v>
      </c>
      <c r="I884" s="74">
        <v>2234720463</v>
      </c>
      <c r="J884" s="34" t="s">
        <v>76</v>
      </c>
      <c r="K884" s="34" t="s">
        <v>68</v>
      </c>
      <c r="L884" s="35" t="s">
        <v>373</v>
      </c>
      <c r="M884" s="35" t="s">
        <v>374</v>
      </c>
      <c r="N884" s="58">
        <v>3835133</v>
      </c>
      <c r="O884" s="45" t="s">
        <v>376</v>
      </c>
      <c r="P884" s="34" t="s">
        <v>455</v>
      </c>
      <c r="Q884" s="34" t="s">
        <v>456</v>
      </c>
      <c r="R884" s="34" t="s">
        <v>457</v>
      </c>
      <c r="S884" s="34" t="s">
        <v>458</v>
      </c>
      <c r="T884" s="34" t="s">
        <v>456</v>
      </c>
      <c r="U884" s="35" t="s">
        <v>459</v>
      </c>
      <c r="V884" s="35"/>
      <c r="W884" s="34">
        <v>21996</v>
      </c>
      <c r="X884" s="60"/>
      <c r="Y884" s="34"/>
      <c r="Z884" s="34"/>
      <c r="AA884" s="68">
        <f t="shared" si="13"/>
        <v>0</v>
      </c>
      <c r="AB884" s="35"/>
      <c r="AC884" s="35" t="s">
        <v>534</v>
      </c>
      <c r="AD884" s="35"/>
      <c r="AE884" s="35" t="s">
        <v>611</v>
      </c>
      <c r="AF884" s="34" t="s">
        <v>63</v>
      </c>
      <c r="AG884" s="34" t="s">
        <v>544</v>
      </c>
    </row>
    <row r="885" spans="1:33" s="5" customFormat="1" ht="50.25" customHeight="1" x14ac:dyDescent="0.3">
      <c r="A885" s="58" t="s">
        <v>259</v>
      </c>
      <c r="B885" s="35">
        <v>80101604</v>
      </c>
      <c r="C885" s="34" t="s">
        <v>612</v>
      </c>
      <c r="D885" s="55">
        <v>43282</v>
      </c>
      <c r="E885" s="34" t="s">
        <v>560</v>
      </c>
      <c r="F885" s="34" t="s">
        <v>47</v>
      </c>
      <c r="G885" s="34" t="s">
        <v>570</v>
      </c>
      <c r="H885" s="74">
        <v>91594443</v>
      </c>
      <c r="I885" s="74">
        <v>91594443</v>
      </c>
      <c r="J885" s="34" t="s">
        <v>76</v>
      </c>
      <c r="K885" s="34" t="s">
        <v>68</v>
      </c>
      <c r="L885" s="35" t="s">
        <v>394</v>
      </c>
      <c r="M885" s="35" t="s">
        <v>613</v>
      </c>
      <c r="N885" s="58">
        <v>3838561</v>
      </c>
      <c r="O885" s="45" t="s">
        <v>507</v>
      </c>
      <c r="P885" s="34" t="s">
        <v>396</v>
      </c>
      <c r="Q885" s="34" t="s">
        <v>614</v>
      </c>
      <c r="R885" s="34" t="s">
        <v>615</v>
      </c>
      <c r="S885" s="34" t="s">
        <v>616</v>
      </c>
      <c r="T885" s="34" t="s">
        <v>614</v>
      </c>
      <c r="U885" s="35" t="s">
        <v>617</v>
      </c>
      <c r="V885" s="35"/>
      <c r="W885" s="34">
        <v>21997</v>
      </c>
      <c r="X885" s="60"/>
      <c r="Y885" s="34"/>
      <c r="Z885" s="34"/>
      <c r="AA885" s="68">
        <f t="shared" si="13"/>
        <v>0</v>
      </c>
      <c r="AB885" s="35"/>
      <c r="AC885" s="35" t="s">
        <v>534</v>
      </c>
      <c r="AD885" s="35"/>
      <c r="AE885" s="35" t="s">
        <v>618</v>
      </c>
      <c r="AF885" s="34" t="s">
        <v>63</v>
      </c>
      <c r="AG885" s="34" t="s">
        <v>544</v>
      </c>
    </row>
    <row r="886" spans="1:33" s="5" customFormat="1" ht="50.25" customHeight="1" x14ac:dyDescent="0.3">
      <c r="A886" s="58" t="s">
        <v>259</v>
      </c>
      <c r="B886" s="35">
        <v>86121504</v>
      </c>
      <c r="C886" s="34" t="s">
        <v>619</v>
      </c>
      <c r="D886" s="55">
        <v>43282</v>
      </c>
      <c r="E886" s="34" t="s">
        <v>620</v>
      </c>
      <c r="F886" s="34" t="s">
        <v>621</v>
      </c>
      <c r="G886" s="34" t="s">
        <v>570</v>
      </c>
      <c r="H886" s="74">
        <v>125000000</v>
      </c>
      <c r="I886" s="74">
        <v>125000000</v>
      </c>
      <c r="J886" s="34" t="s">
        <v>76</v>
      </c>
      <c r="K886" s="34" t="s">
        <v>68</v>
      </c>
      <c r="L886" s="35" t="s">
        <v>394</v>
      </c>
      <c r="M886" s="35" t="s">
        <v>613</v>
      </c>
      <c r="N886" s="58">
        <v>3838561</v>
      </c>
      <c r="O886" s="45" t="s">
        <v>507</v>
      </c>
      <c r="P886" s="34" t="s">
        <v>396</v>
      </c>
      <c r="Q886" s="34" t="s">
        <v>530</v>
      </c>
      <c r="R886" s="34" t="s">
        <v>531</v>
      </c>
      <c r="S886" s="34" t="s">
        <v>622</v>
      </c>
      <c r="T886" s="34" t="s">
        <v>532</v>
      </c>
      <c r="U886" s="35" t="s">
        <v>533</v>
      </c>
      <c r="V886" s="35"/>
      <c r="W886" s="34">
        <v>21998</v>
      </c>
      <c r="X886" s="60"/>
      <c r="Y886" s="34"/>
      <c r="Z886" s="34"/>
      <c r="AA886" s="68">
        <f t="shared" si="13"/>
        <v>0</v>
      </c>
      <c r="AB886" s="35"/>
      <c r="AC886" s="35" t="s">
        <v>534</v>
      </c>
      <c r="AD886" s="35"/>
      <c r="AE886" s="35" t="s">
        <v>535</v>
      </c>
      <c r="AF886" s="34" t="s">
        <v>63</v>
      </c>
      <c r="AG886" s="34" t="s">
        <v>544</v>
      </c>
    </row>
    <row r="887" spans="1:33" s="5" customFormat="1" ht="50.25" customHeight="1" x14ac:dyDescent="0.3">
      <c r="A887" s="58" t="s">
        <v>259</v>
      </c>
      <c r="B887" s="35">
        <v>72121406</v>
      </c>
      <c r="C887" s="34" t="s">
        <v>623</v>
      </c>
      <c r="D887" s="55">
        <v>43282</v>
      </c>
      <c r="E887" s="34" t="s">
        <v>560</v>
      </c>
      <c r="F887" s="34" t="s">
        <v>558</v>
      </c>
      <c r="G887" s="34" t="s">
        <v>570</v>
      </c>
      <c r="H887" s="74">
        <v>252047939</v>
      </c>
      <c r="I887" s="74">
        <v>252047939</v>
      </c>
      <c r="J887" s="34" t="s">
        <v>76</v>
      </c>
      <c r="K887" s="34" t="s">
        <v>68</v>
      </c>
      <c r="L887" s="35" t="s">
        <v>548</v>
      </c>
      <c r="M887" s="35" t="s">
        <v>549</v>
      </c>
      <c r="N887" s="58" t="s">
        <v>550</v>
      </c>
      <c r="O887" s="45" t="s">
        <v>551</v>
      </c>
      <c r="P887" s="34" t="s">
        <v>396</v>
      </c>
      <c r="Q887" s="34" t="s">
        <v>624</v>
      </c>
      <c r="R887" s="34" t="s">
        <v>625</v>
      </c>
      <c r="S887" s="34" t="s">
        <v>626</v>
      </c>
      <c r="T887" s="34" t="s">
        <v>627</v>
      </c>
      <c r="U887" s="35" t="s">
        <v>628</v>
      </c>
      <c r="V887" s="35"/>
      <c r="W887" s="34">
        <v>22012</v>
      </c>
      <c r="X887" s="60"/>
      <c r="Y887" s="34"/>
      <c r="Z887" s="34"/>
      <c r="AA887" s="68">
        <f t="shared" si="13"/>
        <v>0</v>
      </c>
      <c r="AB887" s="35"/>
      <c r="AC887" s="35" t="s">
        <v>534</v>
      </c>
      <c r="AD887" s="35"/>
      <c r="AE887" s="35" t="s">
        <v>629</v>
      </c>
      <c r="AF887" s="34" t="s">
        <v>63</v>
      </c>
      <c r="AG887" s="34" t="s">
        <v>630</v>
      </c>
    </row>
    <row r="888" spans="1:33" s="5" customFormat="1" ht="50.25" customHeight="1" x14ac:dyDescent="0.3">
      <c r="A888" s="58" t="s">
        <v>259</v>
      </c>
      <c r="B888" s="35">
        <v>72121406</v>
      </c>
      <c r="C888" s="34" t="s">
        <v>631</v>
      </c>
      <c r="D888" s="55">
        <v>43282</v>
      </c>
      <c r="E888" s="34" t="s">
        <v>632</v>
      </c>
      <c r="F888" s="34" t="s">
        <v>558</v>
      </c>
      <c r="G888" s="34" t="s">
        <v>570</v>
      </c>
      <c r="H888" s="74">
        <v>3000000000</v>
      </c>
      <c r="I888" s="74">
        <v>3000000000</v>
      </c>
      <c r="J888" s="34" t="s">
        <v>76</v>
      </c>
      <c r="K888" s="34" t="s">
        <v>68</v>
      </c>
      <c r="L888" s="35" t="s">
        <v>548</v>
      </c>
      <c r="M888" s="35" t="s">
        <v>549</v>
      </c>
      <c r="N888" s="58" t="s">
        <v>550</v>
      </c>
      <c r="O888" s="45" t="s">
        <v>551</v>
      </c>
      <c r="P888" s="34" t="s">
        <v>633</v>
      </c>
      <c r="Q888" s="34" t="s">
        <v>634</v>
      </c>
      <c r="R888" s="34" t="s">
        <v>635</v>
      </c>
      <c r="S888" s="34" t="s">
        <v>636</v>
      </c>
      <c r="T888" s="34" t="s">
        <v>634</v>
      </c>
      <c r="U888" s="35" t="s">
        <v>634</v>
      </c>
      <c r="V888" s="35"/>
      <c r="W888" s="34">
        <v>22205</v>
      </c>
      <c r="X888" s="60"/>
      <c r="Y888" s="34"/>
      <c r="Z888" s="34"/>
      <c r="AA888" s="68">
        <f t="shared" si="13"/>
        <v>0</v>
      </c>
      <c r="AB888" s="35"/>
      <c r="AC888" s="35" t="s">
        <v>534</v>
      </c>
      <c r="AD888" s="35"/>
      <c r="AE888" s="35" t="s">
        <v>637</v>
      </c>
      <c r="AF888" s="34" t="s">
        <v>63</v>
      </c>
      <c r="AG888" s="34" t="s">
        <v>630</v>
      </c>
    </row>
    <row r="889" spans="1:33" s="5" customFormat="1" ht="50.25" customHeight="1" x14ac:dyDescent="0.3">
      <c r="A889" s="58" t="s">
        <v>259</v>
      </c>
      <c r="B889" s="35">
        <v>80111504</v>
      </c>
      <c r="C889" s="34" t="s">
        <v>638</v>
      </c>
      <c r="D889" s="55">
        <v>43282</v>
      </c>
      <c r="E889" s="34" t="s">
        <v>620</v>
      </c>
      <c r="F889" s="34" t="s">
        <v>47</v>
      </c>
      <c r="G889" s="34" t="s">
        <v>570</v>
      </c>
      <c r="H889" s="74">
        <v>41015205</v>
      </c>
      <c r="I889" s="74">
        <v>41015205</v>
      </c>
      <c r="J889" s="34" t="s">
        <v>76</v>
      </c>
      <c r="K889" s="34" t="s">
        <v>68</v>
      </c>
      <c r="L889" s="35" t="s">
        <v>298</v>
      </c>
      <c r="M889" s="35" t="s">
        <v>299</v>
      </c>
      <c r="N889" s="58">
        <v>3839383</v>
      </c>
      <c r="O889" s="45" t="s">
        <v>300</v>
      </c>
      <c r="P889" s="34" t="s">
        <v>146</v>
      </c>
      <c r="Q889" s="34" t="s">
        <v>639</v>
      </c>
      <c r="R889" s="34" t="s">
        <v>303</v>
      </c>
      <c r="S889" s="34">
        <v>20179</v>
      </c>
      <c r="T889" s="34" t="s">
        <v>640</v>
      </c>
      <c r="U889" s="35" t="s">
        <v>641</v>
      </c>
      <c r="V889" s="35" t="s">
        <v>642</v>
      </c>
      <c r="W889" s="34">
        <v>22206</v>
      </c>
      <c r="X889" s="60"/>
      <c r="Y889" s="34"/>
      <c r="Z889" s="34"/>
      <c r="AA889" s="68">
        <f t="shared" si="13"/>
        <v>0</v>
      </c>
      <c r="AB889" s="35"/>
      <c r="AC889" s="35" t="s">
        <v>534</v>
      </c>
      <c r="AD889" s="35"/>
      <c r="AE889" s="35" t="s">
        <v>643</v>
      </c>
      <c r="AF889" s="34" t="s">
        <v>63</v>
      </c>
      <c r="AG889" s="34" t="s">
        <v>544</v>
      </c>
    </row>
    <row r="890" spans="1:33" s="5" customFormat="1" ht="50.25" customHeight="1" x14ac:dyDescent="0.3">
      <c r="A890" s="58" t="s">
        <v>259</v>
      </c>
      <c r="B890" s="35">
        <v>80111504</v>
      </c>
      <c r="C890" s="34" t="s">
        <v>638</v>
      </c>
      <c r="D890" s="55">
        <v>43282</v>
      </c>
      <c r="E890" s="34" t="s">
        <v>620</v>
      </c>
      <c r="F890" s="34" t="s">
        <v>47</v>
      </c>
      <c r="G890" s="34" t="s">
        <v>570</v>
      </c>
      <c r="H890" s="74">
        <v>111326985</v>
      </c>
      <c r="I890" s="74">
        <v>111326985</v>
      </c>
      <c r="J890" s="34" t="s">
        <v>76</v>
      </c>
      <c r="K890" s="34" t="s">
        <v>68</v>
      </c>
      <c r="L890" s="35" t="s">
        <v>394</v>
      </c>
      <c r="M890" s="35" t="s">
        <v>613</v>
      </c>
      <c r="N890" s="58">
        <v>3838561</v>
      </c>
      <c r="O890" s="45" t="s">
        <v>507</v>
      </c>
      <c r="P890" s="34" t="s">
        <v>146</v>
      </c>
      <c r="Q890" s="34" t="s">
        <v>639</v>
      </c>
      <c r="R890" s="34" t="s">
        <v>303</v>
      </c>
      <c r="S890" s="34">
        <v>20179</v>
      </c>
      <c r="T890" s="34" t="s">
        <v>640</v>
      </c>
      <c r="U890" s="35" t="s">
        <v>641</v>
      </c>
      <c r="V890" s="35" t="s">
        <v>642</v>
      </c>
      <c r="W890" s="34">
        <v>22210</v>
      </c>
      <c r="X890" s="60"/>
      <c r="Y890" s="34"/>
      <c r="Z890" s="34"/>
      <c r="AA890" s="68">
        <f t="shared" si="13"/>
        <v>0</v>
      </c>
      <c r="AB890" s="35"/>
      <c r="AC890" s="35" t="s">
        <v>534</v>
      </c>
      <c r="AD890" s="35"/>
      <c r="AE890" s="35" t="s">
        <v>643</v>
      </c>
      <c r="AF890" s="34" t="s">
        <v>63</v>
      </c>
      <c r="AG890" s="34" t="s">
        <v>544</v>
      </c>
    </row>
    <row r="891" spans="1:33" s="5" customFormat="1" ht="50.25" customHeight="1" x14ac:dyDescent="0.3">
      <c r="A891" s="58" t="s">
        <v>126</v>
      </c>
      <c r="B891" s="35">
        <v>85101706</v>
      </c>
      <c r="C891" s="34" t="s">
        <v>178</v>
      </c>
      <c r="D891" s="55">
        <v>43103</v>
      </c>
      <c r="E891" s="34" t="s">
        <v>112</v>
      </c>
      <c r="F891" s="34" t="s">
        <v>47</v>
      </c>
      <c r="G891" s="34" t="s">
        <v>48</v>
      </c>
      <c r="H891" s="74">
        <v>1690248628</v>
      </c>
      <c r="I891" s="74">
        <v>599869670</v>
      </c>
      <c r="J891" s="34" t="s">
        <v>49</v>
      </c>
      <c r="K891" s="34" t="s">
        <v>50</v>
      </c>
      <c r="L891" s="35" t="s">
        <v>51</v>
      </c>
      <c r="M891" s="35" t="s">
        <v>52</v>
      </c>
      <c r="N891" s="58" t="s">
        <v>179</v>
      </c>
      <c r="O891" s="45" t="s">
        <v>54</v>
      </c>
      <c r="P891" s="34"/>
      <c r="Q891" s="34"/>
      <c r="R891" s="34"/>
      <c r="S891" s="34"/>
      <c r="T891" s="34"/>
      <c r="U891" s="35"/>
      <c r="V891" s="35">
        <v>7794</v>
      </c>
      <c r="W891" s="34" t="s">
        <v>180</v>
      </c>
      <c r="X891" s="60">
        <v>43403</v>
      </c>
      <c r="Y891" s="34">
        <v>43413</v>
      </c>
      <c r="Z891" s="34" t="s">
        <v>181</v>
      </c>
      <c r="AA891" s="68">
        <f t="shared" si="13"/>
        <v>1</v>
      </c>
      <c r="AB891" s="35" t="s">
        <v>182</v>
      </c>
      <c r="AC891" s="35" t="s">
        <v>61</v>
      </c>
      <c r="AD891" s="35"/>
      <c r="AE891" s="35" t="s">
        <v>183</v>
      </c>
      <c r="AF891" s="34" t="s">
        <v>63</v>
      </c>
      <c r="AG891" s="34" t="s">
        <v>64</v>
      </c>
    </row>
    <row r="892" spans="1:33" s="5" customFormat="1" ht="50.25" customHeight="1" x14ac:dyDescent="0.3">
      <c r="A892" s="58" t="s">
        <v>126</v>
      </c>
      <c r="B892" s="35">
        <v>861116004</v>
      </c>
      <c r="C892" s="34" t="s">
        <v>200</v>
      </c>
      <c r="D892" s="55">
        <v>43103</v>
      </c>
      <c r="E892" s="34" t="s">
        <v>80</v>
      </c>
      <c r="F892" s="34" t="s">
        <v>75</v>
      </c>
      <c r="G892" s="34" t="s">
        <v>48</v>
      </c>
      <c r="H892" s="74">
        <v>73000000</v>
      </c>
      <c r="I892" s="74">
        <v>73000000</v>
      </c>
      <c r="J892" s="34" t="s">
        <v>49</v>
      </c>
      <c r="K892" s="34" t="s">
        <v>50</v>
      </c>
      <c r="L892" s="35" t="s">
        <v>51</v>
      </c>
      <c r="M892" s="35" t="s">
        <v>52</v>
      </c>
      <c r="N892" s="58" t="s">
        <v>179</v>
      </c>
      <c r="O892" s="45" t="s">
        <v>54</v>
      </c>
      <c r="P892" s="34"/>
      <c r="Q892" s="34"/>
      <c r="R892" s="34"/>
      <c r="S892" s="34"/>
      <c r="T892" s="34"/>
      <c r="U892" s="35"/>
      <c r="V892" s="35">
        <v>7984</v>
      </c>
      <c r="W892" s="34">
        <v>19259</v>
      </c>
      <c r="X892" s="60">
        <v>43068</v>
      </c>
      <c r="Y892" s="34">
        <v>43083</v>
      </c>
      <c r="Z892" s="34">
        <v>4600007980</v>
      </c>
      <c r="AA892" s="68">
        <f t="shared" si="13"/>
        <v>1</v>
      </c>
      <c r="AB892" s="35" t="s">
        <v>201</v>
      </c>
      <c r="AC892" s="35" t="s">
        <v>61</v>
      </c>
      <c r="AD892" s="35"/>
      <c r="AE892" s="35" t="s">
        <v>202</v>
      </c>
      <c r="AF892" s="34" t="s">
        <v>63</v>
      </c>
      <c r="AG892" s="34" t="s">
        <v>64</v>
      </c>
    </row>
    <row r="893" spans="1:33" s="5" customFormat="1" ht="50.25" customHeight="1" x14ac:dyDescent="0.3">
      <c r="A893" s="58" t="s">
        <v>126</v>
      </c>
      <c r="B893" s="35">
        <v>90141700</v>
      </c>
      <c r="C893" s="34" t="s">
        <v>210</v>
      </c>
      <c r="D893" s="55">
        <v>43194</v>
      </c>
      <c r="E893" s="34" t="s">
        <v>74</v>
      </c>
      <c r="F893" s="34" t="s">
        <v>211</v>
      </c>
      <c r="G893" s="34" t="s">
        <v>48</v>
      </c>
      <c r="H893" s="74">
        <v>100000000</v>
      </c>
      <c r="I893" s="74">
        <v>100000000</v>
      </c>
      <c r="J893" s="34" t="s">
        <v>76</v>
      </c>
      <c r="K893" s="34" t="s">
        <v>68</v>
      </c>
      <c r="L893" s="35" t="s">
        <v>51</v>
      </c>
      <c r="M893" s="35" t="s">
        <v>52</v>
      </c>
      <c r="N893" s="58" t="s">
        <v>53</v>
      </c>
      <c r="O893" s="45" t="s">
        <v>54</v>
      </c>
      <c r="P893" s="34"/>
      <c r="Q893" s="34"/>
      <c r="R893" s="34"/>
      <c r="S893" s="34"/>
      <c r="T893" s="34"/>
      <c r="U893" s="35"/>
      <c r="V893" s="35">
        <v>8176</v>
      </c>
      <c r="W893" s="34">
        <v>20943</v>
      </c>
      <c r="X893" s="60">
        <v>43201</v>
      </c>
      <c r="Y893" s="34" t="s">
        <v>212</v>
      </c>
      <c r="Z893" s="34">
        <v>4600008137</v>
      </c>
      <c r="AA893" s="68">
        <f t="shared" si="13"/>
        <v>1</v>
      </c>
      <c r="AB893" s="35" t="s">
        <v>213</v>
      </c>
      <c r="AC893" s="35" t="s">
        <v>61</v>
      </c>
      <c r="AD893" s="35"/>
      <c r="AE893" s="35" t="s">
        <v>192</v>
      </c>
      <c r="AF893" s="34" t="s">
        <v>63</v>
      </c>
      <c r="AG893" s="34" t="s">
        <v>64</v>
      </c>
    </row>
    <row r="894" spans="1:33" s="5" customFormat="1" ht="50.25" customHeight="1" x14ac:dyDescent="0.3">
      <c r="A894" s="58" t="s">
        <v>126</v>
      </c>
      <c r="B894" s="35">
        <v>80121610</v>
      </c>
      <c r="C894" s="34" t="s">
        <v>215</v>
      </c>
      <c r="D894" s="55">
        <v>43103</v>
      </c>
      <c r="E894" s="34" t="s">
        <v>80</v>
      </c>
      <c r="F894" s="34" t="s">
        <v>216</v>
      </c>
      <c r="G894" s="34" t="s">
        <v>48</v>
      </c>
      <c r="H894" s="74">
        <v>30000000</v>
      </c>
      <c r="I894" s="74">
        <v>3000000</v>
      </c>
      <c r="J894" s="34" t="s">
        <v>76</v>
      </c>
      <c r="K894" s="34" t="s">
        <v>68</v>
      </c>
      <c r="L894" s="35" t="s">
        <v>51</v>
      </c>
      <c r="M894" s="35" t="s">
        <v>52</v>
      </c>
      <c r="N894" s="58" t="s">
        <v>53</v>
      </c>
      <c r="O894" s="45" t="s">
        <v>54</v>
      </c>
      <c r="P894" s="34"/>
      <c r="Q894" s="34"/>
      <c r="R894" s="34"/>
      <c r="S894" s="34"/>
      <c r="T894" s="34"/>
      <c r="U894" s="35"/>
      <c r="V894" s="35">
        <v>8057</v>
      </c>
      <c r="W894" s="34">
        <v>20796</v>
      </c>
      <c r="X894" s="60">
        <v>43123</v>
      </c>
      <c r="Y894" s="34" t="s">
        <v>217</v>
      </c>
      <c r="Z894" s="34" t="s">
        <v>218</v>
      </c>
      <c r="AA894" s="68">
        <f t="shared" si="13"/>
        <v>1</v>
      </c>
      <c r="AB894" s="35" t="s">
        <v>219</v>
      </c>
      <c r="AC894" s="35" t="s">
        <v>61</v>
      </c>
      <c r="AD894" s="35"/>
      <c r="AE894" s="35" t="s">
        <v>220</v>
      </c>
      <c r="AF894" s="34" t="s">
        <v>63</v>
      </c>
      <c r="AG894" s="34" t="s">
        <v>64</v>
      </c>
    </row>
    <row r="895" spans="1:33" s="5" customFormat="1" ht="50.25" customHeight="1" x14ac:dyDescent="0.3">
      <c r="A895" s="58" t="s">
        <v>126</v>
      </c>
      <c r="B895" s="35">
        <v>78111502</v>
      </c>
      <c r="C895" s="34" t="s">
        <v>65</v>
      </c>
      <c r="D895" s="55">
        <v>43110</v>
      </c>
      <c r="E895" s="34" t="s">
        <v>66</v>
      </c>
      <c r="F895" s="34" t="s">
        <v>67</v>
      </c>
      <c r="G895" s="34" t="s">
        <v>48</v>
      </c>
      <c r="H895" s="74">
        <v>80500000</v>
      </c>
      <c r="I895" s="74">
        <v>60500000</v>
      </c>
      <c r="J895" s="34" t="s">
        <v>49</v>
      </c>
      <c r="K895" s="34" t="s">
        <v>50</v>
      </c>
      <c r="L895" s="35" t="s">
        <v>51</v>
      </c>
      <c r="M895" s="35" t="s">
        <v>52</v>
      </c>
      <c r="N895" s="58" t="s">
        <v>53</v>
      </c>
      <c r="O895" s="45" t="s">
        <v>54</v>
      </c>
      <c r="P895" s="34"/>
      <c r="Q895" s="34"/>
      <c r="R895" s="34"/>
      <c r="S895" s="34"/>
      <c r="T895" s="34"/>
      <c r="U895" s="35"/>
      <c r="V895" s="35">
        <v>7571</v>
      </c>
      <c r="W895" s="34">
        <v>18669</v>
      </c>
      <c r="X895" s="60">
        <v>42986</v>
      </c>
      <c r="Y895" s="34" t="s">
        <v>69</v>
      </c>
      <c r="Z895" s="34">
        <v>4600007506</v>
      </c>
      <c r="AA895" s="68">
        <f t="shared" si="13"/>
        <v>1</v>
      </c>
      <c r="AB895" s="35" t="s">
        <v>70</v>
      </c>
      <c r="AC895" s="35" t="s">
        <v>61</v>
      </c>
      <c r="AD895" s="35" t="s">
        <v>71</v>
      </c>
      <c r="AE895" s="35" t="s">
        <v>72</v>
      </c>
      <c r="AF895" s="34" t="s">
        <v>63</v>
      </c>
      <c r="AG895" s="34" t="s">
        <v>64</v>
      </c>
    </row>
    <row r="896" spans="1:33" s="5" customFormat="1" ht="50.25" customHeight="1" x14ac:dyDescent="0.3">
      <c r="A896" s="58" t="s">
        <v>126</v>
      </c>
      <c r="B896" s="35">
        <v>82121503</v>
      </c>
      <c r="C896" s="34" t="s">
        <v>73</v>
      </c>
      <c r="D896" s="55">
        <v>43215</v>
      </c>
      <c r="E896" s="34" t="s">
        <v>74</v>
      </c>
      <c r="F896" s="34" t="s">
        <v>75</v>
      </c>
      <c r="G896" s="34" t="s">
        <v>48</v>
      </c>
      <c r="H896" s="74">
        <v>8700000</v>
      </c>
      <c r="I896" s="74">
        <v>8700000</v>
      </c>
      <c r="J896" s="34" t="s">
        <v>76</v>
      </c>
      <c r="K896" s="34" t="s">
        <v>68</v>
      </c>
      <c r="L896" s="35" t="s">
        <v>51</v>
      </c>
      <c r="M896" s="35" t="s">
        <v>52</v>
      </c>
      <c r="N896" s="58" t="s">
        <v>53</v>
      </c>
      <c r="O896" s="45" t="s">
        <v>54</v>
      </c>
      <c r="P896" s="34"/>
      <c r="Q896" s="34"/>
      <c r="R896" s="34"/>
      <c r="S896" s="34"/>
      <c r="T896" s="34"/>
      <c r="U896" s="35"/>
      <c r="V896" s="35">
        <v>8130</v>
      </c>
      <c r="W896" s="34">
        <v>22076</v>
      </c>
      <c r="X896" s="60">
        <v>43150</v>
      </c>
      <c r="Y896" s="34">
        <v>43249</v>
      </c>
      <c r="Z896" s="34">
        <v>4600008132</v>
      </c>
      <c r="AA896" s="68">
        <f t="shared" si="13"/>
        <v>1</v>
      </c>
      <c r="AB896" s="35" t="s">
        <v>77</v>
      </c>
      <c r="AC896" s="35" t="s">
        <v>61</v>
      </c>
      <c r="AD896" s="35"/>
      <c r="AE896" s="35" t="s">
        <v>78</v>
      </c>
      <c r="AF896" s="34" t="s">
        <v>63</v>
      </c>
      <c r="AG896" s="34" t="s">
        <v>64</v>
      </c>
    </row>
    <row r="897" spans="1:33" s="5" customFormat="1" ht="50.25" customHeight="1" x14ac:dyDescent="0.3">
      <c r="A897" s="58" t="s">
        <v>126</v>
      </c>
      <c r="B897" s="35">
        <v>80111600</v>
      </c>
      <c r="C897" s="34" t="s">
        <v>79</v>
      </c>
      <c r="D897" s="55">
        <v>43103</v>
      </c>
      <c r="E897" s="34" t="s">
        <v>80</v>
      </c>
      <c r="F897" s="34" t="s">
        <v>81</v>
      </c>
      <c r="G897" s="34" t="s">
        <v>48</v>
      </c>
      <c r="H897" s="74">
        <v>2029471994</v>
      </c>
      <c r="I897" s="74">
        <v>1547412138</v>
      </c>
      <c r="J897" s="34" t="s">
        <v>49</v>
      </c>
      <c r="K897" s="34" t="s">
        <v>50</v>
      </c>
      <c r="L897" s="35" t="s">
        <v>51</v>
      </c>
      <c r="M897" s="35" t="s">
        <v>52</v>
      </c>
      <c r="N897" s="58" t="s">
        <v>53</v>
      </c>
      <c r="O897" s="45" t="s">
        <v>54</v>
      </c>
      <c r="P897" s="34"/>
      <c r="Q897" s="34"/>
      <c r="R897" s="34"/>
      <c r="S897" s="34"/>
      <c r="T897" s="34"/>
      <c r="U897" s="35"/>
      <c r="V897" s="35">
        <v>7454</v>
      </c>
      <c r="W897" s="34">
        <v>18524</v>
      </c>
      <c r="X897" s="60">
        <v>42977</v>
      </c>
      <c r="Y897" s="34">
        <v>42978</v>
      </c>
      <c r="Z897" s="34" t="s">
        <v>82</v>
      </c>
      <c r="AA897" s="68">
        <f t="shared" si="13"/>
        <v>1</v>
      </c>
      <c r="AB897" s="35" t="s">
        <v>83</v>
      </c>
      <c r="AC897" s="35" t="s">
        <v>61</v>
      </c>
      <c r="AD897" s="35"/>
      <c r="AE897" s="35" t="s">
        <v>84</v>
      </c>
      <c r="AF897" s="34" t="s">
        <v>63</v>
      </c>
      <c r="AG897" s="34" t="s">
        <v>64</v>
      </c>
    </row>
    <row r="898" spans="1:33" s="5" customFormat="1" ht="50.25" customHeight="1" x14ac:dyDescent="0.3">
      <c r="A898" s="58" t="s">
        <v>126</v>
      </c>
      <c r="B898" s="35">
        <v>81161801</v>
      </c>
      <c r="C898" s="34" t="s">
        <v>45</v>
      </c>
      <c r="D898" s="55">
        <v>43102</v>
      </c>
      <c r="E898" s="34" t="s">
        <v>46</v>
      </c>
      <c r="F898" s="34" t="s">
        <v>47</v>
      </c>
      <c r="G898" s="34" t="s">
        <v>48</v>
      </c>
      <c r="H898" s="74">
        <v>2232000000</v>
      </c>
      <c r="I898" s="74">
        <v>1632000000</v>
      </c>
      <c r="J898" s="34" t="s">
        <v>49</v>
      </c>
      <c r="K898" s="34" t="s">
        <v>50</v>
      </c>
      <c r="L898" s="35" t="s">
        <v>51</v>
      </c>
      <c r="M898" s="35" t="s">
        <v>52</v>
      </c>
      <c r="N898" s="58" t="s">
        <v>53</v>
      </c>
      <c r="O898" s="45" t="s">
        <v>54</v>
      </c>
      <c r="P898" s="34" t="s">
        <v>55</v>
      </c>
      <c r="Q898" s="34" t="s">
        <v>56</v>
      </c>
      <c r="R898" s="34" t="s">
        <v>55</v>
      </c>
      <c r="S898" s="34">
        <v>222197001</v>
      </c>
      <c r="T898" s="34" t="s">
        <v>57</v>
      </c>
      <c r="U898" s="35" t="s">
        <v>58</v>
      </c>
      <c r="V898" s="35">
        <v>7503</v>
      </c>
      <c r="W898" s="34">
        <v>18525</v>
      </c>
      <c r="X898" s="60">
        <v>42976</v>
      </c>
      <c r="Y898" s="34" t="s">
        <v>59</v>
      </c>
      <c r="Z898" s="34">
        <v>4600007451</v>
      </c>
      <c r="AA898" s="68">
        <f t="shared" si="13"/>
        <v>1</v>
      </c>
      <c r="AB898" s="35" t="s">
        <v>60</v>
      </c>
      <c r="AC898" s="35" t="s">
        <v>61</v>
      </c>
      <c r="AD898" s="35"/>
      <c r="AE898" s="35" t="s">
        <v>62</v>
      </c>
      <c r="AF898" s="34" t="s">
        <v>63</v>
      </c>
      <c r="AG898" s="34" t="s">
        <v>64</v>
      </c>
    </row>
    <row r="899" spans="1:33" s="5" customFormat="1" ht="50.25" customHeight="1" x14ac:dyDescent="0.3">
      <c r="A899" s="58" t="s">
        <v>126</v>
      </c>
      <c r="B899" s="35">
        <v>81111811</v>
      </c>
      <c r="C899" s="34" t="s">
        <v>6088</v>
      </c>
      <c r="D899" s="55">
        <v>43103</v>
      </c>
      <c r="E899" s="34" t="s">
        <v>80</v>
      </c>
      <c r="F899" s="34" t="s">
        <v>5615</v>
      </c>
      <c r="G899" s="34" t="s">
        <v>48</v>
      </c>
      <c r="H899" s="74">
        <v>2418663303</v>
      </c>
      <c r="I899" s="74">
        <v>1636904414</v>
      </c>
      <c r="J899" s="34" t="s">
        <v>85</v>
      </c>
      <c r="K899" s="34" t="s">
        <v>50</v>
      </c>
      <c r="L899" s="35" t="s">
        <v>51</v>
      </c>
      <c r="M899" s="35" t="s">
        <v>52</v>
      </c>
      <c r="N899" s="58" t="s">
        <v>53</v>
      </c>
      <c r="O899" s="45" t="s">
        <v>54</v>
      </c>
      <c r="P899" s="34" t="s">
        <v>86</v>
      </c>
      <c r="Q899" s="34" t="s">
        <v>87</v>
      </c>
      <c r="R899" s="34" t="s">
        <v>88</v>
      </c>
      <c r="S899" s="34" t="s">
        <v>89</v>
      </c>
      <c r="T899" s="34" t="s">
        <v>88</v>
      </c>
      <c r="U899" s="35" t="s">
        <v>90</v>
      </c>
      <c r="V899" s="35">
        <v>7720</v>
      </c>
      <c r="W899" s="34" t="s">
        <v>91</v>
      </c>
      <c r="X899" s="60">
        <v>43021</v>
      </c>
      <c r="Y899" s="34">
        <v>43042</v>
      </c>
      <c r="Z899" s="34">
        <v>4600007640</v>
      </c>
      <c r="AA899" s="68">
        <f t="shared" si="13"/>
        <v>1</v>
      </c>
      <c r="AB899" s="35" t="s">
        <v>92</v>
      </c>
      <c r="AC899" s="35" t="s">
        <v>61</v>
      </c>
      <c r="AD899" s="35"/>
      <c r="AE899" s="35" t="s">
        <v>93</v>
      </c>
      <c r="AF899" s="34" t="s">
        <v>94</v>
      </c>
      <c r="AG899" s="34" t="s">
        <v>64</v>
      </c>
    </row>
    <row r="900" spans="1:33" s="5" customFormat="1" ht="50.25" customHeight="1" x14ac:dyDescent="0.3">
      <c r="A900" s="58" t="s">
        <v>126</v>
      </c>
      <c r="B900" s="35">
        <v>81112209</v>
      </c>
      <c r="C900" s="34" t="s">
        <v>6110</v>
      </c>
      <c r="D900" s="55">
        <v>43346</v>
      </c>
      <c r="E900" s="34" t="s">
        <v>80</v>
      </c>
      <c r="F900" s="34" t="s">
        <v>95</v>
      </c>
      <c r="G900" s="34" t="s">
        <v>48</v>
      </c>
      <c r="H900" s="74">
        <v>130000000</v>
      </c>
      <c r="I900" s="74">
        <v>130000000</v>
      </c>
      <c r="J900" s="34" t="s">
        <v>76</v>
      </c>
      <c r="K900" s="34" t="s">
        <v>68</v>
      </c>
      <c r="L900" s="35" t="s">
        <v>51</v>
      </c>
      <c r="M900" s="35" t="s">
        <v>52</v>
      </c>
      <c r="N900" s="58" t="s">
        <v>53</v>
      </c>
      <c r="O900" s="45" t="s">
        <v>54</v>
      </c>
      <c r="P900" s="34" t="s">
        <v>86</v>
      </c>
      <c r="Q900" s="34" t="s">
        <v>87</v>
      </c>
      <c r="R900" s="34" t="s">
        <v>88</v>
      </c>
      <c r="S900" s="34"/>
      <c r="T900" s="34" t="s">
        <v>88</v>
      </c>
      <c r="U900" s="35" t="s">
        <v>90</v>
      </c>
      <c r="V900" s="35"/>
      <c r="W900" s="34"/>
      <c r="X900" s="60"/>
      <c r="Y900" s="34"/>
      <c r="Z900" s="34"/>
      <c r="AA900" s="68" t="str">
        <f t="shared" si="13"/>
        <v/>
      </c>
      <c r="AB900" s="35"/>
      <c r="AC900" s="35"/>
      <c r="AD900" s="35"/>
      <c r="AE900" s="35"/>
      <c r="AF900" s="34"/>
      <c r="AG900" s="34"/>
    </row>
    <row r="901" spans="1:33" s="5" customFormat="1" ht="50.25" customHeight="1" x14ac:dyDescent="0.3">
      <c r="A901" s="58" t="s">
        <v>126</v>
      </c>
      <c r="B901" s="35">
        <v>81112209</v>
      </c>
      <c r="C901" s="34" t="s">
        <v>6111</v>
      </c>
      <c r="D901" s="55">
        <v>43284</v>
      </c>
      <c r="E901" s="34" t="s">
        <v>80</v>
      </c>
      <c r="F901" s="34" t="s">
        <v>95</v>
      </c>
      <c r="G901" s="34" t="s">
        <v>48</v>
      </c>
      <c r="H901" s="74">
        <v>42000000</v>
      </c>
      <c r="I901" s="74">
        <v>26000000</v>
      </c>
      <c r="J901" s="34" t="s">
        <v>85</v>
      </c>
      <c r="K901" s="34" t="s">
        <v>50</v>
      </c>
      <c r="L901" s="35" t="s">
        <v>51</v>
      </c>
      <c r="M901" s="35" t="s">
        <v>52</v>
      </c>
      <c r="N901" s="58" t="s">
        <v>53</v>
      </c>
      <c r="O901" s="45" t="s">
        <v>54</v>
      </c>
      <c r="P901" s="34" t="s">
        <v>86</v>
      </c>
      <c r="Q901" s="34" t="s">
        <v>96</v>
      </c>
      <c r="R901" s="34" t="s">
        <v>88</v>
      </c>
      <c r="S901" s="34" t="s">
        <v>97</v>
      </c>
      <c r="T901" s="34" t="s">
        <v>88</v>
      </c>
      <c r="U901" s="35" t="s">
        <v>98</v>
      </c>
      <c r="V901" s="35">
        <v>7772</v>
      </c>
      <c r="W901" s="34">
        <v>19044</v>
      </c>
      <c r="X901" s="60">
        <v>43040</v>
      </c>
      <c r="Y901" s="34">
        <v>43042</v>
      </c>
      <c r="Z901" s="34" t="s">
        <v>99</v>
      </c>
      <c r="AA901" s="68">
        <f t="shared" si="13"/>
        <v>1</v>
      </c>
      <c r="AB901" s="35" t="s">
        <v>100</v>
      </c>
      <c r="AC901" s="35" t="s">
        <v>61</v>
      </c>
      <c r="AD901" s="35"/>
      <c r="AE901" s="35" t="s">
        <v>101</v>
      </c>
      <c r="AF901" s="34" t="s">
        <v>63</v>
      </c>
      <c r="AG901" s="34" t="s">
        <v>64</v>
      </c>
    </row>
    <row r="902" spans="1:33" s="5" customFormat="1" ht="50.25" customHeight="1" x14ac:dyDescent="0.3">
      <c r="A902" s="58" t="s">
        <v>126</v>
      </c>
      <c r="B902" s="35">
        <v>81112209</v>
      </c>
      <c r="C902" s="34" t="s">
        <v>6112</v>
      </c>
      <c r="D902" s="55">
        <v>43284</v>
      </c>
      <c r="E902" s="34" t="s">
        <v>80</v>
      </c>
      <c r="F902" s="34" t="s">
        <v>95</v>
      </c>
      <c r="G902" s="34" t="s">
        <v>48</v>
      </c>
      <c r="H902" s="74">
        <v>170000000</v>
      </c>
      <c r="I902" s="74">
        <v>170000000</v>
      </c>
      <c r="J902" s="34" t="s">
        <v>76</v>
      </c>
      <c r="K902" s="34" t="s">
        <v>68</v>
      </c>
      <c r="L902" s="35" t="s">
        <v>51</v>
      </c>
      <c r="M902" s="35" t="s">
        <v>52</v>
      </c>
      <c r="N902" s="58" t="s">
        <v>53</v>
      </c>
      <c r="O902" s="45" t="s">
        <v>54</v>
      </c>
      <c r="P902" s="34" t="s">
        <v>86</v>
      </c>
      <c r="Q902" s="34" t="s">
        <v>87</v>
      </c>
      <c r="R902" s="34" t="s">
        <v>88</v>
      </c>
      <c r="S902" s="34" t="s">
        <v>89</v>
      </c>
      <c r="T902" s="34" t="s">
        <v>88</v>
      </c>
      <c r="U902" s="35" t="s">
        <v>90</v>
      </c>
      <c r="V902" s="35"/>
      <c r="W902" s="34"/>
      <c r="X902" s="60"/>
      <c r="Y902" s="34"/>
      <c r="Z902" s="34"/>
      <c r="AA902" s="68" t="str">
        <f t="shared" si="13"/>
        <v/>
      </c>
      <c r="AB902" s="35"/>
      <c r="AC902" s="35"/>
      <c r="AD902" s="35"/>
      <c r="AE902" s="35" t="s">
        <v>102</v>
      </c>
      <c r="AF902" s="34" t="s">
        <v>63</v>
      </c>
      <c r="AG902" s="34" t="s">
        <v>64</v>
      </c>
    </row>
    <row r="903" spans="1:33" s="5" customFormat="1" ht="50.25" customHeight="1" x14ac:dyDescent="0.3">
      <c r="A903" s="58" t="s">
        <v>126</v>
      </c>
      <c r="B903" s="35">
        <v>81112205</v>
      </c>
      <c r="C903" s="34" t="s">
        <v>6119</v>
      </c>
      <c r="D903" s="55">
        <v>43286</v>
      </c>
      <c r="E903" s="34" t="s">
        <v>80</v>
      </c>
      <c r="F903" s="34" t="s">
        <v>95</v>
      </c>
      <c r="G903" s="34" t="s">
        <v>48</v>
      </c>
      <c r="H903" s="74">
        <v>57884882</v>
      </c>
      <c r="I903" s="74">
        <v>57884882</v>
      </c>
      <c r="J903" s="34" t="s">
        <v>76</v>
      </c>
      <c r="K903" s="34" t="s">
        <v>68</v>
      </c>
      <c r="L903" s="35" t="s">
        <v>51</v>
      </c>
      <c r="M903" s="35" t="s">
        <v>52</v>
      </c>
      <c r="N903" s="58" t="s">
        <v>53</v>
      </c>
      <c r="O903" s="45" t="s">
        <v>54</v>
      </c>
      <c r="P903" s="34" t="s">
        <v>86</v>
      </c>
      <c r="Q903" s="34" t="s">
        <v>87</v>
      </c>
      <c r="R903" s="34" t="s">
        <v>88</v>
      </c>
      <c r="S903" s="34"/>
      <c r="T903" s="34" t="s">
        <v>88</v>
      </c>
      <c r="U903" s="35" t="s">
        <v>90</v>
      </c>
      <c r="V903" s="35">
        <v>8258</v>
      </c>
      <c r="W903" s="34">
        <v>21067</v>
      </c>
      <c r="X903" s="60">
        <v>43273</v>
      </c>
      <c r="Y903" s="34">
        <v>43277</v>
      </c>
      <c r="Z903" s="34">
        <v>4600008176</v>
      </c>
      <c r="AA903" s="68">
        <f t="shared" si="13"/>
        <v>1</v>
      </c>
      <c r="AB903" s="35" t="s">
        <v>103</v>
      </c>
      <c r="AC903" s="35" t="s">
        <v>61</v>
      </c>
      <c r="AD903" s="35"/>
      <c r="AE903" s="35" t="s">
        <v>104</v>
      </c>
      <c r="AF903" s="34" t="s">
        <v>63</v>
      </c>
      <c r="AG903" s="34" t="s">
        <v>64</v>
      </c>
    </row>
    <row r="904" spans="1:33" s="5" customFormat="1" ht="50.25" customHeight="1" x14ac:dyDescent="0.3">
      <c r="A904" s="58" t="s">
        <v>126</v>
      </c>
      <c r="B904" s="35">
        <v>81112006</v>
      </c>
      <c r="C904" s="34" t="s">
        <v>105</v>
      </c>
      <c r="D904" s="55">
        <v>43284</v>
      </c>
      <c r="E904" s="34" t="s">
        <v>80</v>
      </c>
      <c r="F904" s="34" t="s">
        <v>75</v>
      </c>
      <c r="G904" s="34" t="s">
        <v>48</v>
      </c>
      <c r="H904" s="74">
        <v>4000000</v>
      </c>
      <c r="I904" s="74">
        <v>4000000</v>
      </c>
      <c r="J904" s="34" t="s">
        <v>76</v>
      </c>
      <c r="K904" s="34" t="s">
        <v>68</v>
      </c>
      <c r="L904" s="35" t="s">
        <v>51</v>
      </c>
      <c r="M904" s="35" t="s">
        <v>52</v>
      </c>
      <c r="N904" s="58" t="s">
        <v>53</v>
      </c>
      <c r="O904" s="45" t="s">
        <v>54</v>
      </c>
      <c r="P904" s="34" t="s">
        <v>86</v>
      </c>
      <c r="Q904" s="34" t="s">
        <v>87</v>
      </c>
      <c r="R904" s="34" t="s">
        <v>88</v>
      </c>
      <c r="S904" s="34"/>
      <c r="T904" s="34" t="s">
        <v>88</v>
      </c>
      <c r="U904" s="35" t="s">
        <v>90</v>
      </c>
      <c r="V904" s="35">
        <v>8311</v>
      </c>
      <c r="W904" s="34">
        <v>21068</v>
      </c>
      <c r="X904" s="60">
        <v>43276</v>
      </c>
      <c r="Y904" s="34"/>
      <c r="Z904" s="34"/>
      <c r="AA904" s="68">
        <f t="shared" si="13"/>
        <v>0.33</v>
      </c>
      <c r="AB904" s="35"/>
      <c r="AC904" s="35" t="s">
        <v>106</v>
      </c>
      <c r="AD904" s="35"/>
      <c r="AE904" s="35"/>
      <c r="AF904" s="34"/>
      <c r="AG904" s="34"/>
    </row>
    <row r="905" spans="1:33" s="5" customFormat="1" ht="50.25" customHeight="1" x14ac:dyDescent="0.3">
      <c r="A905" s="58" t="s">
        <v>126</v>
      </c>
      <c r="B905" s="35">
        <v>81112209</v>
      </c>
      <c r="C905" s="34" t="s">
        <v>6120</v>
      </c>
      <c r="D905" s="55">
        <v>43306</v>
      </c>
      <c r="E905" s="34" t="s">
        <v>80</v>
      </c>
      <c r="F905" s="34" t="s">
        <v>95</v>
      </c>
      <c r="G905" s="34" t="s">
        <v>48</v>
      </c>
      <c r="H905" s="74">
        <v>77000000</v>
      </c>
      <c r="I905" s="74">
        <v>77000000</v>
      </c>
      <c r="J905" s="34" t="s">
        <v>76</v>
      </c>
      <c r="K905" s="34" t="s">
        <v>68</v>
      </c>
      <c r="L905" s="35" t="s">
        <v>51</v>
      </c>
      <c r="M905" s="35" t="s">
        <v>52</v>
      </c>
      <c r="N905" s="58">
        <v>3839691</v>
      </c>
      <c r="O905" s="45" t="s">
        <v>54</v>
      </c>
      <c r="P905" s="34" t="s">
        <v>86</v>
      </c>
      <c r="Q905" s="34" t="s">
        <v>87</v>
      </c>
      <c r="R905" s="34" t="s">
        <v>88</v>
      </c>
      <c r="S905" s="34" t="s">
        <v>89</v>
      </c>
      <c r="T905" s="34" t="s">
        <v>88</v>
      </c>
      <c r="U905" s="35" t="s">
        <v>90</v>
      </c>
      <c r="V905" s="35"/>
      <c r="W905" s="34"/>
      <c r="X905" s="60"/>
      <c r="Y905" s="34"/>
      <c r="Z905" s="34"/>
      <c r="AA905" s="68" t="str">
        <f t="shared" si="13"/>
        <v/>
      </c>
      <c r="AB905" s="35"/>
      <c r="AC905" s="35"/>
      <c r="AD905" s="35"/>
      <c r="AE905" s="35" t="s">
        <v>102</v>
      </c>
      <c r="AF905" s="34" t="s">
        <v>63</v>
      </c>
      <c r="AG905" s="34" t="s">
        <v>64</v>
      </c>
    </row>
    <row r="906" spans="1:33" s="5" customFormat="1" ht="50.25" customHeight="1" x14ac:dyDescent="0.3">
      <c r="A906" s="58" t="s">
        <v>126</v>
      </c>
      <c r="B906" s="35">
        <v>81112209</v>
      </c>
      <c r="C906" s="34" t="s">
        <v>6121</v>
      </c>
      <c r="D906" s="55">
        <v>43306</v>
      </c>
      <c r="E906" s="34" t="s">
        <v>80</v>
      </c>
      <c r="F906" s="34" t="s">
        <v>95</v>
      </c>
      <c r="G906" s="34" t="s">
        <v>48</v>
      </c>
      <c r="H906" s="74">
        <v>88000000</v>
      </c>
      <c r="I906" s="74">
        <v>88000000</v>
      </c>
      <c r="J906" s="34" t="s">
        <v>76</v>
      </c>
      <c r="K906" s="34" t="s">
        <v>68</v>
      </c>
      <c r="L906" s="35" t="s">
        <v>51</v>
      </c>
      <c r="M906" s="35" t="s">
        <v>52</v>
      </c>
      <c r="N906" s="58" t="s">
        <v>53</v>
      </c>
      <c r="O906" s="45" t="s">
        <v>54</v>
      </c>
      <c r="P906" s="34" t="s">
        <v>86</v>
      </c>
      <c r="Q906" s="34" t="s">
        <v>87</v>
      </c>
      <c r="R906" s="34" t="s">
        <v>88</v>
      </c>
      <c r="S906" s="34" t="s">
        <v>107</v>
      </c>
      <c r="T906" s="34" t="s">
        <v>88</v>
      </c>
      <c r="U906" s="35" t="s">
        <v>90</v>
      </c>
      <c r="V906" s="35"/>
      <c r="W906" s="34"/>
      <c r="X906" s="60"/>
      <c r="Y906" s="34"/>
      <c r="Z906" s="34"/>
      <c r="AA906" s="68" t="str">
        <f t="shared" si="13"/>
        <v/>
      </c>
      <c r="AB906" s="35"/>
      <c r="AC906" s="35"/>
      <c r="AD906" s="35"/>
      <c r="AE906" s="35"/>
      <c r="AF906" s="34"/>
      <c r="AG906" s="34"/>
    </row>
    <row r="907" spans="1:33" s="5" customFormat="1" ht="50.25" customHeight="1" x14ac:dyDescent="0.3">
      <c r="A907" s="58" t="s">
        <v>126</v>
      </c>
      <c r="B907" s="35">
        <v>81112218</v>
      </c>
      <c r="C907" s="34" t="s">
        <v>108</v>
      </c>
      <c r="D907" s="55">
        <v>43175</v>
      </c>
      <c r="E907" s="34" t="s">
        <v>80</v>
      </c>
      <c r="F907" s="34" t="s">
        <v>95</v>
      </c>
      <c r="G907" s="34" t="s">
        <v>48</v>
      </c>
      <c r="H907" s="74">
        <v>12921856</v>
      </c>
      <c r="I907" s="74">
        <v>12921856</v>
      </c>
      <c r="J907" s="34" t="s">
        <v>76</v>
      </c>
      <c r="K907" s="34" t="s">
        <v>68</v>
      </c>
      <c r="L907" s="35" t="s">
        <v>51</v>
      </c>
      <c r="M907" s="35" t="s">
        <v>52</v>
      </c>
      <c r="N907" s="58" t="s">
        <v>53</v>
      </c>
      <c r="O907" s="45" t="s">
        <v>54</v>
      </c>
      <c r="P907" s="34" t="s">
        <v>86</v>
      </c>
      <c r="Q907" s="34" t="s">
        <v>87</v>
      </c>
      <c r="R907" s="34" t="s">
        <v>88</v>
      </c>
      <c r="S907" s="34" t="s">
        <v>109</v>
      </c>
      <c r="T907" s="34" t="s">
        <v>88</v>
      </c>
      <c r="U907" s="35" t="s">
        <v>90</v>
      </c>
      <c r="V907" s="35">
        <v>8143</v>
      </c>
      <c r="W907" s="34">
        <v>21071</v>
      </c>
      <c r="X907" s="60">
        <v>43165</v>
      </c>
      <c r="Y907" s="34">
        <v>43220</v>
      </c>
      <c r="Z907" s="34">
        <v>4600008097</v>
      </c>
      <c r="AA907" s="68">
        <f t="shared" si="13"/>
        <v>1</v>
      </c>
      <c r="AB907" s="35" t="s">
        <v>110</v>
      </c>
      <c r="AC907" s="35" t="s">
        <v>61</v>
      </c>
      <c r="AD907" s="35"/>
      <c r="AE907" s="35" t="s">
        <v>111</v>
      </c>
      <c r="AF907" s="34" t="s">
        <v>63</v>
      </c>
      <c r="AG907" s="34" t="s">
        <v>64</v>
      </c>
    </row>
    <row r="908" spans="1:33" s="5" customFormat="1" ht="50.25" customHeight="1" x14ac:dyDescent="0.3">
      <c r="A908" s="58" t="s">
        <v>126</v>
      </c>
      <c r="B908" s="35">
        <v>43233200</v>
      </c>
      <c r="C908" s="34" t="s">
        <v>6113</v>
      </c>
      <c r="D908" s="55">
        <v>43376</v>
      </c>
      <c r="E908" s="34" t="s">
        <v>80</v>
      </c>
      <c r="F908" s="34" t="s">
        <v>67</v>
      </c>
      <c r="G908" s="34" t="s">
        <v>48</v>
      </c>
      <c r="H908" s="74">
        <v>180000000</v>
      </c>
      <c r="I908" s="74">
        <v>180000000</v>
      </c>
      <c r="J908" s="34" t="s">
        <v>76</v>
      </c>
      <c r="K908" s="34" t="s">
        <v>68</v>
      </c>
      <c r="L908" s="35" t="s">
        <v>51</v>
      </c>
      <c r="M908" s="35" t="s">
        <v>52</v>
      </c>
      <c r="N908" s="58" t="s">
        <v>53</v>
      </c>
      <c r="O908" s="45" t="s">
        <v>54</v>
      </c>
      <c r="P908" s="34" t="s">
        <v>86</v>
      </c>
      <c r="Q908" s="34" t="s">
        <v>87</v>
      </c>
      <c r="R908" s="34" t="s">
        <v>88</v>
      </c>
      <c r="S908" s="34" t="s">
        <v>97</v>
      </c>
      <c r="T908" s="34" t="s">
        <v>88</v>
      </c>
      <c r="U908" s="35" t="s">
        <v>90</v>
      </c>
      <c r="V908" s="35"/>
      <c r="W908" s="34"/>
      <c r="X908" s="60"/>
      <c r="Y908" s="34"/>
      <c r="Z908" s="34"/>
      <c r="AA908" s="68" t="str">
        <f t="shared" si="13"/>
        <v/>
      </c>
      <c r="AB908" s="35"/>
      <c r="AC908" s="35"/>
      <c r="AD908" s="35"/>
      <c r="AE908" s="35"/>
      <c r="AF908" s="34"/>
      <c r="AG908" s="34"/>
    </row>
    <row r="909" spans="1:33" s="5" customFormat="1" ht="50.25" customHeight="1" x14ac:dyDescent="0.3">
      <c r="A909" s="58" t="s">
        <v>126</v>
      </c>
      <c r="B909" s="35">
        <v>81111819</v>
      </c>
      <c r="C909" s="34" t="s">
        <v>6122</v>
      </c>
      <c r="D909" s="55">
        <v>43222</v>
      </c>
      <c r="E909" s="34" t="s">
        <v>112</v>
      </c>
      <c r="F909" s="34" t="s">
        <v>67</v>
      </c>
      <c r="G909" s="34" t="s">
        <v>48</v>
      </c>
      <c r="H909" s="74">
        <v>183756958</v>
      </c>
      <c r="I909" s="74">
        <v>183756958</v>
      </c>
      <c r="J909" s="34" t="s">
        <v>76</v>
      </c>
      <c r="K909" s="34" t="s">
        <v>68</v>
      </c>
      <c r="L909" s="35" t="s">
        <v>51</v>
      </c>
      <c r="M909" s="35" t="s">
        <v>52</v>
      </c>
      <c r="N909" s="58" t="s">
        <v>53</v>
      </c>
      <c r="O909" s="45" t="s">
        <v>54</v>
      </c>
      <c r="P909" s="34" t="s">
        <v>86</v>
      </c>
      <c r="Q909" s="34" t="s">
        <v>87</v>
      </c>
      <c r="R909" s="34" t="s">
        <v>88</v>
      </c>
      <c r="S909" s="34" t="s">
        <v>113</v>
      </c>
      <c r="T909" s="34" t="s">
        <v>88</v>
      </c>
      <c r="U909" s="35" t="s">
        <v>90</v>
      </c>
      <c r="V909" s="35">
        <v>8215</v>
      </c>
      <c r="W909" s="34">
        <v>21420</v>
      </c>
      <c r="X909" s="60">
        <v>43229</v>
      </c>
      <c r="Y909" s="34"/>
      <c r="Z909" s="34"/>
      <c r="AA909" s="68">
        <f t="shared" ref="AA909:AA972" si="14">+IF(AND(W909="",X909="",Y909="",Z909=""),"",IF(AND(W909&lt;&gt;"",X909="",Y909="",Z909=""),0%,IF(AND(W909&lt;&gt;"",X909&lt;&gt;"",Y909="",Z909=""),33%,IF(AND(W909&lt;&gt;"",X909&lt;&gt;"",Y909&lt;&gt;"",Z909=""),66%,IF(AND(W909&lt;&gt;"",X909&lt;&gt;"",Y909&lt;&gt;"",Z909&lt;&gt;""),100%,"Información incompleta")))))</f>
        <v>0.33</v>
      </c>
      <c r="AB909" s="35"/>
      <c r="AC909" s="35" t="s">
        <v>106</v>
      </c>
      <c r="AD909" s="35"/>
      <c r="AE909" s="35" t="s">
        <v>114</v>
      </c>
      <c r="AF909" s="34" t="s">
        <v>63</v>
      </c>
      <c r="AG909" s="34" t="s">
        <v>64</v>
      </c>
    </row>
    <row r="910" spans="1:33" s="5" customFormat="1" ht="50.25" customHeight="1" x14ac:dyDescent="0.3">
      <c r="A910" s="58" t="s">
        <v>126</v>
      </c>
      <c r="B910" s="35">
        <v>80101505</v>
      </c>
      <c r="C910" s="34" t="s">
        <v>115</v>
      </c>
      <c r="D910" s="55">
        <v>43284</v>
      </c>
      <c r="E910" s="34" t="s">
        <v>116</v>
      </c>
      <c r="F910" s="34" t="s">
        <v>117</v>
      </c>
      <c r="G910" s="34" t="s">
        <v>48</v>
      </c>
      <c r="H910" s="74">
        <v>163000000</v>
      </c>
      <c r="I910" s="74">
        <v>163000000</v>
      </c>
      <c r="J910" s="34" t="s">
        <v>118</v>
      </c>
      <c r="K910" s="34" t="s">
        <v>68</v>
      </c>
      <c r="L910" s="35" t="s">
        <v>51</v>
      </c>
      <c r="M910" s="35" t="s">
        <v>52</v>
      </c>
      <c r="N910" s="58" t="s">
        <v>53</v>
      </c>
      <c r="O910" s="45" t="s">
        <v>54</v>
      </c>
      <c r="P910" s="34" t="s">
        <v>119</v>
      </c>
      <c r="Q910" s="34" t="s">
        <v>120</v>
      </c>
      <c r="R910" s="34" t="s">
        <v>121</v>
      </c>
      <c r="S910" s="34" t="s">
        <v>122</v>
      </c>
      <c r="T910" s="34" t="s">
        <v>123</v>
      </c>
      <c r="U910" s="35" t="s">
        <v>124</v>
      </c>
      <c r="V910" s="35"/>
      <c r="W910" s="34"/>
      <c r="X910" s="60"/>
      <c r="Y910" s="34"/>
      <c r="Z910" s="34"/>
      <c r="AA910" s="68" t="str">
        <f t="shared" si="14"/>
        <v/>
      </c>
      <c r="AB910" s="35"/>
      <c r="AC910" s="35"/>
      <c r="AD910" s="35"/>
      <c r="AE910" s="35" t="s">
        <v>125</v>
      </c>
      <c r="AF910" s="34" t="s">
        <v>63</v>
      </c>
      <c r="AG910" s="34" t="s">
        <v>64</v>
      </c>
    </row>
    <row r="911" spans="1:33" s="5" customFormat="1" ht="50.25" customHeight="1" x14ac:dyDescent="0.3">
      <c r="A911" s="58" t="s">
        <v>126</v>
      </c>
      <c r="B911" s="35">
        <v>80101505</v>
      </c>
      <c r="C911" s="34" t="s">
        <v>127</v>
      </c>
      <c r="D911" s="55">
        <v>43283</v>
      </c>
      <c r="E911" s="34" t="s">
        <v>128</v>
      </c>
      <c r="F911" s="34" t="s">
        <v>129</v>
      </c>
      <c r="G911" s="34" t="s">
        <v>48</v>
      </c>
      <c r="H911" s="74">
        <v>14396739</v>
      </c>
      <c r="I911" s="74">
        <v>14396739</v>
      </c>
      <c r="J911" s="34" t="s">
        <v>118</v>
      </c>
      <c r="K911" s="34" t="s">
        <v>68</v>
      </c>
      <c r="L911" s="35" t="s">
        <v>51</v>
      </c>
      <c r="M911" s="35" t="s">
        <v>52</v>
      </c>
      <c r="N911" s="58" t="s">
        <v>53</v>
      </c>
      <c r="O911" s="45" t="s">
        <v>54</v>
      </c>
      <c r="P911" s="34" t="s">
        <v>130</v>
      </c>
      <c r="Q911" s="34" t="s">
        <v>131</v>
      </c>
      <c r="R911" s="34" t="s">
        <v>132</v>
      </c>
      <c r="S911" s="34">
        <v>220040001</v>
      </c>
      <c r="T911" s="34">
        <v>370202012</v>
      </c>
      <c r="U911" s="35" t="s">
        <v>133</v>
      </c>
      <c r="V911" s="35"/>
      <c r="W911" s="34"/>
      <c r="X911" s="60"/>
      <c r="Y911" s="34"/>
      <c r="Z911" s="34"/>
      <c r="AA911" s="68" t="str">
        <f t="shared" si="14"/>
        <v/>
      </c>
      <c r="AB911" s="35"/>
      <c r="AC911" s="35"/>
      <c r="AD911" s="35"/>
      <c r="AE911" s="35" t="s">
        <v>134</v>
      </c>
      <c r="AF911" s="34" t="s">
        <v>63</v>
      </c>
      <c r="AG911" s="34" t="s">
        <v>64</v>
      </c>
    </row>
    <row r="912" spans="1:33" s="5" customFormat="1" ht="50.25" customHeight="1" x14ac:dyDescent="0.3">
      <c r="A912" s="58" t="s">
        <v>126</v>
      </c>
      <c r="B912" s="35">
        <v>80101505</v>
      </c>
      <c r="C912" s="34" t="s">
        <v>135</v>
      </c>
      <c r="D912" s="55">
        <v>43102</v>
      </c>
      <c r="E912" s="34" t="s">
        <v>136</v>
      </c>
      <c r="F912" s="34" t="s">
        <v>47</v>
      </c>
      <c r="G912" s="34" t="s">
        <v>48</v>
      </c>
      <c r="H912" s="74">
        <v>54091800</v>
      </c>
      <c r="I912" s="74">
        <v>45978030</v>
      </c>
      <c r="J912" s="34" t="s">
        <v>137</v>
      </c>
      <c r="K912" s="34" t="s">
        <v>50</v>
      </c>
      <c r="L912" s="35" t="s">
        <v>51</v>
      </c>
      <c r="M912" s="35" t="s">
        <v>52</v>
      </c>
      <c r="N912" s="58" t="s">
        <v>53</v>
      </c>
      <c r="O912" s="45" t="s">
        <v>54</v>
      </c>
      <c r="P912" s="34" t="s">
        <v>130</v>
      </c>
      <c r="Q912" s="34" t="s">
        <v>131</v>
      </c>
      <c r="R912" s="34" t="s">
        <v>132</v>
      </c>
      <c r="S912" s="34">
        <v>220040001</v>
      </c>
      <c r="T912" s="34">
        <v>37020202</v>
      </c>
      <c r="U912" s="35" t="s">
        <v>138</v>
      </c>
      <c r="V912" s="35"/>
      <c r="W912" s="34"/>
      <c r="X912" s="60"/>
      <c r="Y912" s="34"/>
      <c r="Z912" s="34"/>
      <c r="AA912" s="68" t="str">
        <f t="shared" si="14"/>
        <v/>
      </c>
      <c r="AB912" s="35"/>
      <c r="AC912" s="35"/>
      <c r="AD912" s="35"/>
      <c r="AE912" s="35" t="s">
        <v>134</v>
      </c>
      <c r="AF912" s="34" t="s">
        <v>63</v>
      </c>
      <c r="AG912" s="34" t="s">
        <v>64</v>
      </c>
    </row>
    <row r="913" spans="1:33" s="5" customFormat="1" ht="50.25" customHeight="1" x14ac:dyDescent="0.3">
      <c r="A913" s="58" t="s">
        <v>126</v>
      </c>
      <c r="B913" s="35">
        <v>80101505</v>
      </c>
      <c r="C913" s="34" t="s">
        <v>139</v>
      </c>
      <c r="D913" s="55">
        <v>43344</v>
      </c>
      <c r="E913" s="34" t="s">
        <v>140</v>
      </c>
      <c r="F913" s="34" t="s">
        <v>141</v>
      </c>
      <c r="G913" s="34" t="s">
        <v>48</v>
      </c>
      <c r="H913" s="74">
        <v>14300000</v>
      </c>
      <c r="I913" s="74">
        <v>14300000</v>
      </c>
      <c r="J913" s="34" t="s">
        <v>118</v>
      </c>
      <c r="K913" s="34" t="s">
        <v>68</v>
      </c>
      <c r="L913" s="35" t="s">
        <v>51</v>
      </c>
      <c r="M913" s="35" t="s">
        <v>52</v>
      </c>
      <c r="N913" s="58" t="s">
        <v>53</v>
      </c>
      <c r="O913" s="45" t="s">
        <v>54</v>
      </c>
      <c r="P913" s="34" t="s">
        <v>130</v>
      </c>
      <c r="Q913" s="34" t="s">
        <v>131</v>
      </c>
      <c r="R913" s="34" t="s">
        <v>132</v>
      </c>
      <c r="S913" s="34">
        <v>220040001</v>
      </c>
      <c r="T913" s="34">
        <v>37020202</v>
      </c>
      <c r="U913" s="35" t="s">
        <v>138</v>
      </c>
      <c r="V913" s="35"/>
      <c r="W913" s="34"/>
      <c r="X913" s="60"/>
      <c r="Y913" s="34"/>
      <c r="Z913" s="34"/>
      <c r="AA913" s="68" t="str">
        <f t="shared" si="14"/>
        <v/>
      </c>
      <c r="AB913" s="35"/>
      <c r="AC913" s="35"/>
      <c r="AD913" s="35" t="s">
        <v>142</v>
      </c>
      <c r="AE913" s="35" t="s">
        <v>134</v>
      </c>
      <c r="AF913" s="34" t="s">
        <v>63</v>
      </c>
      <c r="AG913" s="34" t="s">
        <v>64</v>
      </c>
    </row>
    <row r="914" spans="1:33" s="5" customFormat="1" ht="50.25" customHeight="1" x14ac:dyDescent="0.3">
      <c r="A914" s="58" t="s">
        <v>126</v>
      </c>
      <c r="B914" s="35">
        <v>80101505</v>
      </c>
      <c r="C914" s="34" t="s">
        <v>143</v>
      </c>
      <c r="D914" s="55">
        <v>43405</v>
      </c>
      <c r="E914" s="34" t="s">
        <v>140</v>
      </c>
      <c r="F914" s="34" t="s">
        <v>141</v>
      </c>
      <c r="G914" s="34" t="s">
        <v>48</v>
      </c>
      <c r="H914" s="74">
        <f>21000000*1.1</f>
        <v>23100000.000000004</v>
      </c>
      <c r="I914" s="74">
        <f>21000000*1.1</f>
        <v>23100000.000000004</v>
      </c>
      <c r="J914" s="34" t="s">
        <v>118</v>
      </c>
      <c r="K914" s="34" t="s">
        <v>68</v>
      </c>
      <c r="L914" s="35" t="s">
        <v>51</v>
      </c>
      <c r="M914" s="35" t="s">
        <v>52</v>
      </c>
      <c r="N914" s="58" t="s">
        <v>53</v>
      </c>
      <c r="O914" s="45" t="s">
        <v>54</v>
      </c>
      <c r="P914" s="34" t="s">
        <v>130</v>
      </c>
      <c r="Q914" s="34" t="s">
        <v>131</v>
      </c>
      <c r="R914" s="34" t="s">
        <v>132</v>
      </c>
      <c r="S914" s="34">
        <v>220040001</v>
      </c>
      <c r="T914" s="34">
        <v>37020202</v>
      </c>
      <c r="U914" s="35" t="s">
        <v>138</v>
      </c>
      <c r="V914" s="35"/>
      <c r="W914" s="34"/>
      <c r="X914" s="60"/>
      <c r="Y914" s="34"/>
      <c r="Z914" s="34"/>
      <c r="AA914" s="68" t="str">
        <f t="shared" si="14"/>
        <v/>
      </c>
      <c r="AB914" s="35"/>
      <c r="AC914" s="35"/>
      <c r="AD914" s="35" t="s">
        <v>142</v>
      </c>
      <c r="AE914" s="35" t="s">
        <v>134</v>
      </c>
      <c r="AF914" s="34" t="s">
        <v>63</v>
      </c>
      <c r="AG914" s="34" t="s">
        <v>64</v>
      </c>
    </row>
    <row r="915" spans="1:33" s="5" customFormat="1" ht="50.25" customHeight="1" x14ac:dyDescent="0.3">
      <c r="A915" s="58" t="s">
        <v>126</v>
      </c>
      <c r="B915" s="35">
        <v>80111504</v>
      </c>
      <c r="C915" s="34" t="s">
        <v>144</v>
      </c>
      <c r="D915" s="55">
        <v>43102</v>
      </c>
      <c r="E915" s="34" t="s">
        <v>74</v>
      </c>
      <c r="F915" s="34" t="s">
        <v>129</v>
      </c>
      <c r="G915" s="34" t="s">
        <v>48</v>
      </c>
      <c r="H915" s="74">
        <v>526896180</v>
      </c>
      <c r="I915" s="74">
        <v>526896180</v>
      </c>
      <c r="J915" s="34" t="s">
        <v>145</v>
      </c>
      <c r="K915" s="34" t="s">
        <v>50</v>
      </c>
      <c r="L915" s="35" t="s">
        <v>51</v>
      </c>
      <c r="M915" s="35" t="s">
        <v>52</v>
      </c>
      <c r="N915" s="58" t="s">
        <v>53</v>
      </c>
      <c r="O915" s="45" t="s">
        <v>54</v>
      </c>
      <c r="P915" s="34" t="s">
        <v>146</v>
      </c>
      <c r="Q915" s="34" t="s">
        <v>147</v>
      </c>
      <c r="R915" s="34" t="s">
        <v>148</v>
      </c>
      <c r="S915" s="34" t="s">
        <v>149</v>
      </c>
      <c r="T915" s="34">
        <v>37020301</v>
      </c>
      <c r="U915" s="35" t="s">
        <v>150</v>
      </c>
      <c r="V915" s="35" t="s">
        <v>151</v>
      </c>
      <c r="W915" s="34">
        <v>19708</v>
      </c>
      <c r="X915" s="60">
        <v>43116</v>
      </c>
      <c r="Y915" s="34">
        <v>43126</v>
      </c>
      <c r="Z915" s="34" t="s">
        <v>152</v>
      </c>
      <c r="AA915" s="68">
        <f t="shared" si="14"/>
        <v>1</v>
      </c>
      <c r="AB915" s="35" t="s">
        <v>153</v>
      </c>
      <c r="AC915" s="35" t="s">
        <v>61</v>
      </c>
      <c r="AD915" s="35"/>
      <c r="AE915" s="35" t="s">
        <v>154</v>
      </c>
      <c r="AF915" s="34" t="s">
        <v>63</v>
      </c>
      <c r="AG915" s="34" t="s">
        <v>64</v>
      </c>
    </row>
    <row r="916" spans="1:33" s="5" customFormat="1" ht="50.25" customHeight="1" x14ac:dyDescent="0.3">
      <c r="A916" s="58" t="s">
        <v>126</v>
      </c>
      <c r="B916" s="35">
        <v>80111504</v>
      </c>
      <c r="C916" s="34" t="s">
        <v>155</v>
      </c>
      <c r="D916" s="55">
        <v>43102</v>
      </c>
      <c r="E916" s="34" t="s">
        <v>74</v>
      </c>
      <c r="F916" s="34" t="s">
        <v>47</v>
      </c>
      <c r="G916" s="34" t="s">
        <v>48</v>
      </c>
      <c r="H916" s="74">
        <v>692661150</v>
      </c>
      <c r="I916" s="74">
        <v>692661150</v>
      </c>
      <c r="J916" s="34" t="s">
        <v>145</v>
      </c>
      <c r="K916" s="34" t="s">
        <v>50</v>
      </c>
      <c r="L916" s="35" t="s">
        <v>51</v>
      </c>
      <c r="M916" s="35" t="s">
        <v>52</v>
      </c>
      <c r="N916" s="58" t="s">
        <v>53</v>
      </c>
      <c r="O916" s="45" t="s">
        <v>54</v>
      </c>
      <c r="P916" s="34" t="s">
        <v>146</v>
      </c>
      <c r="Q916" s="34" t="s">
        <v>147</v>
      </c>
      <c r="R916" s="34" t="s">
        <v>148</v>
      </c>
      <c r="S916" s="34" t="s">
        <v>149</v>
      </c>
      <c r="T916" s="34">
        <v>37020301</v>
      </c>
      <c r="U916" s="35" t="s">
        <v>156</v>
      </c>
      <c r="V916" s="35">
        <v>7326</v>
      </c>
      <c r="W916" s="34">
        <v>17931</v>
      </c>
      <c r="X916" s="60">
        <v>42937</v>
      </c>
      <c r="Y916" s="34" t="s">
        <v>157</v>
      </c>
      <c r="Z916" s="34" t="s">
        <v>158</v>
      </c>
      <c r="AA916" s="68">
        <f t="shared" si="14"/>
        <v>1</v>
      </c>
      <c r="AB916" s="35" t="s">
        <v>159</v>
      </c>
      <c r="AC916" s="35" t="s">
        <v>61</v>
      </c>
      <c r="AD916" s="35"/>
      <c r="AE916" s="35" t="s">
        <v>160</v>
      </c>
      <c r="AF916" s="34" t="s">
        <v>63</v>
      </c>
      <c r="AG916" s="34" t="s">
        <v>64</v>
      </c>
    </row>
    <row r="917" spans="1:33" s="5" customFormat="1" ht="50.25" customHeight="1" x14ac:dyDescent="0.3">
      <c r="A917" s="58" t="s">
        <v>126</v>
      </c>
      <c r="B917" s="35">
        <v>80111504</v>
      </c>
      <c r="C917" s="34" t="s">
        <v>161</v>
      </c>
      <c r="D917" s="55">
        <v>43296</v>
      </c>
      <c r="E917" s="34" t="s">
        <v>162</v>
      </c>
      <c r="F917" s="34" t="s">
        <v>129</v>
      </c>
      <c r="G917" s="34" t="s">
        <v>48</v>
      </c>
      <c r="H917" s="74">
        <v>545000000</v>
      </c>
      <c r="I917" s="74">
        <v>545000000</v>
      </c>
      <c r="J917" s="34" t="s">
        <v>163</v>
      </c>
      <c r="K917" s="34" t="s">
        <v>68</v>
      </c>
      <c r="L917" s="35" t="s">
        <v>51</v>
      </c>
      <c r="M917" s="35" t="s">
        <v>52</v>
      </c>
      <c r="N917" s="58" t="s">
        <v>53</v>
      </c>
      <c r="O917" s="45" t="s">
        <v>54</v>
      </c>
      <c r="P917" s="34" t="s">
        <v>146</v>
      </c>
      <c r="Q917" s="34" t="s">
        <v>147</v>
      </c>
      <c r="R917" s="34" t="s">
        <v>148</v>
      </c>
      <c r="S917" s="34" t="s">
        <v>149</v>
      </c>
      <c r="T917" s="34">
        <v>37020301</v>
      </c>
      <c r="U917" s="35" t="s">
        <v>150</v>
      </c>
      <c r="V917" s="35"/>
      <c r="W917" s="34"/>
      <c r="X917" s="60"/>
      <c r="Y917" s="34"/>
      <c r="Z917" s="34"/>
      <c r="AA917" s="68" t="str">
        <f t="shared" si="14"/>
        <v/>
      </c>
      <c r="AB917" s="35"/>
      <c r="AC917" s="35"/>
      <c r="AD917" s="35"/>
      <c r="AE917" s="35" t="s">
        <v>154</v>
      </c>
      <c r="AF917" s="34" t="s">
        <v>63</v>
      </c>
      <c r="AG917" s="34" t="s">
        <v>64</v>
      </c>
    </row>
    <row r="918" spans="1:33" s="5" customFormat="1" ht="50.25" customHeight="1" x14ac:dyDescent="0.3">
      <c r="A918" s="58" t="s">
        <v>126</v>
      </c>
      <c r="B918" s="35">
        <v>80111504</v>
      </c>
      <c r="C918" s="34" t="s">
        <v>164</v>
      </c>
      <c r="D918" s="55">
        <v>43296</v>
      </c>
      <c r="E918" s="34" t="s">
        <v>162</v>
      </c>
      <c r="F918" s="34" t="s">
        <v>47</v>
      </c>
      <c r="G918" s="34" t="s">
        <v>48</v>
      </c>
      <c r="H918" s="74">
        <v>450000000</v>
      </c>
      <c r="I918" s="74">
        <v>450000000</v>
      </c>
      <c r="J918" s="34" t="s">
        <v>163</v>
      </c>
      <c r="K918" s="34" t="s">
        <v>68</v>
      </c>
      <c r="L918" s="35" t="s">
        <v>51</v>
      </c>
      <c r="M918" s="35" t="s">
        <v>52</v>
      </c>
      <c r="N918" s="58" t="s">
        <v>53</v>
      </c>
      <c r="O918" s="45" t="s">
        <v>54</v>
      </c>
      <c r="P918" s="34" t="s">
        <v>146</v>
      </c>
      <c r="Q918" s="34" t="s">
        <v>147</v>
      </c>
      <c r="R918" s="34" t="s">
        <v>148</v>
      </c>
      <c r="S918" s="34" t="s">
        <v>149</v>
      </c>
      <c r="T918" s="34">
        <v>37020301</v>
      </c>
      <c r="U918" s="35" t="s">
        <v>156</v>
      </c>
      <c r="V918" s="35"/>
      <c r="W918" s="34"/>
      <c r="X918" s="60"/>
      <c r="Y918" s="34"/>
      <c r="Z918" s="34"/>
      <c r="AA918" s="68" t="str">
        <f t="shared" si="14"/>
        <v/>
      </c>
      <c r="AB918" s="35"/>
      <c r="AC918" s="35"/>
      <c r="AD918" s="35"/>
      <c r="AE918" s="35" t="s">
        <v>160</v>
      </c>
      <c r="AF918" s="34" t="s">
        <v>63</v>
      </c>
      <c r="AG918" s="34" t="s">
        <v>64</v>
      </c>
    </row>
    <row r="919" spans="1:33" s="5" customFormat="1" ht="50.25" customHeight="1" x14ac:dyDescent="0.3">
      <c r="A919" s="58" t="s">
        <v>126</v>
      </c>
      <c r="B919" s="35">
        <v>80111504</v>
      </c>
      <c r="C919" s="34" t="s">
        <v>165</v>
      </c>
      <c r="D919" s="55">
        <v>43296</v>
      </c>
      <c r="E919" s="34" t="s">
        <v>136</v>
      </c>
      <c r="F919" s="34" t="s">
        <v>129</v>
      </c>
      <c r="G919" s="34" t="s">
        <v>48</v>
      </c>
      <c r="H919" s="74">
        <v>50000000</v>
      </c>
      <c r="I919" s="74">
        <v>50000000</v>
      </c>
      <c r="J919" s="34" t="s">
        <v>145</v>
      </c>
      <c r="K919" s="34" t="s">
        <v>50</v>
      </c>
      <c r="L919" s="35" t="s">
        <v>51</v>
      </c>
      <c r="M919" s="35" t="s">
        <v>52</v>
      </c>
      <c r="N919" s="58" t="s">
        <v>53</v>
      </c>
      <c r="O919" s="45" t="s">
        <v>54</v>
      </c>
      <c r="P919" s="34" t="s">
        <v>146</v>
      </c>
      <c r="Q919" s="34" t="s">
        <v>166</v>
      </c>
      <c r="R919" s="34" t="s">
        <v>148</v>
      </c>
      <c r="S919" s="34" t="s">
        <v>149</v>
      </c>
      <c r="T919" s="34">
        <v>37020301</v>
      </c>
      <c r="U919" s="35" t="s">
        <v>167</v>
      </c>
      <c r="V919" s="35"/>
      <c r="W919" s="34"/>
      <c r="X919" s="60"/>
      <c r="Y919" s="34"/>
      <c r="Z919" s="34"/>
      <c r="AA919" s="68" t="str">
        <f t="shared" si="14"/>
        <v/>
      </c>
      <c r="AB919" s="35"/>
      <c r="AC919" s="35"/>
      <c r="AD919" s="35"/>
      <c r="AE919" s="35" t="s">
        <v>154</v>
      </c>
      <c r="AF919" s="34" t="s">
        <v>63</v>
      </c>
      <c r="AG919" s="34" t="s">
        <v>64</v>
      </c>
    </row>
    <row r="920" spans="1:33" s="5" customFormat="1" ht="50.25" customHeight="1" x14ac:dyDescent="0.3">
      <c r="A920" s="58" t="s">
        <v>126</v>
      </c>
      <c r="B920" s="35">
        <v>80101505</v>
      </c>
      <c r="C920" s="34" t="s">
        <v>168</v>
      </c>
      <c r="D920" s="55">
        <v>43105</v>
      </c>
      <c r="E920" s="34" t="s">
        <v>66</v>
      </c>
      <c r="F920" s="34" t="s">
        <v>47</v>
      </c>
      <c r="G920" s="34" t="s">
        <v>48</v>
      </c>
      <c r="H920" s="74">
        <v>100000000</v>
      </c>
      <c r="I920" s="74">
        <v>100000000</v>
      </c>
      <c r="J920" s="34" t="s">
        <v>76</v>
      </c>
      <c r="K920" s="34" t="s">
        <v>68</v>
      </c>
      <c r="L920" s="35" t="s">
        <v>51</v>
      </c>
      <c r="M920" s="35" t="s">
        <v>52</v>
      </c>
      <c r="N920" s="58" t="s">
        <v>53</v>
      </c>
      <c r="O920" s="45" t="s">
        <v>54</v>
      </c>
      <c r="P920" s="34" t="s">
        <v>169</v>
      </c>
      <c r="Q920" s="34" t="s">
        <v>170</v>
      </c>
      <c r="R920" s="34" t="s">
        <v>171</v>
      </c>
      <c r="S920" s="34" t="s">
        <v>172</v>
      </c>
      <c r="T920" s="34" t="s">
        <v>173</v>
      </c>
      <c r="U920" s="35" t="s">
        <v>174</v>
      </c>
      <c r="V920" s="35">
        <v>20584</v>
      </c>
      <c r="W920" s="34">
        <v>20584</v>
      </c>
      <c r="X920" s="60">
        <v>43118</v>
      </c>
      <c r="Y920" s="34">
        <v>43118</v>
      </c>
      <c r="Z920" s="34" t="s">
        <v>175</v>
      </c>
      <c r="AA920" s="68">
        <f t="shared" si="14"/>
        <v>1</v>
      </c>
      <c r="AB920" s="35" t="s">
        <v>176</v>
      </c>
      <c r="AC920" s="35" t="s">
        <v>61</v>
      </c>
      <c r="AD920" s="35"/>
      <c r="AE920" s="35" t="s">
        <v>177</v>
      </c>
      <c r="AF920" s="34" t="s">
        <v>63</v>
      </c>
      <c r="AG920" s="34" t="s">
        <v>64</v>
      </c>
    </row>
    <row r="921" spans="1:33" s="5" customFormat="1" ht="50.25" customHeight="1" x14ac:dyDescent="0.3">
      <c r="A921" s="58" t="s">
        <v>126</v>
      </c>
      <c r="B921" s="35">
        <v>86111600</v>
      </c>
      <c r="C921" s="34" t="s">
        <v>184</v>
      </c>
      <c r="D921" s="55">
        <v>43103</v>
      </c>
      <c r="E921" s="34" t="s">
        <v>112</v>
      </c>
      <c r="F921" s="34" t="s">
        <v>129</v>
      </c>
      <c r="G921" s="34" t="s">
        <v>48</v>
      </c>
      <c r="H921" s="74">
        <v>750000000</v>
      </c>
      <c r="I921" s="74">
        <v>127500000</v>
      </c>
      <c r="J921" s="34" t="s">
        <v>49</v>
      </c>
      <c r="K921" s="34" t="s">
        <v>50</v>
      </c>
      <c r="L921" s="35" t="s">
        <v>51</v>
      </c>
      <c r="M921" s="35" t="s">
        <v>52</v>
      </c>
      <c r="N921" s="58" t="s">
        <v>179</v>
      </c>
      <c r="O921" s="45" t="s">
        <v>54</v>
      </c>
      <c r="P921" s="34" t="s">
        <v>185</v>
      </c>
      <c r="Q921" s="34" t="s">
        <v>186</v>
      </c>
      <c r="R921" s="34" t="s">
        <v>187</v>
      </c>
      <c r="S921" s="34" t="s">
        <v>188</v>
      </c>
      <c r="T921" s="34" t="s">
        <v>189</v>
      </c>
      <c r="U921" s="35" t="s">
        <v>174</v>
      </c>
      <c r="V921" s="35">
        <v>7971</v>
      </c>
      <c r="W921" s="34" t="s">
        <v>190</v>
      </c>
      <c r="X921" s="60">
        <v>43061</v>
      </c>
      <c r="Y921" s="34">
        <v>43434</v>
      </c>
      <c r="Z921" s="34">
        <v>4600007927</v>
      </c>
      <c r="AA921" s="68">
        <f t="shared" si="14"/>
        <v>1</v>
      </c>
      <c r="AB921" s="35" t="s">
        <v>191</v>
      </c>
      <c r="AC921" s="35" t="s">
        <v>61</v>
      </c>
      <c r="AD921" s="35"/>
      <c r="AE921" s="35" t="s">
        <v>192</v>
      </c>
      <c r="AF921" s="34" t="s">
        <v>63</v>
      </c>
      <c r="AG921" s="34" t="s">
        <v>64</v>
      </c>
    </row>
    <row r="922" spans="1:33" s="5" customFormat="1" ht="50.25" customHeight="1" x14ac:dyDescent="0.3">
      <c r="A922" s="58" t="s">
        <v>126</v>
      </c>
      <c r="B922" s="35">
        <v>851015003</v>
      </c>
      <c r="C922" s="34" t="s">
        <v>193</v>
      </c>
      <c r="D922" s="55">
        <v>43103</v>
      </c>
      <c r="E922" s="34" t="s">
        <v>80</v>
      </c>
      <c r="F922" s="34" t="s">
        <v>75</v>
      </c>
      <c r="G922" s="34" t="s">
        <v>48</v>
      </c>
      <c r="H922" s="74">
        <v>15000000</v>
      </c>
      <c r="I922" s="74">
        <v>12500000</v>
      </c>
      <c r="J922" s="34" t="s">
        <v>49</v>
      </c>
      <c r="K922" s="34" t="s">
        <v>50</v>
      </c>
      <c r="L922" s="35" t="s">
        <v>51</v>
      </c>
      <c r="M922" s="35" t="s">
        <v>52</v>
      </c>
      <c r="N922" s="58" t="s">
        <v>179</v>
      </c>
      <c r="O922" s="45" t="s">
        <v>54</v>
      </c>
      <c r="P922" s="34" t="s">
        <v>194</v>
      </c>
      <c r="Q922" s="34" t="s">
        <v>186</v>
      </c>
      <c r="R922" s="34" t="s">
        <v>195</v>
      </c>
      <c r="S922" s="34" t="s">
        <v>196</v>
      </c>
      <c r="T922" s="34" t="s">
        <v>197</v>
      </c>
      <c r="U922" s="35" t="s">
        <v>174</v>
      </c>
      <c r="V922" s="35">
        <v>7980</v>
      </c>
      <c r="W922" s="34">
        <v>19708</v>
      </c>
      <c r="X922" s="60">
        <v>43066</v>
      </c>
      <c r="Y922" s="34">
        <v>43082</v>
      </c>
      <c r="Z922" s="34">
        <v>4600007977</v>
      </c>
      <c r="AA922" s="68">
        <f t="shared" si="14"/>
        <v>1</v>
      </c>
      <c r="AB922" s="35" t="s">
        <v>198</v>
      </c>
      <c r="AC922" s="35" t="s">
        <v>61</v>
      </c>
      <c r="AD922" s="35"/>
      <c r="AE922" s="35" t="s">
        <v>199</v>
      </c>
      <c r="AF922" s="34" t="s">
        <v>63</v>
      </c>
      <c r="AG922" s="34" t="s">
        <v>64</v>
      </c>
    </row>
    <row r="923" spans="1:33" s="5" customFormat="1" ht="50.25" customHeight="1" x14ac:dyDescent="0.3">
      <c r="A923" s="58" t="s">
        <v>126</v>
      </c>
      <c r="B923" s="35" t="s">
        <v>203</v>
      </c>
      <c r="C923" s="34" t="s">
        <v>204</v>
      </c>
      <c r="D923" s="55">
        <v>43208</v>
      </c>
      <c r="E923" s="34" t="s">
        <v>74</v>
      </c>
      <c r="F923" s="34" t="s">
        <v>141</v>
      </c>
      <c r="G923" s="34" t="s">
        <v>48</v>
      </c>
      <c r="H923" s="74">
        <v>2676231792</v>
      </c>
      <c r="I923" s="74">
        <v>2676231792</v>
      </c>
      <c r="J923" s="34" t="s">
        <v>76</v>
      </c>
      <c r="K923" s="34" t="s">
        <v>68</v>
      </c>
      <c r="L923" s="35" t="s">
        <v>51</v>
      </c>
      <c r="M923" s="35" t="s">
        <v>52</v>
      </c>
      <c r="N923" s="58" t="s">
        <v>179</v>
      </c>
      <c r="O923" s="45" t="s">
        <v>54</v>
      </c>
      <c r="P923" s="34" t="s">
        <v>185</v>
      </c>
      <c r="Q923" s="34" t="s">
        <v>186</v>
      </c>
      <c r="R923" s="34" t="s">
        <v>187</v>
      </c>
      <c r="S923" s="34" t="s">
        <v>205</v>
      </c>
      <c r="T923" s="34" t="s">
        <v>206</v>
      </c>
      <c r="U923" s="35" t="s">
        <v>174</v>
      </c>
      <c r="V923" s="35">
        <v>8148</v>
      </c>
      <c r="W923" s="34" t="s">
        <v>207</v>
      </c>
      <c r="X923" s="60">
        <v>43199</v>
      </c>
      <c r="Y923" s="34" t="s">
        <v>208</v>
      </c>
      <c r="Z923" s="34">
        <v>4600008184</v>
      </c>
      <c r="AA923" s="68">
        <f t="shared" si="14"/>
        <v>1</v>
      </c>
      <c r="AB923" s="35" t="s">
        <v>209</v>
      </c>
      <c r="AC923" s="35" t="s">
        <v>61</v>
      </c>
      <c r="AD923" s="35"/>
      <c r="AE923" s="35" t="s">
        <v>177</v>
      </c>
      <c r="AF923" s="34" t="s">
        <v>63</v>
      </c>
      <c r="AG923" s="34" t="s">
        <v>64</v>
      </c>
    </row>
    <row r="924" spans="1:33" s="5" customFormat="1" ht="50.25" customHeight="1" x14ac:dyDescent="0.3">
      <c r="A924" s="58" t="s">
        <v>126</v>
      </c>
      <c r="B924" s="35">
        <v>851015003</v>
      </c>
      <c r="C924" s="34" t="s">
        <v>214</v>
      </c>
      <c r="D924" s="55">
        <v>43318</v>
      </c>
      <c r="E924" s="34" t="s">
        <v>74</v>
      </c>
      <c r="F924" s="34" t="s">
        <v>75</v>
      </c>
      <c r="G924" s="34" t="s">
        <v>48</v>
      </c>
      <c r="H924" s="74">
        <v>60000000</v>
      </c>
      <c r="I924" s="74">
        <v>6000000</v>
      </c>
      <c r="J924" s="34" t="s">
        <v>76</v>
      </c>
      <c r="K924" s="34" t="s">
        <v>68</v>
      </c>
      <c r="L924" s="35" t="s">
        <v>51</v>
      </c>
      <c r="M924" s="35" t="s">
        <v>52</v>
      </c>
      <c r="N924" s="58" t="s">
        <v>179</v>
      </c>
      <c r="O924" s="45" t="s">
        <v>54</v>
      </c>
      <c r="P924" s="34" t="s">
        <v>194</v>
      </c>
      <c r="Q924" s="34" t="s">
        <v>186</v>
      </c>
      <c r="R924" s="34" t="s">
        <v>195</v>
      </c>
      <c r="S924" s="34" t="s">
        <v>196</v>
      </c>
      <c r="T924" s="34" t="s">
        <v>197</v>
      </c>
      <c r="U924" s="35" t="s">
        <v>174</v>
      </c>
      <c r="V924" s="35"/>
      <c r="W924" s="34"/>
      <c r="X924" s="60"/>
      <c r="Y924" s="34"/>
      <c r="Z924" s="34"/>
      <c r="AA924" s="68" t="str">
        <f t="shared" si="14"/>
        <v/>
      </c>
      <c r="AB924" s="35"/>
      <c r="AC924" s="35"/>
      <c r="AD924" s="35"/>
      <c r="AE924" s="35" t="s">
        <v>199</v>
      </c>
      <c r="AF924" s="34" t="s">
        <v>63</v>
      </c>
      <c r="AG924" s="34" t="s">
        <v>64</v>
      </c>
    </row>
    <row r="925" spans="1:33" s="5" customFormat="1" ht="50.25" customHeight="1" x14ac:dyDescent="0.3">
      <c r="A925" s="58" t="s">
        <v>126</v>
      </c>
      <c r="B925" s="35">
        <v>46181500</v>
      </c>
      <c r="C925" s="34" t="s">
        <v>221</v>
      </c>
      <c r="D925" s="55">
        <v>43228</v>
      </c>
      <c r="E925" s="34" t="s">
        <v>222</v>
      </c>
      <c r="F925" s="34" t="s">
        <v>211</v>
      </c>
      <c r="G925" s="34" t="s">
        <v>48</v>
      </c>
      <c r="H925" s="74">
        <v>100000000</v>
      </c>
      <c r="I925" s="74">
        <v>100000000</v>
      </c>
      <c r="J925" s="34" t="s">
        <v>76</v>
      </c>
      <c r="K925" s="34" t="s">
        <v>68</v>
      </c>
      <c r="L925" s="35" t="s">
        <v>51</v>
      </c>
      <c r="M925" s="35" t="s">
        <v>52</v>
      </c>
      <c r="N925" s="58" t="s">
        <v>53</v>
      </c>
      <c r="O925" s="45" t="s">
        <v>54</v>
      </c>
      <c r="P925" s="34" t="s">
        <v>194</v>
      </c>
      <c r="Q925" s="34" t="s">
        <v>186</v>
      </c>
      <c r="R925" s="34" t="s">
        <v>195</v>
      </c>
      <c r="S925" s="34" t="s">
        <v>196</v>
      </c>
      <c r="T925" s="34" t="s">
        <v>197</v>
      </c>
      <c r="U925" s="35" t="s">
        <v>174</v>
      </c>
      <c r="V925" s="35"/>
      <c r="W925" s="34">
        <v>21421</v>
      </c>
      <c r="X925" s="60"/>
      <c r="Y925" s="34"/>
      <c r="Z925" s="34"/>
      <c r="AA925" s="68">
        <f t="shared" si="14"/>
        <v>0</v>
      </c>
      <c r="AB925" s="35"/>
      <c r="AC925" s="35"/>
      <c r="AD925" s="35" t="s">
        <v>223</v>
      </c>
      <c r="AE925" s="35" t="s">
        <v>183</v>
      </c>
      <c r="AF925" s="34" t="s">
        <v>63</v>
      </c>
      <c r="AG925" s="34" t="s">
        <v>64</v>
      </c>
    </row>
    <row r="926" spans="1:33" s="5" customFormat="1" ht="50.25" customHeight="1" x14ac:dyDescent="0.3">
      <c r="A926" s="58" t="s">
        <v>126</v>
      </c>
      <c r="B926" s="35">
        <v>81112211</v>
      </c>
      <c r="C926" s="34" t="s">
        <v>224</v>
      </c>
      <c r="D926" s="55">
        <v>43289</v>
      </c>
      <c r="E926" s="34" t="s">
        <v>80</v>
      </c>
      <c r="F926" s="34" t="s">
        <v>95</v>
      </c>
      <c r="G926" s="34" t="s">
        <v>48</v>
      </c>
      <c r="H926" s="74">
        <v>1433303862</v>
      </c>
      <c r="I926" s="74">
        <v>1433303862</v>
      </c>
      <c r="J926" s="34" t="s">
        <v>76</v>
      </c>
      <c r="K926" s="34" t="s">
        <v>68</v>
      </c>
      <c r="L926" s="35" t="s">
        <v>51</v>
      </c>
      <c r="M926" s="35" t="s">
        <v>52</v>
      </c>
      <c r="N926" s="58" t="s">
        <v>179</v>
      </c>
      <c r="O926" s="45" t="s">
        <v>54</v>
      </c>
      <c r="P926" s="34" t="s">
        <v>86</v>
      </c>
      <c r="Q926" s="34" t="s">
        <v>87</v>
      </c>
      <c r="R926" s="34" t="s">
        <v>88</v>
      </c>
      <c r="S926" s="34"/>
      <c r="T926" s="34" t="s">
        <v>88</v>
      </c>
      <c r="U926" s="35" t="s">
        <v>90</v>
      </c>
      <c r="V926" s="35"/>
      <c r="W926" s="34">
        <v>21451</v>
      </c>
      <c r="X926" s="60"/>
      <c r="Y926" s="34"/>
      <c r="Z926" s="34"/>
      <c r="AA926" s="68">
        <f t="shared" si="14"/>
        <v>0</v>
      </c>
      <c r="AB926" s="35"/>
      <c r="AC926" s="35"/>
      <c r="AD926" s="35"/>
      <c r="AE926" s="35" t="s">
        <v>225</v>
      </c>
      <c r="AF926" s="34" t="s">
        <v>63</v>
      </c>
      <c r="AG926" s="34" t="s">
        <v>64</v>
      </c>
    </row>
    <row r="927" spans="1:33" s="5" customFormat="1" ht="50.25" customHeight="1" x14ac:dyDescent="0.3">
      <c r="A927" s="58" t="s">
        <v>126</v>
      </c>
      <c r="B927" s="35">
        <v>43231500</v>
      </c>
      <c r="C927" s="34" t="s">
        <v>226</v>
      </c>
      <c r="D927" s="55">
        <v>43424</v>
      </c>
      <c r="E927" s="34" t="s">
        <v>112</v>
      </c>
      <c r="F927" s="34" t="s">
        <v>227</v>
      </c>
      <c r="G927" s="34" t="s">
        <v>48</v>
      </c>
      <c r="H927" s="74">
        <v>53968021</v>
      </c>
      <c r="I927" s="74">
        <v>53968021</v>
      </c>
      <c r="J927" s="34" t="s">
        <v>76</v>
      </c>
      <c r="K927" s="34" t="s">
        <v>68</v>
      </c>
      <c r="L927" s="35" t="s">
        <v>51</v>
      </c>
      <c r="M927" s="35" t="s">
        <v>52</v>
      </c>
      <c r="N927" s="58" t="s">
        <v>228</v>
      </c>
      <c r="O927" s="45" t="s">
        <v>54</v>
      </c>
      <c r="P927" s="34" t="s">
        <v>86</v>
      </c>
      <c r="Q927" s="34" t="s">
        <v>87</v>
      </c>
      <c r="R927" s="34" t="s">
        <v>88</v>
      </c>
      <c r="S927" s="34"/>
      <c r="T927" s="34" t="s">
        <v>88</v>
      </c>
      <c r="U927" s="35" t="s">
        <v>90</v>
      </c>
      <c r="V927" s="35"/>
      <c r="W927" s="34">
        <v>21452</v>
      </c>
      <c r="X927" s="60"/>
      <c r="Y927" s="34"/>
      <c r="Z927" s="34"/>
      <c r="AA927" s="68">
        <f t="shared" si="14"/>
        <v>0</v>
      </c>
      <c r="AB927" s="35"/>
      <c r="AC927" s="35"/>
      <c r="AD927" s="35"/>
      <c r="AE927" s="35" t="s">
        <v>104</v>
      </c>
      <c r="AF927" s="34" t="s">
        <v>63</v>
      </c>
      <c r="AG927" s="34" t="s">
        <v>64</v>
      </c>
    </row>
    <row r="928" spans="1:33" s="5" customFormat="1" ht="50.25" customHeight="1" x14ac:dyDescent="0.3">
      <c r="A928" s="44" t="s">
        <v>2262</v>
      </c>
      <c r="B928" s="35">
        <v>81112204</v>
      </c>
      <c r="C928" s="40" t="s">
        <v>2263</v>
      </c>
      <c r="D928" s="41">
        <v>42842</v>
      </c>
      <c r="E928" s="35" t="s">
        <v>718</v>
      </c>
      <c r="F928" s="40" t="s">
        <v>129</v>
      </c>
      <c r="G928" s="35" t="s">
        <v>232</v>
      </c>
      <c r="H928" s="42">
        <v>178835618</v>
      </c>
      <c r="I928" s="43">
        <v>121907618</v>
      </c>
      <c r="J928" s="35" t="s">
        <v>49</v>
      </c>
      <c r="K928" s="35" t="s">
        <v>50</v>
      </c>
      <c r="L928" s="35" t="s">
        <v>2264</v>
      </c>
      <c r="M928" s="35" t="s">
        <v>2265</v>
      </c>
      <c r="N928" s="44" t="s">
        <v>2266</v>
      </c>
      <c r="O928" s="45" t="s">
        <v>2267</v>
      </c>
      <c r="P928" s="35" t="s">
        <v>2268</v>
      </c>
      <c r="Q928" s="35" t="s">
        <v>2269</v>
      </c>
      <c r="R928" s="35" t="s">
        <v>2270</v>
      </c>
      <c r="S928" s="35" t="s">
        <v>2271</v>
      </c>
      <c r="T928" s="35" t="s">
        <v>2269</v>
      </c>
      <c r="U928" s="35" t="s">
        <v>2269</v>
      </c>
      <c r="V928" s="35">
        <v>6373</v>
      </c>
      <c r="W928" s="35">
        <v>6373</v>
      </c>
      <c r="X928" s="46">
        <v>42821</v>
      </c>
      <c r="Y928" s="40" t="s">
        <v>2272</v>
      </c>
      <c r="Z928" s="35">
        <v>4600006653</v>
      </c>
      <c r="AA928" s="68">
        <f t="shared" si="14"/>
        <v>1</v>
      </c>
      <c r="AB928" s="35" t="s">
        <v>2273</v>
      </c>
      <c r="AC928" s="35" t="s">
        <v>61</v>
      </c>
      <c r="AD928" s="35"/>
      <c r="AE928" s="35" t="s">
        <v>2264</v>
      </c>
      <c r="AF928" s="35" t="s">
        <v>63</v>
      </c>
      <c r="AG928" s="35" t="s">
        <v>1138</v>
      </c>
    </row>
    <row r="929" spans="1:33" s="5" customFormat="1" ht="50.25" customHeight="1" x14ac:dyDescent="0.3">
      <c r="A929" s="44" t="s">
        <v>2262</v>
      </c>
      <c r="B929" s="35">
        <v>78141500</v>
      </c>
      <c r="C929" s="40" t="s">
        <v>2274</v>
      </c>
      <c r="D929" s="41">
        <v>42887</v>
      </c>
      <c r="E929" s="35" t="s">
        <v>136</v>
      </c>
      <c r="F929" s="40" t="s">
        <v>885</v>
      </c>
      <c r="G929" s="35" t="s">
        <v>232</v>
      </c>
      <c r="H929" s="42">
        <v>30000000</v>
      </c>
      <c r="I929" s="43">
        <v>30000000</v>
      </c>
      <c r="J929" s="35" t="s">
        <v>49</v>
      </c>
      <c r="K929" s="35" t="s">
        <v>50</v>
      </c>
      <c r="L929" s="35" t="s">
        <v>2275</v>
      </c>
      <c r="M929" s="35" t="s">
        <v>2276</v>
      </c>
      <c r="N929" s="44" t="s">
        <v>2277</v>
      </c>
      <c r="O929" s="45" t="s">
        <v>2278</v>
      </c>
      <c r="P929" s="35"/>
      <c r="Q929" s="35" t="s">
        <v>2279</v>
      </c>
      <c r="R929" s="35" t="s">
        <v>2279</v>
      </c>
      <c r="S929" s="35" t="s">
        <v>68</v>
      </c>
      <c r="T929" s="35"/>
      <c r="U929" s="35"/>
      <c r="V929" s="35">
        <v>8129</v>
      </c>
      <c r="W929" s="35">
        <v>21007</v>
      </c>
      <c r="X929" s="46">
        <v>43552</v>
      </c>
      <c r="Y929" s="35"/>
      <c r="Z929" s="35"/>
      <c r="AA929" s="68">
        <f t="shared" si="14"/>
        <v>0.33</v>
      </c>
      <c r="AB929" s="35" t="s">
        <v>2280</v>
      </c>
      <c r="AC929" s="35"/>
      <c r="AD929" s="35" t="s">
        <v>2281</v>
      </c>
      <c r="AE929" s="35" t="s">
        <v>2275</v>
      </c>
      <c r="AF929" s="35" t="s">
        <v>63</v>
      </c>
      <c r="AG929" s="35" t="s">
        <v>1138</v>
      </c>
    </row>
    <row r="930" spans="1:33" s="5" customFormat="1" ht="50.25" customHeight="1" x14ac:dyDescent="0.3">
      <c r="A930" s="44" t="s">
        <v>2262</v>
      </c>
      <c r="B930" s="35">
        <v>78141500</v>
      </c>
      <c r="C930" s="40" t="s">
        <v>2282</v>
      </c>
      <c r="D930" s="41">
        <v>43252</v>
      </c>
      <c r="E930" s="35" t="s">
        <v>74</v>
      </c>
      <c r="F930" s="40" t="s">
        <v>885</v>
      </c>
      <c r="G930" s="35" t="s">
        <v>232</v>
      </c>
      <c r="H930" s="42">
        <v>60000000</v>
      </c>
      <c r="I930" s="43">
        <v>60000000</v>
      </c>
      <c r="J930" s="35" t="s">
        <v>76</v>
      </c>
      <c r="K930" s="35" t="s">
        <v>68</v>
      </c>
      <c r="L930" s="35" t="s">
        <v>2275</v>
      </c>
      <c r="M930" s="35" t="s">
        <v>2276</v>
      </c>
      <c r="N930" s="44" t="s">
        <v>2277</v>
      </c>
      <c r="O930" s="45" t="s">
        <v>2278</v>
      </c>
      <c r="P930" s="47"/>
      <c r="Q930" s="35" t="s">
        <v>2279</v>
      </c>
      <c r="R930" s="35" t="s">
        <v>2279</v>
      </c>
      <c r="S930" s="35" t="s">
        <v>68</v>
      </c>
      <c r="T930" s="47"/>
      <c r="U930" s="47"/>
      <c r="V930" s="47"/>
      <c r="W930" s="47"/>
      <c r="X930" s="47"/>
      <c r="Y930" s="47"/>
      <c r="Z930" s="47"/>
      <c r="AA930" s="68" t="str">
        <f t="shared" si="14"/>
        <v/>
      </c>
      <c r="AB930" s="47"/>
      <c r="AC930" s="47"/>
      <c r="AD930" s="35" t="s">
        <v>2283</v>
      </c>
      <c r="AE930" s="35" t="s">
        <v>2275</v>
      </c>
      <c r="AF930" s="35" t="s">
        <v>63</v>
      </c>
      <c r="AG930" s="35" t="s">
        <v>1138</v>
      </c>
    </row>
    <row r="931" spans="1:33" s="5" customFormat="1" ht="50.25" customHeight="1" x14ac:dyDescent="0.3">
      <c r="A931" s="44" t="s">
        <v>2262</v>
      </c>
      <c r="B931" s="35">
        <v>50111500</v>
      </c>
      <c r="C931" s="40" t="s">
        <v>2284</v>
      </c>
      <c r="D931" s="41">
        <v>43221</v>
      </c>
      <c r="E931" s="35" t="s">
        <v>136</v>
      </c>
      <c r="F931" s="40" t="s">
        <v>2285</v>
      </c>
      <c r="G931" s="35" t="s">
        <v>570</v>
      </c>
      <c r="H931" s="42">
        <v>70000000</v>
      </c>
      <c r="I931" s="43">
        <v>20000000</v>
      </c>
      <c r="J931" s="35" t="s">
        <v>49</v>
      </c>
      <c r="K931" s="35" t="s">
        <v>50</v>
      </c>
      <c r="L931" s="35" t="s">
        <v>2275</v>
      </c>
      <c r="M931" s="35" t="s">
        <v>2276</v>
      </c>
      <c r="N931" s="44" t="s">
        <v>2286</v>
      </c>
      <c r="O931" s="45" t="s">
        <v>2278</v>
      </c>
      <c r="P931" s="35"/>
      <c r="Q931" s="35" t="s">
        <v>2279</v>
      </c>
      <c r="R931" s="35" t="s">
        <v>2279</v>
      </c>
      <c r="S931" s="35" t="s">
        <v>68</v>
      </c>
      <c r="T931" s="35"/>
      <c r="U931" s="35"/>
      <c r="V931" s="35"/>
      <c r="W931" s="35"/>
      <c r="X931" s="46"/>
      <c r="Y931" s="35"/>
      <c r="Z931" s="35"/>
      <c r="AA931" s="68" t="str">
        <f t="shared" si="14"/>
        <v/>
      </c>
      <c r="AB931" s="35"/>
      <c r="AC931" s="35"/>
      <c r="AD931" s="35" t="s">
        <v>2287</v>
      </c>
      <c r="AE931" s="35" t="s">
        <v>2275</v>
      </c>
      <c r="AF931" s="35" t="s">
        <v>63</v>
      </c>
      <c r="AG931" s="35" t="s">
        <v>1138</v>
      </c>
    </row>
    <row r="932" spans="1:33" s="5" customFormat="1" ht="50.25" customHeight="1" x14ac:dyDescent="0.3">
      <c r="A932" s="44" t="s">
        <v>2262</v>
      </c>
      <c r="B932" s="35">
        <v>93151500</v>
      </c>
      <c r="C932" s="40" t="s">
        <v>2288</v>
      </c>
      <c r="D932" s="41">
        <v>42917</v>
      </c>
      <c r="E932" s="35" t="s">
        <v>74</v>
      </c>
      <c r="F932" s="40" t="s">
        <v>47</v>
      </c>
      <c r="G932" s="35" t="s">
        <v>570</v>
      </c>
      <c r="H932" s="42">
        <v>300000000</v>
      </c>
      <c r="I932" s="43">
        <v>300000000</v>
      </c>
      <c r="J932" s="35" t="s">
        <v>76</v>
      </c>
      <c r="K932" s="35" t="s">
        <v>68</v>
      </c>
      <c r="L932" s="35" t="s">
        <v>2289</v>
      </c>
      <c r="M932" s="35" t="s">
        <v>2290</v>
      </c>
      <c r="N932" s="44" t="s">
        <v>2291</v>
      </c>
      <c r="O932" s="48" t="s">
        <v>2292</v>
      </c>
      <c r="P932" s="49" t="s">
        <v>2293</v>
      </c>
      <c r="Q932" s="49" t="s">
        <v>2294</v>
      </c>
      <c r="R932" s="35"/>
      <c r="S932" s="35" t="s">
        <v>2295</v>
      </c>
      <c r="T932" s="35"/>
      <c r="U932" s="35"/>
      <c r="V932" s="35"/>
      <c r="W932" s="35"/>
      <c r="X932" s="46"/>
      <c r="Y932" s="35"/>
      <c r="Z932" s="35"/>
      <c r="AA932" s="68" t="str">
        <f t="shared" si="14"/>
        <v/>
      </c>
      <c r="AB932" s="35"/>
      <c r="AC932" s="35"/>
      <c r="AD932" s="35"/>
      <c r="AE932" s="35" t="s">
        <v>2289</v>
      </c>
      <c r="AF932" s="35" t="s">
        <v>63</v>
      </c>
      <c r="AG932" s="35" t="s">
        <v>1138</v>
      </c>
    </row>
    <row r="933" spans="1:33" s="5" customFormat="1" ht="50.25" customHeight="1" x14ac:dyDescent="0.3">
      <c r="A933" s="44" t="s">
        <v>2262</v>
      </c>
      <c r="B933" s="35">
        <v>93151500</v>
      </c>
      <c r="C933" s="40" t="s">
        <v>2296</v>
      </c>
      <c r="D933" s="41">
        <v>43282</v>
      </c>
      <c r="E933" s="35" t="s">
        <v>162</v>
      </c>
      <c r="F933" s="40" t="s">
        <v>47</v>
      </c>
      <c r="G933" s="35" t="s">
        <v>570</v>
      </c>
      <c r="H933" s="42">
        <v>129060293</v>
      </c>
      <c r="I933" s="43">
        <v>129060293</v>
      </c>
      <c r="J933" s="35" t="s">
        <v>76</v>
      </c>
      <c r="K933" s="35" t="s">
        <v>68</v>
      </c>
      <c r="L933" s="35" t="s">
        <v>2289</v>
      </c>
      <c r="M933" s="35" t="s">
        <v>2297</v>
      </c>
      <c r="N933" s="44" t="s">
        <v>2298</v>
      </c>
      <c r="O933" s="45" t="s">
        <v>2292</v>
      </c>
      <c r="P933" s="50" t="s">
        <v>2299</v>
      </c>
      <c r="Q933" s="35" t="s">
        <v>2300</v>
      </c>
      <c r="R933" s="50" t="s">
        <v>2299</v>
      </c>
      <c r="S933" s="35" t="s">
        <v>2301</v>
      </c>
      <c r="T933" s="35"/>
      <c r="U933" s="35"/>
      <c r="V933" s="35"/>
      <c r="W933" s="35"/>
      <c r="X933" s="46"/>
      <c r="Y933" s="35"/>
      <c r="Z933" s="35"/>
      <c r="AA933" s="68" t="str">
        <f t="shared" si="14"/>
        <v/>
      </c>
      <c r="AB933" s="35"/>
      <c r="AC933" s="35"/>
      <c r="AD933" s="35"/>
      <c r="AE933" s="35" t="s">
        <v>2289</v>
      </c>
      <c r="AF933" s="35" t="s">
        <v>63</v>
      </c>
      <c r="AG933" s="35" t="s">
        <v>1138</v>
      </c>
    </row>
    <row r="934" spans="1:33" s="5" customFormat="1" ht="50.25" customHeight="1" x14ac:dyDescent="0.3">
      <c r="A934" s="44" t="s">
        <v>2262</v>
      </c>
      <c r="B934" s="35">
        <v>92101500</v>
      </c>
      <c r="C934" s="40" t="s">
        <v>2302</v>
      </c>
      <c r="D934" s="41">
        <v>42941</v>
      </c>
      <c r="E934" s="35" t="s">
        <v>837</v>
      </c>
      <c r="F934" s="40" t="s">
        <v>81</v>
      </c>
      <c r="G934" s="35" t="s">
        <v>570</v>
      </c>
      <c r="H934" s="42">
        <v>469908333</v>
      </c>
      <c r="I934" s="43">
        <v>156636111</v>
      </c>
      <c r="J934" s="35" t="s">
        <v>49</v>
      </c>
      <c r="K934" s="35" t="s">
        <v>50</v>
      </c>
      <c r="L934" s="35" t="s">
        <v>2264</v>
      </c>
      <c r="M934" s="35" t="s">
        <v>2265</v>
      </c>
      <c r="N934" s="44" t="s">
        <v>2303</v>
      </c>
      <c r="O934" s="45" t="s">
        <v>5655</v>
      </c>
      <c r="P934" s="35" t="s">
        <v>2268</v>
      </c>
      <c r="Q934" s="35" t="s">
        <v>2304</v>
      </c>
      <c r="R934" s="35" t="s">
        <v>2305</v>
      </c>
      <c r="S934" s="35" t="s">
        <v>2306</v>
      </c>
      <c r="T934" s="35" t="s">
        <v>2304</v>
      </c>
      <c r="U934" s="35" t="s">
        <v>2304</v>
      </c>
      <c r="V934" s="35">
        <v>6434</v>
      </c>
      <c r="W934" s="35">
        <v>6434</v>
      </c>
      <c r="X934" s="46">
        <v>42930</v>
      </c>
      <c r="Y934" s="40" t="s">
        <v>5656</v>
      </c>
      <c r="Z934" s="35">
        <v>4600007048</v>
      </c>
      <c r="AA934" s="68">
        <f t="shared" si="14"/>
        <v>1</v>
      </c>
      <c r="AB934" s="35" t="s">
        <v>2307</v>
      </c>
      <c r="AC934" s="35" t="s">
        <v>61</v>
      </c>
      <c r="AD934" s="35"/>
      <c r="AE934" s="35" t="s">
        <v>2264</v>
      </c>
      <c r="AF934" s="35" t="s">
        <v>63</v>
      </c>
      <c r="AG934" s="35" t="s">
        <v>1138</v>
      </c>
    </row>
    <row r="935" spans="1:33" s="5" customFormat="1" ht="50.25" customHeight="1" x14ac:dyDescent="0.3">
      <c r="A935" s="44" t="s">
        <v>2262</v>
      </c>
      <c r="B935" s="51" t="s">
        <v>2308</v>
      </c>
      <c r="C935" s="40" t="s">
        <v>2309</v>
      </c>
      <c r="D935" s="41">
        <v>43191</v>
      </c>
      <c r="E935" s="35" t="s">
        <v>907</v>
      </c>
      <c r="F935" s="40" t="s">
        <v>141</v>
      </c>
      <c r="G935" s="35" t="s">
        <v>570</v>
      </c>
      <c r="H935" s="42">
        <v>2900000000</v>
      </c>
      <c r="I935" s="43">
        <v>2900000000</v>
      </c>
      <c r="J935" s="35" t="s">
        <v>76</v>
      </c>
      <c r="K935" s="35" t="s">
        <v>68</v>
      </c>
      <c r="L935" s="35" t="s">
        <v>2310</v>
      </c>
      <c r="M935" s="35" t="s">
        <v>2297</v>
      </c>
      <c r="N935" s="44" t="s">
        <v>2311</v>
      </c>
      <c r="O935" s="48" t="s">
        <v>2312</v>
      </c>
      <c r="P935" s="35" t="s">
        <v>2313</v>
      </c>
      <c r="Q935" s="35" t="s">
        <v>2314</v>
      </c>
      <c r="R935" s="35" t="s">
        <v>2315</v>
      </c>
      <c r="S935" s="35" t="s">
        <v>2316</v>
      </c>
      <c r="T935" s="35" t="s">
        <v>2314</v>
      </c>
      <c r="U935" s="35" t="s">
        <v>2317</v>
      </c>
      <c r="V935" s="35"/>
      <c r="W935" s="35"/>
      <c r="X935" s="46"/>
      <c r="Y935" s="35"/>
      <c r="Z935" s="35"/>
      <c r="AA935" s="68" t="str">
        <f t="shared" si="14"/>
        <v/>
      </c>
      <c r="AB935" s="35"/>
      <c r="AC935" s="35"/>
      <c r="AD935" s="35"/>
      <c r="AE935" s="35" t="s">
        <v>2310</v>
      </c>
      <c r="AF935" s="35" t="s">
        <v>63</v>
      </c>
      <c r="AG935" s="35" t="s">
        <v>1138</v>
      </c>
    </row>
    <row r="936" spans="1:33" s="5" customFormat="1" ht="50.25" customHeight="1" x14ac:dyDescent="0.3">
      <c r="A936" s="44" t="s">
        <v>2262</v>
      </c>
      <c r="B936" s="51" t="s">
        <v>2318</v>
      </c>
      <c r="C936" s="40" t="s">
        <v>2319</v>
      </c>
      <c r="D936" s="41">
        <v>43049</v>
      </c>
      <c r="E936" s="35" t="s">
        <v>136</v>
      </c>
      <c r="F936" s="40" t="s">
        <v>885</v>
      </c>
      <c r="G936" s="35" t="s">
        <v>570</v>
      </c>
      <c r="H936" s="42">
        <v>1500000000</v>
      </c>
      <c r="I936" s="43">
        <v>1000000000</v>
      </c>
      <c r="J936" s="35" t="s">
        <v>49</v>
      </c>
      <c r="K936" s="35" t="s">
        <v>50</v>
      </c>
      <c r="L936" s="35" t="s">
        <v>2310</v>
      </c>
      <c r="M936" s="35" t="s">
        <v>2297</v>
      </c>
      <c r="N936" s="44" t="s">
        <v>2311</v>
      </c>
      <c r="O936" s="48" t="s">
        <v>2312</v>
      </c>
      <c r="P936" s="35" t="s">
        <v>2313</v>
      </c>
      <c r="Q936" s="35" t="s">
        <v>2320</v>
      </c>
      <c r="R936" s="35" t="s">
        <v>2321</v>
      </c>
      <c r="S936" s="35" t="s">
        <v>2322</v>
      </c>
      <c r="T936" s="35" t="s">
        <v>2320</v>
      </c>
      <c r="U936" s="35"/>
      <c r="V936" s="35">
        <v>7730</v>
      </c>
      <c r="W936" s="35">
        <v>7730</v>
      </c>
      <c r="X936" s="46">
        <v>43033</v>
      </c>
      <c r="Y936" s="40" t="s">
        <v>2323</v>
      </c>
      <c r="Z936" s="35">
        <v>4600007716</v>
      </c>
      <c r="AA936" s="68">
        <f t="shared" si="14"/>
        <v>1</v>
      </c>
      <c r="AB936" s="35" t="s">
        <v>2324</v>
      </c>
      <c r="AC936" s="35" t="s">
        <v>61</v>
      </c>
      <c r="AD936" s="35"/>
      <c r="AE936" s="35" t="s">
        <v>2310</v>
      </c>
      <c r="AF936" s="35" t="s">
        <v>63</v>
      </c>
      <c r="AG936" s="35" t="s">
        <v>1138</v>
      </c>
    </row>
    <row r="937" spans="1:33" s="5" customFormat="1" ht="50.25" customHeight="1" x14ac:dyDescent="0.3">
      <c r="A937" s="44" t="s">
        <v>2262</v>
      </c>
      <c r="B937" s="51" t="s">
        <v>2318</v>
      </c>
      <c r="C937" s="40" t="s">
        <v>2325</v>
      </c>
      <c r="D937" s="41">
        <v>43282</v>
      </c>
      <c r="E937" s="35" t="s">
        <v>74</v>
      </c>
      <c r="F937" s="40" t="s">
        <v>885</v>
      </c>
      <c r="G937" s="35" t="s">
        <v>570</v>
      </c>
      <c r="H937" s="42">
        <v>500000000</v>
      </c>
      <c r="I937" s="43">
        <v>500000000</v>
      </c>
      <c r="J937" s="35" t="s">
        <v>76</v>
      </c>
      <c r="K937" s="35" t="s">
        <v>68</v>
      </c>
      <c r="L937" s="35" t="s">
        <v>2310</v>
      </c>
      <c r="M937" s="35" t="s">
        <v>2297</v>
      </c>
      <c r="N937" s="44" t="s">
        <v>2311</v>
      </c>
      <c r="O937" s="48" t="s">
        <v>2312</v>
      </c>
      <c r="P937" s="35" t="s">
        <v>2313</v>
      </c>
      <c r="Q937" s="35" t="s">
        <v>2320</v>
      </c>
      <c r="R937" s="35" t="s">
        <v>2321</v>
      </c>
      <c r="S937" s="35" t="s">
        <v>2322</v>
      </c>
      <c r="T937" s="35" t="s">
        <v>2320</v>
      </c>
      <c r="U937" s="35"/>
      <c r="V937" s="35"/>
      <c r="W937" s="35"/>
      <c r="X937" s="46"/>
      <c r="Y937" s="35"/>
      <c r="Z937" s="35"/>
      <c r="AA937" s="68" t="str">
        <f t="shared" si="14"/>
        <v/>
      </c>
      <c r="AB937" s="35"/>
      <c r="AC937" s="35"/>
      <c r="AD937" s="35"/>
      <c r="AE937" s="35" t="s">
        <v>2310</v>
      </c>
      <c r="AF937" s="35" t="s">
        <v>63</v>
      </c>
      <c r="AG937" s="35" t="s">
        <v>1138</v>
      </c>
    </row>
    <row r="938" spans="1:33" s="5" customFormat="1" ht="50.25" customHeight="1" x14ac:dyDescent="0.3">
      <c r="A938" s="44" t="s">
        <v>2262</v>
      </c>
      <c r="B938" s="35">
        <v>92111800</v>
      </c>
      <c r="C938" s="40" t="s">
        <v>2326</v>
      </c>
      <c r="D938" s="41">
        <v>43049</v>
      </c>
      <c r="E938" s="35" t="s">
        <v>136</v>
      </c>
      <c r="F938" s="40" t="s">
        <v>885</v>
      </c>
      <c r="G938" s="35" t="s">
        <v>570</v>
      </c>
      <c r="H938" s="42">
        <v>240000000</v>
      </c>
      <c r="I938" s="43">
        <v>200000000</v>
      </c>
      <c r="J938" s="35" t="s">
        <v>49</v>
      </c>
      <c r="K938" s="35" t="s">
        <v>50</v>
      </c>
      <c r="L938" s="35" t="s">
        <v>2310</v>
      </c>
      <c r="M938" s="35" t="s">
        <v>2297</v>
      </c>
      <c r="N938" s="44" t="s">
        <v>2311</v>
      </c>
      <c r="O938" s="48" t="s">
        <v>2312</v>
      </c>
      <c r="P938" s="35" t="s">
        <v>2313</v>
      </c>
      <c r="Q938" s="35" t="s">
        <v>2320</v>
      </c>
      <c r="R938" s="35" t="s">
        <v>2321</v>
      </c>
      <c r="S938" s="35" t="s">
        <v>2327</v>
      </c>
      <c r="T938" s="35" t="s">
        <v>2320</v>
      </c>
      <c r="U938" s="35"/>
      <c r="V938" s="35">
        <v>7751</v>
      </c>
      <c r="W938" s="35">
        <v>7751</v>
      </c>
      <c r="X938" s="46">
        <v>43033</v>
      </c>
      <c r="Y938" s="40" t="s">
        <v>2328</v>
      </c>
      <c r="Z938" s="35">
        <v>4600007830</v>
      </c>
      <c r="AA938" s="68">
        <f t="shared" si="14"/>
        <v>1</v>
      </c>
      <c r="AB938" s="35" t="s">
        <v>2329</v>
      </c>
      <c r="AC938" s="35" t="s">
        <v>61</v>
      </c>
      <c r="AD938" s="35"/>
      <c r="AE938" s="35" t="s">
        <v>2310</v>
      </c>
      <c r="AF938" s="35" t="s">
        <v>63</v>
      </c>
      <c r="AG938" s="35" t="s">
        <v>1138</v>
      </c>
    </row>
    <row r="939" spans="1:33" s="5" customFormat="1" ht="50.25" customHeight="1" x14ac:dyDescent="0.3">
      <c r="A939" s="44" t="s">
        <v>2262</v>
      </c>
      <c r="B939" s="35">
        <v>92111800</v>
      </c>
      <c r="C939" s="40" t="s">
        <v>2326</v>
      </c>
      <c r="D939" s="41">
        <v>43313</v>
      </c>
      <c r="E939" s="35" t="s">
        <v>162</v>
      </c>
      <c r="F939" s="40" t="s">
        <v>885</v>
      </c>
      <c r="G939" s="35" t="s">
        <v>570</v>
      </c>
      <c r="H939" s="42">
        <v>100000000</v>
      </c>
      <c r="I939" s="43">
        <v>100000000</v>
      </c>
      <c r="J939" s="35" t="s">
        <v>76</v>
      </c>
      <c r="K939" s="35" t="s">
        <v>68</v>
      </c>
      <c r="L939" s="35" t="s">
        <v>2310</v>
      </c>
      <c r="M939" s="35" t="s">
        <v>2297</v>
      </c>
      <c r="N939" s="44" t="s">
        <v>2311</v>
      </c>
      <c r="O939" s="48" t="s">
        <v>2312</v>
      </c>
      <c r="P939" s="35" t="s">
        <v>2313</v>
      </c>
      <c r="Q939" s="35" t="s">
        <v>2320</v>
      </c>
      <c r="R939" s="35" t="s">
        <v>2321</v>
      </c>
      <c r="S939" s="35" t="s">
        <v>2327</v>
      </c>
      <c r="T939" s="35" t="s">
        <v>2320</v>
      </c>
      <c r="U939" s="35"/>
      <c r="V939" s="35"/>
      <c r="W939" s="35"/>
      <c r="X939" s="46"/>
      <c r="Y939" s="35"/>
      <c r="Z939" s="35"/>
      <c r="AA939" s="68" t="str">
        <f t="shared" si="14"/>
        <v/>
      </c>
      <c r="AB939" s="35"/>
      <c r="AC939" s="35"/>
      <c r="AD939" s="35"/>
      <c r="AE939" s="35" t="s">
        <v>2310</v>
      </c>
      <c r="AF939" s="35" t="s">
        <v>63</v>
      </c>
      <c r="AG939" s="35" t="s">
        <v>1138</v>
      </c>
    </row>
    <row r="940" spans="1:33" s="5" customFormat="1" ht="50.25" customHeight="1" x14ac:dyDescent="0.3">
      <c r="A940" s="44" t="s">
        <v>2262</v>
      </c>
      <c r="B940" s="35">
        <v>801141600</v>
      </c>
      <c r="C940" s="40" t="s">
        <v>2330</v>
      </c>
      <c r="D940" s="41">
        <v>43132</v>
      </c>
      <c r="E940" s="35" t="s">
        <v>136</v>
      </c>
      <c r="F940" s="40" t="s">
        <v>2331</v>
      </c>
      <c r="G940" s="35" t="s">
        <v>570</v>
      </c>
      <c r="H940" s="42">
        <v>173000000</v>
      </c>
      <c r="I940" s="43">
        <v>173000000</v>
      </c>
      <c r="J940" s="35" t="s">
        <v>76</v>
      </c>
      <c r="K940" s="35" t="s">
        <v>68</v>
      </c>
      <c r="L940" s="35" t="s">
        <v>2310</v>
      </c>
      <c r="M940" s="35" t="s">
        <v>2297</v>
      </c>
      <c r="N940" s="44" t="s">
        <v>2311</v>
      </c>
      <c r="O940" s="48" t="s">
        <v>2312</v>
      </c>
      <c r="P940" s="35" t="s">
        <v>2313</v>
      </c>
      <c r="Q940" s="35" t="s">
        <v>2320</v>
      </c>
      <c r="R940" s="35" t="s">
        <v>2321</v>
      </c>
      <c r="S940" s="35" t="s">
        <v>2327</v>
      </c>
      <c r="T940" s="35" t="s">
        <v>2320</v>
      </c>
      <c r="U940" s="35"/>
      <c r="V940" s="35"/>
      <c r="W940" s="35"/>
      <c r="X940" s="46"/>
      <c r="Y940" s="40"/>
      <c r="Z940" s="35"/>
      <c r="AA940" s="68" t="str">
        <f t="shared" si="14"/>
        <v/>
      </c>
      <c r="AB940" s="35"/>
      <c r="AC940" s="35"/>
      <c r="AD940" s="35"/>
      <c r="AE940" s="35" t="s">
        <v>2310</v>
      </c>
      <c r="AF940" s="35" t="s">
        <v>63</v>
      </c>
      <c r="AG940" s="35" t="s">
        <v>1138</v>
      </c>
    </row>
    <row r="941" spans="1:33" s="5" customFormat="1" ht="50.25" customHeight="1" x14ac:dyDescent="0.3">
      <c r="A941" s="44" t="s">
        <v>2262</v>
      </c>
      <c r="B941" s="51" t="s">
        <v>2308</v>
      </c>
      <c r="C941" s="35" t="s">
        <v>2332</v>
      </c>
      <c r="D941" s="41">
        <v>42859</v>
      </c>
      <c r="E941" s="35" t="s">
        <v>656</v>
      </c>
      <c r="F941" s="40" t="s">
        <v>47</v>
      </c>
      <c r="G941" s="35" t="s">
        <v>570</v>
      </c>
      <c r="H941" s="42">
        <v>9019927066</v>
      </c>
      <c r="I941" s="43">
        <v>1000000000</v>
      </c>
      <c r="J941" s="35" t="s">
        <v>49</v>
      </c>
      <c r="K941" s="35" t="s">
        <v>50</v>
      </c>
      <c r="L941" s="35" t="s">
        <v>2310</v>
      </c>
      <c r="M941" s="35" t="s">
        <v>2297</v>
      </c>
      <c r="N941" s="44" t="s">
        <v>2311</v>
      </c>
      <c r="O941" s="48" t="s">
        <v>2312</v>
      </c>
      <c r="P941" s="35" t="s">
        <v>2313</v>
      </c>
      <c r="Q941" s="35" t="s">
        <v>2314</v>
      </c>
      <c r="R941" s="35" t="s">
        <v>2315</v>
      </c>
      <c r="S941" s="35" t="s">
        <v>2327</v>
      </c>
      <c r="T941" s="35" t="s">
        <v>2314</v>
      </c>
      <c r="U941" s="35" t="s">
        <v>2317</v>
      </c>
      <c r="V941" s="35">
        <v>6718</v>
      </c>
      <c r="W941" s="35">
        <v>6718</v>
      </c>
      <c r="X941" s="46">
        <v>42821</v>
      </c>
      <c r="Y941" s="40" t="s">
        <v>2333</v>
      </c>
      <c r="Z941" s="35">
        <v>4600006649</v>
      </c>
      <c r="AA941" s="68">
        <f t="shared" si="14"/>
        <v>1</v>
      </c>
      <c r="AB941" s="35" t="s">
        <v>2334</v>
      </c>
      <c r="AC941" s="35" t="s">
        <v>61</v>
      </c>
      <c r="AD941" s="35"/>
      <c r="AE941" s="35" t="s">
        <v>2310</v>
      </c>
      <c r="AF941" s="35" t="s">
        <v>63</v>
      </c>
      <c r="AG941" s="35" t="s">
        <v>1138</v>
      </c>
    </row>
    <row r="942" spans="1:33" s="5" customFormat="1" ht="72" customHeight="1" x14ac:dyDescent="0.3">
      <c r="A942" s="44" t="s">
        <v>2262</v>
      </c>
      <c r="B942" s="35">
        <v>15101500</v>
      </c>
      <c r="C942" s="40" t="s">
        <v>2335</v>
      </c>
      <c r="D942" s="41">
        <v>42902</v>
      </c>
      <c r="E942" s="35" t="s">
        <v>834</v>
      </c>
      <c r="F942" s="40" t="s">
        <v>67</v>
      </c>
      <c r="G942" s="35" t="s">
        <v>570</v>
      </c>
      <c r="H942" s="42">
        <v>1420000000</v>
      </c>
      <c r="I942" s="43">
        <v>200000000</v>
      </c>
      <c r="J942" s="35" t="s">
        <v>49</v>
      </c>
      <c r="K942" s="35" t="s">
        <v>50</v>
      </c>
      <c r="L942" s="35" t="s">
        <v>2310</v>
      </c>
      <c r="M942" s="35" t="s">
        <v>2297</v>
      </c>
      <c r="N942" s="44" t="s">
        <v>2311</v>
      </c>
      <c r="O942" s="48" t="s">
        <v>2312</v>
      </c>
      <c r="P942" s="35" t="s">
        <v>2313</v>
      </c>
      <c r="Q942" s="35" t="s">
        <v>2320</v>
      </c>
      <c r="R942" s="35" t="s">
        <v>2321</v>
      </c>
      <c r="S942" s="35" t="s">
        <v>2322</v>
      </c>
      <c r="T942" s="35" t="s">
        <v>2320</v>
      </c>
      <c r="U942" s="35" t="s">
        <v>2336</v>
      </c>
      <c r="V942" s="35">
        <v>7032</v>
      </c>
      <c r="W942" s="35">
        <v>7032</v>
      </c>
      <c r="X942" s="46">
        <v>42902</v>
      </c>
      <c r="Y942" s="40" t="s">
        <v>2337</v>
      </c>
      <c r="Z942" s="35">
        <v>4600006924</v>
      </c>
      <c r="AA942" s="68">
        <f t="shared" si="14"/>
        <v>1</v>
      </c>
      <c r="AB942" s="35" t="s">
        <v>2338</v>
      </c>
      <c r="AC942" s="35" t="s">
        <v>61</v>
      </c>
      <c r="AD942" s="35"/>
      <c r="AE942" s="35" t="s">
        <v>2310</v>
      </c>
      <c r="AF942" s="35" t="s">
        <v>63</v>
      </c>
      <c r="AG942" s="35" t="s">
        <v>1138</v>
      </c>
    </row>
    <row r="943" spans="1:33" s="5" customFormat="1" ht="50.25" customHeight="1" x14ac:dyDescent="0.3">
      <c r="A943" s="44" t="s">
        <v>2262</v>
      </c>
      <c r="B943" s="35">
        <v>15101500</v>
      </c>
      <c r="C943" s="40" t="s">
        <v>2339</v>
      </c>
      <c r="D943" s="41">
        <v>43132</v>
      </c>
      <c r="E943" s="35" t="s">
        <v>136</v>
      </c>
      <c r="F943" s="40" t="s">
        <v>67</v>
      </c>
      <c r="G943" s="35" t="s">
        <v>570</v>
      </c>
      <c r="H943" s="42">
        <v>1000000000</v>
      </c>
      <c r="I943" s="43">
        <v>1000000000</v>
      </c>
      <c r="J943" s="35" t="s">
        <v>76</v>
      </c>
      <c r="K943" s="35" t="s">
        <v>68</v>
      </c>
      <c r="L943" s="35" t="s">
        <v>2310</v>
      </c>
      <c r="M943" s="35" t="s">
        <v>2297</v>
      </c>
      <c r="N943" s="44" t="s">
        <v>2311</v>
      </c>
      <c r="O943" s="48" t="s">
        <v>2312</v>
      </c>
      <c r="P943" s="35" t="s">
        <v>2313</v>
      </c>
      <c r="Q943" s="35" t="s">
        <v>2320</v>
      </c>
      <c r="R943" s="35" t="s">
        <v>2321</v>
      </c>
      <c r="S943" s="35" t="s">
        <v>2327</v>
      </c>
      <c r="T943" s="35" t="s">
        <v>2320</v>
      </c>
      <c r="U943" s="35" t="s">
        <v>2336</v>
      </c>
      <c r="V943" s="35"/>
      <c r="W943" s="35"/>
      <c r="X943" s="46"/>
      <c r="Y943" s="35"/>
      <c r="Z943" s="35"/>
      <c r="AA943" s="68" t="str">
        <f t="shared" si="14"/>
        <v/>
      </c>
      <c r="AB943" s="35"/>
      <c r="AC943" s="35"/>
      <c r="AD943" s="35"/>
      <c r="AE943" s="35" t="s">
        <v>2310</v>
      </c>
      <c r="AF943" s="35" t="s">
        <v>63</v>
      </c>
      <c r="AG943" s="35" t="s">
        <v>1138</v>
      </c>
    </row>
    <row r="944" spans="1:33" s="5" customFormat="1" ht="50.25" customHeight="1" x14ac:dyDescent="0.3">
      <c r="A944" s="44" t="s">
        <v>2262</v>
      </c>
      <c r="B944" s="35">
        <v>25101500</v>
      </c>
      <c r="C944" s="40" t="s">
        <v>2340</v>
      </c>
      <c r="D944" s="41">
        <v>43160</v>
      </c>
      <c r="E944" s="35" t="s">
        <v>834</v>
      </c>
      <c r="F944" s="40" t="s">
        <v>227</v>
      </c>
      <c r="G944" s="35" t="s">
        <v>570</v>
      </c>
      <c r="H944" s="42">
        <v>2052971138</v>
      </c>
      <c r="I944" s="42">
        <v>2052971138</v>
      </c>
      <c r="J944" s="35" t="s">
        <v>76</v>
      </c>
      <c r="K944" s="35" t="s">
        <v>68</v>
      </c>
      <c r="L944" s="35" t="s">
        <v>2310</v>
      </c>
      <c r="M944" s="35" t="s">
        <v>2297</v>
      </c>
      <c r="N944" s="44" t="s">
        <v>2311</v>
      </c>
      <c r="O944" s="48" t="s">
        <v>2312</v>
      </c>
      <c r="P944" s="35" t="s">
        <v>2313</v>
      </c>
      <c r="Q944" s="35" t="s">
        <v>2320</v>
      </c>
      <c r="R944" s="35" t="s">
        <v>2321</v>
      </c>
      <c r="S944" s="35" t="s">
        <v>2327</v>
      </c>
      <c r="T944" s="35" t="s">
        <v>2341</v>
      </c>
      <c r="U944" s="35" t="s">
        <v>2342</v>
      </c>
      <c r="V944" s="35"/>
      <c r="W944" s="35"/>
      <c r="X944" s="46"/>
      <c r="Y944" s="40"/>
      <c r="Z944" s="35"/>
      <c r="AA944" s="68" t="str">
        <f t="shared" si="14"/>
        <v/>
      </c>
      <c r="AB944" s="35"/>
      <c r="AC944" s="35"/>
      <c r="AD944" s="35"/>
      <c r="AE944" s="35" t="s">
        <v>2310</v>
      </c>
      <c r="AF944" s="35" t="s">
        <v>63</v>
      </c>
      <c r="AG944" s="35" t="s">
        <v>1138</v>
      </c>
    </row>
    <row r="945" spans="1:33" s="5" customFormat="1" ht="50.25" customHeight="1" x14ac:dyDescent="0.3">
      <c r="A945" s="44" t="s">
        <v>2262</v>
      </c>
      <c r="B945" s="35">
        <v>92101700</v>
      </c>
      <c r="C945" s="40" t="s">
        <v>2343</v>
      </c>
      <c r="D945" s="41">
        <v>43221</v>
      </c>
      <c r="E945" s="35" t="s">
        <v>837</v>
      </c>
      <c r="F945" s="40" t="s">
        <v>2344</v>
      </c>
      <c r="G945" s="35" t="s">
        <v>570</v>
      </c>
      <c r="H945" s="42">
        <v>685763241</v>
      </c>
      <c r="I945" s="42">
        <v>228000000</v>
      </c>
      <c r="J945" s="35" t="s">
        <v>49</v>
      </c>
      <c r="K945" s="35" t="s">
        <v>50</v>
      </c>
      <c r="L945" s="35" t="s">
        <v>2345</v>
      </c>
      <c r="M945" s="35" t="s">
        <v>2346</v>
      </c>
      <c r="N945" s="44" t="s">
        <v>2347</v>
      </c>
      <c r="O945" s="48" t="s">
        <v>2348</v>
      </c>
      <c r="P945" s="35" t="s">
        <v>2349</v>
      </c>
      <c r="Q945" s="50" t="s">
        <v>2350</v>
      </c>
      <c r="R945" s="35" t="s">
        <v>2349</v>
      </c>
      <c r="S945" s="35" t="s">
        <v>2351</v>
      </c>
      <c r="T945" s="35" t="s">
        <v>2350</v>
      </c>
      <c r="U945" s="35"/>
      <c r="V945" s="35">
        <v>6863</v>
      </c>
      <c r="W945" s="35">
        <v>6863</v>
      </c>
      <c r="X945" s="46">
        <v>42851</v>
      </c>
      <c r="Y945" s="52" t="s">
        <v>2352</v>
      </c>
      <c r="Z945" s="35">
        <v>4600006749</v>
      </c>
      <c r="AA945" s="68">
        <f t="shared" si="14"/>
        <v>1</v>
      </c>
      <c r="AB945" s="35" t="s">
        <v>2353</v>
      </c>
      <c r="AC945" s="35" t="s">
        <v>61</v>
      </c>
      <c r="AD945" s="35"/>
      <c r="AE945" s="35" t="s">
        <v>2345</v>
      </c>
      <c r="AF945" s="35" t="s">
        <v>63</v>
      </c>
      <c r="AG945" s="35" t="s">
        <v>1138</v>
      </c>
    </row>
    <row r="946" spans="1:33" s="5" customFormat="1" ht="50.25" customHeight="1" x14ac:dyDescent="0.3">
      <c r="A946" s="44" t="s">
        <v>2262</v>
      </c>
      <c r="B946" s="35">
        <v>83111600</v>
      </c>
      <c r="C946" s="40" t="s">
        <v>2354</v>
      </c>
      <c r="D946" s="41">
        <v>43049</v>
      </c>
      <c r="E946" s="35" t="s">
        <v>136</v>
      </c>
      <c r="F946" s="40" t="s">
        <v>95</v>
      </c>
      <c r="G946" s="35" t="s">
        <v>570</v>
      </c>
      <c r="H946" s="42">
        <v>23500000</v>
      </c>
      <c r="I946" s="42">
        <v>19000000</v>
      </c>
      <c r="J946" s="35" t="s">
        <v>49</v>
      </c>
      <c r="K946" s="35" t="s">
        <v>50</v>
      </c>
      <c r="L946" s="35" t="s">
        <v>2310</v>
      </c>
      <c r="M946" s="35" t="s">
        <v>2297</v>
      </c>
      <c r="N946" s="44" t="s">
        <v>2311</v>
      </c>
      <c r="O946" s="48" t="s">
        <v>2312</v>
      </c>
      <c r="P946" s="35" t="s">
        <v>2313</v>
      </c>
      <c r="Q946" s="35" t="s">
        <v>2355</v>
      </c>
      <c r="R946" s="35" t="s">
        <v>2356</v>
      </c>
      <c r="S946" s="35" t="s">
        <v>2322</v>
      </c>
      <c r="T946" s="35" t="s">
        <v>2357</v>
      </c>
      <c r="U946" s="35"/>
      <c r="V946" s="35">
        <v>7729</v>
      </c>
      <c r="W946" s="35">
        <v>7729</v>
      </c>
      <c r="X946" s="46">
        <v>43033</v>
      </c>
      <c r="Y946" s="40" t="s">
        <v>2358</v>
      </c>
      <c r="Z946" s="35">
        <v>4600007647</v>
      </c>
      <c r="AA946" s="68">
        <f t="shared" si="14"/>
        <v>1</v>
      </c>
      <c r="AB946" s="35" t="s">
        <v>2359</v>
      </c>
      <c r="AC946" s="35" t="s">
        <v>61</v>
      </c>
      <c r="AD946" s="35"/>
      <c r="AE946" s="35" t="s">
        <v>2310</v>
      </c>
      <c r="AF946" s="35" t="s">
        <v>63</v>
      </c>
      <c r="AG946" s="35" t="s">
        <v>1138</v>
      </c>
    </row>
    <row r="947" spans="1:33" s="5" customFormat="1" ht="50.25" customHeight="1" x14ac:dyDescent="0.3">
      <c r="A947" s="44" t="s">
        <v>2262</v>
      </c>
      <c r="B947" s="35">
        <v>50111500</v>
      </c>
      <c r="C947" s="40" t="s">
        <v>2360</v>
      </c>
      <c r="D947" s="41">
        <v>43252</v>
      </c>
      <c r="E947" s="35" t="s">
        <v>2047</v>
      </c>
      <c r="F947" s="40" t="s">
        <v>2285</v>
      </c>
      <c r="G947" s="35" t="s">
        <v>570</v>
      </c>
      <c r="H947" s="42">
        <v>70000000</v>
      </c>
      <c r="I947" s="43">
        <v>70000000</v>
      </c>
      <c r="J947" s="35" t="s">
        <v>76</v>
      </c>
      <c r="K947" s="35" t="s">
        <v>68</v>
      </c>
      <c r="L947" s="35" t="s">
        <v>2275</v>
      </c>
      <c r="M947" s="35" t="s">
        <v>2276</v>
      </c>
      <c r="N947" s="44" t="s">
        <v>2286</v>
      </c>
      <c r="O947" s="45" t="s">
        <v>2278</v>
      </c>
      <c r="P947" s="35"/>
      <c r="Q947" s="35" t="s">
        <v>2279</v>
      </c>
      <c r="R947" s="35" t="s">
        <v>2279</v>
      </c>
      <c r="S947" s="35" t="s">
        <v>68</v>
      </c>
      <c r="T947" s="35"/>
      <c r="U947" s="35"/>
      <c r="V947" s="35"/>
      <c r="W947" s="35"/>
      <c r="X947" s="46"/>
      <c r="Y947" s="35"/>
      <c r="Z947" s="35"/>
      <c r="AA947" s="68" t="str">
        <f t="shared" si="14"/>
        <v/>
      </c>
      <c r="AB947" s="35"/>
      <c r="AC947" s="35"/>
      <c r="AD947" s="35" t="s">
        <v>2287</v>
      </c>
      <c r="AE947" s="35" t="s">
        <v>2275</v>
      </c>
      <c r="AF947" s="35" t="s">
        <v>63</v>
      </c>
      <c r="AG947" s="35" t="s">
        <v>1138</v>
      </c>
    </row>
    <row r="948" spans="1:33" s="5" customFormat="1" ht="50.25" customHeight="1" x14ac:dyDescent="0.3">
      <c r="A948" s="44" t="s">
        <v>2262</v>
      </c>
      <c r="B948" s="35">
        <v>86101700</v>
      </c>
      <c r="C948" s="40" t="s">
        <v>2361</v>
      </c>
      <c r="D948" s="41">
        <v>43132</v>
      </c>
      <c r="E948" s="35" t="s">
        <v>907</v>
      </c>
      <c r="F948" s="40" t="s">
        <v>211</v>
      </c>
      <c r="G948" s="35" t="s">
        <v>570</v>
      </c>
      <c r="H948" s="42">
        <v>282921422</v>
      </c>
      <c r="I948" s="42">
        <v>282921422</v>
      </c>
      <c r="J948" s="35" t="s">
        <v>76</v>
      </c>
      <c r="K948" s="35" t="s">
        <v>68</v>
      </c>
      <c r="L948" s="35" t="s">
        <v>2345</v>
      </c>
      <c r="M948" s="35" t="s">
        <v>2346</v>
      </c>
      <c r="N948" s="44" t="s">
        <v>2347</v>
      </c>
      <c r="O948" s="48" t="s">
        <v>2348</v>
      </c>
      <c r="P948" s="35" t="s">
        <v>2362</v>
      </c>
      <c r="Q948" s="50" t="s">
        <v>2363</v>
      </c>
      <c r="R948" s="35" t="s">
        <v>2362</v>
      </c>
      <c r="S948" s="35" t="s">
        <v>2364</v>
      </c>
      <c r="T948" s="50" t="s">
        <v>2363</v>
      </c>
      <c r="U948" s="35"/>
      <c r="V948" s="35"/>
      <c r="W948" s="35"/>
      <c r="X948" s="46"/>
      <c r="Y948" s="40"/>
      <c r="Z948" s="35"/>
      <c r="AA948" s="68" t="str">
        <f t="shared" si="14"/>
        <v/>
      </c>
      <c r="AB948" s="35"/>
      <c r="AC948" s="35"/>
      <c r="AD948" s="35"/>
      <c r="AE948" s="35" t="s">
        <v>2345</v>
      </c>
      <c r="AF948" s="35" t="s">
        <v>63</v>
      </c>
      <c r="AG948" s="35" t="s">
        <v>1138</v>
      </c>
    </row>
    <row r="949" spans="1:33" s="5" customFormat="1" ht="50.25" customHeight="1" x14ac:dyDescent="0.3">
      <c r="A949" s="44" t="s">
        <v>2262</v>
      </c>
      <c r="B949" s="35">
        <v>44100000</v>
      </c>
      <c r="C949" s="40" t="s">
        <v>2365</v>
      </c>
      <c r="D949" s="41">
        <v>43132</v>
      </c>
      <c r="E949" s="35" t="s">
        <v>2366</v>
      </c>
      <c r="F949" s="40" t="s">
        <v>67</v>
      </c>
      <c r="G949" s="35" t="s">
        <v>570</v>
      </c>
      <c r="H949" s="42">
        <v>481949000</v>
      </c>
      <c r="I949" s="42">
        <v>481949000</v>
      </c>
      <c r="J949" s="35" t="s">
        <v>76</v>
      </c>
      <c r="K949" s="35" t="s">
        <v>68</v>
      </c>
      <c r="L949" s="35" t="s">
        <v>2264</v>
      </c>
      <c r="M949" s="35" t="s">
        <v>2265</v>
      </c>
      <c r="N949" s="44" t="s">
        <v>2303</v>
      </c>
      <c r="O949" s="45" t="s">
        <v>2267</v>
      </c>
      <c r="P949" s="35" t="s">
        <v>2367</v>
      </c>
      <c r="Q949" s="35" t="s">
        <v>2368</v>
      </c>
      <c r="R949" s="35" t="s">
        <v>2270</v>
      </c>
      <c r="S949" s="35" t="s">
        <v>2369</v>
      </c>
      <c r="T949" s="35" t="s">
        <v>2304</v>
      </c>
      <c r="U949" s="35" t="s">
        <v>2304</v>
      </c>
      <c r="V949" s="35"/>
      <c r="W949" s="35"/>
      <c r="X949" s="46"/>
      <c r="Y949" s="40"/>
      <c r="Z949" s="35"/>
      <c r="AA949" s="68" t="str">
        <f t="shared" si="14"/>
        <v/>
      </c>
      <c r="AB949" s="35"/>
      <c r="AC949" s="35"/>
      <c r="AD949" s="35"/>
      <c r="AE949" s="35" t="s">
        <v>2264</v>
      </c>
      <c r="AF949" s="35" t="s">
        <v>63</v>
      </c>
      <c r="AG949" s="35" t="s">
        <v>1138</v>
      </c>
    </row>
    <row r="950" spans="1:33" s="5" customFormat="1" ht="50.25" customHeight="1" x14ac:dyDescent="0.3">
      <c r="A950" s="44" t="s">
        <v>2262</v>
      </c>
      <c r="B950" s="35">
        <v>83111600</v>
      </c>
      <c r="C950" s="40" t="s">
        <v>2370</v>
      </c>
      <c r="D950" s="41">
        <v>43344</v>
      </c>
      <c r="E950" s="35" t="s">
        <v>900</v>
      </c>
      <c r="F950" s="40" t="s">
        <v>95</v>
      </c>
      <c r="G950" s="35" t="s">
        <v>570</v>
      </c>
      <c r="H950" s="42">
        <v>10000000</v>
      </c>
      <c r="I950" s="42">
        <v>10000000</v>
      </c>
      <c r="J950" s="35" t="s">
        <v>76</v>
      </c>
      <c r="K950" s="35" t="s">
        <v>68</v>
      </c>
      <c r="L950" s="35" t="s">
        <v>2310</v>
      </c>
      <c r="M950" s="35" t="s">
        <v>2297</v>
      </c>
      <c r="N950" s="44" t="s">
        <v>2311</v>
      </c>
      <c r="O950" s="48" t="s">
        <v>2312</v>
      </c>
      <c r="P950" s="35" t="s">
        <v>2313</v>
      </c>
      <c r="Q950" s="35" t="s">
        <v>2371</v>
      </c>
      <c r="R950" s="35" t="s">
        <v>2321</v>
      </c>
      <c r="S950" s="35" t="s">
        <v>2322</v>
      </c>
      <c r="T950" s="35" t="s">
        <v>2371</v>
      </c>
      <c r="U950" s="35"/>
      <c r="V950" s="35"/>
      <c r="W950" s="35"/>
      <c r="X950" s="46"/>
      <c r="Y950" s="35"/>
      <c r="Z950" s="35"/>
      <c r="AA950" s="68" t="str">
        <f t="shared" si="14"/>
        <v/>
      </c>
      <c r="AB950" s="35"/>
      <c r="AC950" s="35"/>
      <c r="AD950" s="35"/>
      <c r="AE950" s="35" t="s">
        <v>2310</v>
      </c>
      <c r="AF950" s="35" t="s">
        <v>63</v>
      </c>
      <c r="AG950" s="35" t="s">
        <v>1138</v>
      </c>
    </row>
    <row r="951" spans="1:33" s="5" customFormat="1" ht="50.25" customHeight="1" x14ac:dyDescent="0.3">
      <c r="A951" s="40" t="s">
        <v>2262</v>
      </c>
      <c r="B951" s="40">
        <v>92121900</v>
      </c>
      <c r="C951" s="40" t="s">
        <v>2372</v>
      </c>
      <c r="D951" s="40"/>
      <c r="E951" s="40" t="s">
        <v>162</v>
      </c>
      <c r="F951" s="40" t="s">
        <v>67</v>
      </c>
      <c r="G951" s="40" t="s">
        <v>570</v>
      </c>
      <c r="H951" s="53">
        <v>400000000</v>
      </c>
      <c r="I951" s="53">
        <v>400000000</v>
      </c>
      <c r="J951" s="35" t="s">
        <v>76</v>
      </c>
      <c r="K951" s="35" t="s">
        <v>68</v>
      </c>
      <c r="L951" s="35" t="s">
        <v>2310</v>
      </c>
      <c r="M951" s="35" t="s">
        <v>2297</v>
      </c>
      <c r="N951" s="44" t="s">
        <v>2311</v>
      </c>
      <c r="O951" s="48" t="s">
        <v>2312</v>
      </c>
      <c r="P951" s="35" t="s">
        <v>2313</v>
      </c>
      <c r="Q951" s="35" t="s">
        <v>2320</v>
      </c>
      <c r="R951" s="35" t="s">
        <v>2321</v>
      </c>
      <c r="S951" s="35" t="s">
        <v>2327</v>
      </c>
      <c r="T951" s="35" t="s">
        <v>2320</v>
      </c>
      <c r="U951" s="35"/>
      <c r="V951" s="35"/>
      <c r="W951" s="35"/>
      <c r="X951" s="46"/>
      <c r="Y951" s="40"/>
      <c r="Z951" s="35"/>
      <c r="AA951" s="68" t="str">
        <f t="shared" si="14"/>
        <v/>
      </c>
      <c r="AB951" s="35"/>
      <c r="AC951" s="35"/>
      <c r="AD951" s="35"/>
      <c r="AE951" s="35" t="s">
        <v>2310</v>
      </c>
      <c r="AF951" s="35" t="s">
        <v>63</v>
      </c>
      <c r="AG951" s="35" t="s">
        <v>1138</v>
      </c>
    </row>
    <row r="952" spans="1:33" s="5" customFormat="1" ht="70.5" customHeight="1" x14ac:dyDescent="0.3">
      <c r="A952" s="44" t="s">
        <v>2262</v>
      </c>
      <c r="B952" s="35">
        <v>93151500</v>
      </c>
      <c r="C952" s="40" t="s">
        <v>2373</v>
      </c>
      <c r="D952" s="41">
        <v>42908</v>
      </c>
      <c r="E952" s="35" t="s">
        <v>2374</v>
      </c>
      <c r="F952" s="40" t="s">
        <v>47</v>
      </c>
      <c r="G952" s="35" t="s">
        <v>570</v>
      </c>
      <c r="H952" s="42">
        <v>1639500000</v>
      </c>
      <c r="I952" s="43">
        <v>350000000</v>
      </c>
      <c r="J952" s="35" t="s">
        <v>49</v>
      </c>
      <c r="K952" s="35" t="s">
        <v>50</v>
      </c>
      <c r="L952" s="35" t="s">
        <v>2289</v>
      </c>
      <c r="M952" s="35" t="s">
        <v>2290</v>
      </c>
      <c r="N952" s="44" t="s">
        <v>2291</v>
      </c>
      <c r="O952" s="48" t="s">
        <v>2292</v>
      </c>
      <c r="P952" s="35"/>
      <c r="Q952" s="35"/>
      <c r="R952" s="35"/>
      <c r="S952" s="35" t="s">
        <v>5657</v>
      </c>
      <c r="T952" s="35"/>
      <c r="U952" s="35"/>
      <c r="V952" s="35">
        <v>7158</v>
      </c>
      <c r="W952" s="35">
        <v>7158</v>
      </c>
      <c r="X952" s="46">
        <v>42906</v>
      </c>
      <c r="Y952" s="40" t="s">
        <v>2375</v>
      </c>
      <c r="Z952" s="35">
        <v>46000006932</v>
      </c>
      <c r="AA952" s="68">
        <f t="shared" si="14"/>
        <v>1</v>
      </c>
      <c r="AB952" s="35" t="s">
        <v>2376</v>
      </c>
      <c r="AC952" s="35" t="s">
        <v>61</v>
      </c>
      <c r="AD952" s="35"/>
      <c r="AE952" s="35" t="s">
        <v>2289</v>
      </c>
      <c r="AF952" s="35" t="s">
        <v>63</v>
      </c>
      <c r="AG952" s="35" t="s">
        <v>1138</v>
      </c>
    </row>
    <row r="953" spans="1:33" s="5" customFormat="1" ht="68.25" customHeight="1" x14ac:dyDescent="0.3">
      <c r="A953" s="44" t="s">
        <v>2262</v>
      </c>
      <c r="B953" s="35">
        <v>93151500</v>
      </c>
      <c r="C953" s="40" t="s">
        <v>2377</v>
      </c>
      <c r="D953" s="41">
        <v>42908</v>
      </c>
      <c r="E953" s="35" t="s">
        <v>2374</v>
      </c>
      <c r="F953" s="40" t="s">
        <v>47</v>
      </c>
      <c r="G953" s="35" t="s">
        <v>570</v>
      </c>
      <c r="H953" s="42">
        <v>1639500000</v>
      </c>
      <c r="I953" s="43">
        <v>187500000</v>
      </c>
      <c r="J953" s="35" t="s">
        <v>49</v>
      </c>
      <c r="K953" s="35" t="s">
        <v>50</v>
      </c>
      <c r="L953" s="35" t="s">
        <v>2289</v>
      </c>
      <c r="M953" s="35" t="s">
        <v>2290</v>
      </c>
      <c r="N953" s="44" t="s">
        <v>2291</v>
      </c>
      <c r="O953" s="48" t="s">
        <v>2292</v>
      </c>
      <c r="P953" s="35"/>
      <c r="Q953" s="35"/>
      <c r="R953" s="35"/>
      <c r="S953" s="35" t="s">
        <v>5658</v>
      </c>
      <c r="T953" s="35"/>
      <c r="U953" s="35"/>
      <c r="V953" s="35">
        <v>7158</v>
      </c>
      <c r="W953" s="35">
        <v>7158</v>
      </c>
      <c r="X953" s="46">
        <v>42906</v>
      </c>
      <c r="Y953" s="40" t="s">
        <v>2375</v>
      </c>
      <c r="Z953" s="35">
        <v>46000006932</v>
      </c>
      <c r="AA953" s="68">
        <f t="shared" si="14"/>
        <v>1</v>
      </c>
      <c r="AB953" s="35" t="s">
        <v>2376</v>
      </c>
      <c r="AC953" s="35" t="s">
        <v>61</v>
      </c>
      <c r="AD953" s="35"/>
      <c r="AE953" s="35" t="s">
        <v>2289</v>
      </c>
      <c r="AF953" s="35" t="s">
        <v>63</v>
      </c>
      <c r="AG953" s="35" t="s">
        <v>1138</v>
      </c>
    </row>
    <row r="954" spans="1:33" s="5" customFormat="1" ht="20.25" customHeight="1" x14ac:dyDescent="0.3">
      <c r="A954" s="44" t="s">
        <v>2262</v>
      </c>
      <c r="B954" s="35">
        <v>93151500</v>
      </c>
      <c r="C954" s="40" t="s">
        <v>2378</v>
      </c>
      <c r="D954" s="41">
        <v>42917</v>
      </c>
      <c r="E954" s="35" t="s">
        <v>74</v>
      </c>
      <c r="F954" s="40" t="s">
        <v>47</v>
      </c>
      <c r="G954" s="35" t="s">
        <v>570</v>
      </c>
      <c r="H954" s="42">
        <v>212500000</v>
      </c>
      <c r="I954" s="43">
        <v>212500000</v>
      </c>
      <c r="J954" s="35" t="s">
        <v>76</v>
      </c>
      <c r="K954" s="35" t="s">
        <v>68</v>
      </c>
      <c r="L954" s="35" t="s">
        <v>2289</v>
      </c>
      <c r="M954" s="35" t="s">
        <v>2290</v>
      </c>
      <c r="N954" s="44" t="s">
        <v>2291</v>
      </c>
      <c r="O954" s="48" t="s">
        <v>2292</v>
      </c>
      <c r="P954" s="35"/>
      <c r="Q954" s="35"/>
      <c r="R954" s="35"/>
      <c r="S954" s="35"/>
      <c r="T954" s="35"/>
      <c r="U954" s="35"/>
      <c r="V954" s="35"/>
      <c r="W954" s="35"/>
      <c r="X954" s="46"/>
      <c r="Y954" s="35"/>
      <c r="Z954" s="35"/>
      <c r="AA954" s="68" t="str">
        <f t="shared" si="14"/>
        <v/>
      </c>
      <c r="AB954" s="35"/>
      <c r="AC954" s="35"/>
      <c r="AD954" s="35"/>
      <c r="AE954" s="35" t="s">
        <v>2289</v>
      </c>
      <c r="AF954" s="35" t="s">
        <v>63</v>
      </c>
      <c r="AG954" s="35" t="s">
        <v>1138</v>
      </c>
    </row>
    <row r="955" spans="1:33" s="5" customFormat="1" ht="22.5" customHeight="1" x14ac:dyDescent="0.3">
      <c r="A955" s="44" t="s">
        <v>2262</v>
      </c>
      <c r="B955" s="35">
        <v>93151500</v>
      </c>
      <c r="C955" s="40" t="s">
        <v>2379</v>
      </c>
      <c r="D955" s="41">
        <v>42917</v>
      </c>
      <c r="E955" s="35" t="s">
        <v>74</v>
      </c>
      <c r="F955" s="40" t="s">
        <v>47</v>
      </c>
      <c r="G955" s="35" t="s">
        <v>570</v>
      </c>
      <c r="H955" s="42">
        <v>250000000</v>
      </c>
      <c r="I955" s="43">
        <v>250000000</v>
      </c>
      <c r="J955" s="35" t="s">
        <v>76</v>
      </c>
      <c r="K955" s="35" t="s">
        <v>68</v>
      </c>
      <c r="L955" s="35" t="s">
        <v>2289</v>
      </c>
      <c r="M955" s="35" t="s">
        <v>2290</v>
      </c>
      <c r="N955" s="44" t="s">
        <v>2291</v>
      </c>
      <c r="O955" s="48" t="s">
        <v>2292</v>
      </c>
      <c r="P955" s="35" t="s">
        <v>2380</v>
      </c>
      <c r="Q955" s="35" t="s">
        <v>2381</v>
      </c>
      <c r="R955" s="35"/>
      <c r="S955" s="35" t="s">
        <v>2382</v>
      </c>
      <c r="T955" s="35"/>
      <c r="U955" s="35"/>
      <c r="V955" s="35"/>
      <c r="W955" s="35"/>
      <c r="X955" s="46"/>
      <c r="Y955" s="35"/>
      <c r="Z955" s="35"/>
      <c r="AA955" s="68" t="str">
        <f t="shared" si="14"/>
        <v/>
      </c>
      <c r="AB955" s="35"/>
      <c r="AC955" s="35"/>
      <c r="AD955" s="35"/>
      <c r="AE955" s="35" t="s">
        <v>2289</v>
      </c>
      <c r="AF955" s="35" t="s">
        <v>63</v>
      </c>
      <c r="AG955" s="35" t="s">
        <v>1138</v>
      </c>
    </row>
    <row r="956" spans="1:33" s="5" customFormat="1" ht="18" customHeight="1" x14ac:dyDescent="0.3">
      <c r="A956" s="44" t="s">
        <v>2262</v>
      </c>
      <c r="B956" s="35">
        <v>80101500</v>
      </c>
      <c r="C956" s="40" t="s">
        <v>2383</v>
      </c>
      <c r="D956" s="41">
        <v>43132</v>
      </c>
      <c r="E956" s="35" t="s">
        <v>136</v>
      </c>
      <c r="F956" s="40" t="s">
        <v>141</v>
      </c>
      <c r="G956" s="35" t="s">
        <v>570</v>
      </c>
      <c r="H956" s="42">
        <v>4000000000</v>
      </c>
      <c r="I956" s="43">
        <v>4000000000</v>
      </c>
      <c r="J956" s="35" t="s">
        <v>76</v>
      </c>
      <c r="K956" s="35" t="s">
        <v>68</v>
      </c>
      <c r="L956" s="35" t="s">
        <v>2310</v>
      </c>
      <c r="M956" s="35" t="s">
        <v>2297</v>
      </c>
      <c r="N956" s="44" t="s">
        <v>2311</v>
      </c>
      <c r="O956" s="48" t="s">
        <v>2312</v>
      </c>
      <c r="P956" s="35" t="s">
        <v>2313</v>
      </c>
      <c r="Q956" s="35" t="s">
        <v>2371</v>
      </c>
      <c r="R956" s="35" t="s">
        <v>2356</v>
      </c>
      <c r="S956" s="35" t="s">
        <v>2384</v>
      </c>
      <c r="T956" s="35" t="s">
        <v>2371</v>
      </c>
      <c r="U956" s="35"/>
      <c r="V956" s="35"/>
      <c r="W956" s="35"/>
      <c r="X956" s="46"/>
      <c r="Y956" s="40"/>
      <c r="Z956" s="35"/>
      <c r="AA956" s="68" t="str">
        <f t="shared" si="14"/>
        <v/>
      </c>
      <c r="AB956" s="35"/>
      <c r="AC956" s="35"/>
      <c r="AD956" s="35"/>
      <c r="AE956" s="35" t="s">
        <v>2310</v>
      </c>
      <c r="AF956" s="35" t="s">
        <v>63</v>
      </c>
      <c r="AG956" s="35" t="s">
        <v>1138</v>
      </c>
    </row>
    <row r="957" spans="1:33" s="5" customFormat="1" ht="31.5" customHeight="1" x14ac:dyDescent="0.3">
      <c r="A957" s="44" t="s">
        <v>2262</v>
      </c>
      <c r="B957" s="35">
        <v>93141500</v>
      </c>
      <c r="C957" s="40" t="s">
        <v>2385</v>
      </c>
      <c r="D957" s="41">
        <v>43132</v>
      </c>
      <c r="E957" s="35" t="s">
        <v>136</v>
      </c>
      <c r="F957" s="40" t="s">
        <v>2285</v>
      </c>
      <c r="G957" s="35" t="s">
        <v>570</v>
      </c>
      <c r="H957" s="42">
        <v>70000000</v>
      </c>
      <c r="I957" s="43">
        <v>70000000</v>
      </c>
      <c r="J957" s="35" t="s">
        <v>76</v>
      </c>
      <c r="K957" s="35" t="s">
        <v>68</v>
      </c>
      <c r="L957" s="35" t="s">
        <v>2310</v>
      </c>
      <c r="M957" s="35" t="s">
        <v>2297</v>
      </c>
      <c r="N957" s="44" t="s">
        <v>2311</v>
      </c>
      <c r="O957" s="48" t="s">
        <v>2312</v>
      </c>
      <c r="P957" s="35" t="s">
        <v>2313</v>
      </c>
      <c r="Q957" s="35" t="s">
        <v>2386</v>
      </c>
      <c r="R957" s="35" t="s">
        <v>2321</v>
      </c>
      <c r="S957" s="35" t="s">
        <v>2327</v>
      </c>
      <c r="T957" s="35" t="s">
        <v>2386</v>
      </c>
      <c r="U957" s="35"/>
      <c r="V957" s="35"/>
      <c r="W957" s="35"/>
      <c r="X957" s="46"/>
      <c r="Y957" s="40"/>
      <c r="Z957" s="35"/>
      <c r="AA957" s="68" t="str">
        <f t="shared" si="14"/>
        <v/>
      </c>
      <c r="AB957" s="35"/>
      <c r="AC957" s="35"/>
      <c r="AD957" s="35"/>
      <c r="AE957" s="35" t="s">
        <v>2310</v>
      </c>
      <c r="AF957" s="35" t="s">
        <v>63</v>
      </c>
      <c r="AG957" s="35" t="s">
        <v>1138</v>
      </c>
    </row>
    <row r="958" spans="1:33" s="5" customFormat="1" ht="45.75" customHeight="1" x14ac:dyDescent="0.3">
      <c r="A958" s="44" t="s">
        <v>2262</v>
      </c>
      <c r="B958" s="35">
        <v>92101700</v>
      </c>
      <c r="C958" s="40" t="s">
        <v>2387</v>
      </c>
      <c r="D958" s="41">
        <v>43282</v>
      </c>
      <c r="E958" s="35" t="s">
        <v>74</v>
      </c>
      <c r="F958" s="40" t="s">
        <v>558</v>
      </c>
      <c r="G958" s="35" t="s">
        <v>570</v>
      </c>
      <c r="H958" s="42">
        <v>267096431</v>
      </c>
      <c r="I958" s="43">
        <v>267096431</v>
      </c>
      <c r="J958" s="35" t="s">
        <v>76</v>
      </c>
      <c r="K958" s="35" t="s">
        <v>68</v>
      </c>
      <c r="L958" s="35" t="s">
        <v>2345</v>
      </c>
      <c r="M958" s="35" t="s">
        <v>2346</v>
      </c>
      <c r="N958" s="44" t="s">
        <v>2347</v>
      </c>
      <c r="O958" s="48" t="s">
        <v>2348</v>
      </c>
      <c r="P958" s="35" t="s">
        <v>2349</v>
      </c>
      <c r="Q958" s="50" t="s">
        <v>2350</v>
      </c>
      <c r="R958" s="35" t="s">
        <v>2349</v>
      </c>
      <c r="S958" s="35" t="s">
        <v>2351</v>
      </c>
      <c r="T958" s="50" t="s">
        <v>2350</v>
      </c>
      <c r="U958" s="35"/>
      <c r="V958" s="35"/>
      <c r="W958" s="35"/>
      <c r="X958" s="46"/>
      <c r="Y958" s="40"/>
      <c r="Z958" s="35"/>
      <c r="AA958" s="68" t="str">
        <f t="shared" si="14"/>
        <v/>
      </c>
      <c r="AB958" s="35"/>
      <c r="AC958" s="35"/>
      <c r="AD958" s="35"/>
      <c r="AE958" s="35" t="s">
        <v>2345</v>
      </c>
      <c r="AF958" s="35" t="s">
        <v>63</v>
      </c>
      <c r="AG958" s="35" t="s">
        <v>1138</v>
      </c>
    </row>
    <row r="959" spans="1:33" s="5" customFormat="1" ht="53.25" customHeight="1" x14ac:dyDescent="0.3">
      <c r="A959" s="44" t="s">
        <v>2262</v>
      </c>
      <c r="B959" s="35">
        <v>93141500</v>
      </c>
      <c r="C959" s="40" t="s">
        <v>2388</v>
      </c>
      <c r="D959" s="41">
        <v>43191</v>
      </c>
      <c r="E959" s="35" t="s">
        <v>683</v>
      </c>
      <c r="F959" s="40" t="s">
        <v>47</v>
      </c>
      <c r="G959" s="35" t="s">
        <v>570</v>
      </c>
      <c r="H959" s="42">
        <v>472500000</v>
      </c>
      <c r="I959" s="43">
        <v>52500000</v>
      </c>
      <c r="J959" s="35" t="s">
        <v>49</v>
      </c>
      <c r="K959" s="35" t="s">
        <v>50</v>
      </c>
      <c r="L959" s="35" t="s">
        <v>2345</v>
      </c>
      <c r="M959" s="35" t="s">
        <v>2346</v>
      </c>
      <c r="N959" s="44" t="s">
        <v>2347</v>
      </c>
      <c r="O959" s="48" t="s">
        <v>2348</v>
      </c>
      <c r="P959" s="35"/>
      <c r="Q959" s="35"/>
      <c r="R959" s="35"/>
      <c r="S959" s="35"/>
      <c r="T959" s="35"/>
      <c r="U959" s="35"/>
      <c r="V959" s="35"/>
      <c r="W959" s="35"/>
      <c r="X959" s="46"/>
      <c r="Y959" s="40"/>
      <c r="Z959" s="35"/>
      <c r="AA959" s="68" t="str">
        <f t="shared" si="14"/>
        <v/>
      </c>
      <c r="AB959" s="35"/>
      <c r="AC959" s="35"/>
      <c r="AD959" s="35" t="s">
        <v>2389</v>
      </c>
      <c r="AE959" s="35" t="s">
        <v>2345</v>
      </c>
      <c r="AF959" s="35" t="s">
        <v>63</v>
      </c>
      <c r="AG959" s="35" t="s">
        <v>1138</v>
      </c>
    </row>
    <row r="960" spans="1:33" s="5" customFormat="1" ht="54.75" customHeight="1" x14ac:dyDescent="0.3">
      <c r="A960" s="44" t="s">
        <v>2262</v>
      </c>
      <c r="B960" s="35">
        <v>43211500</v>
      </c>
      <c r="C960" s="40" t="s">
        <v>2390</v>
      </c>
      <c r="D960" s="41">
        <v>43160</v>
      </c>
      <c r="E960" s="35" t="s">
        <v>907</v>
      </c>
      <c r="F960" s="40" t="s">
        <v>67</v>
      </c>
      <c r="G960" s="35" t="s">
        <v>570</v>
      </c>
      <c r="H960" s="42">
        <v>547500000</v>
      </c>
      <c r="I960" s="43">
        <v>547500000</v>
      </c>
      <c r="J960" s="35" t="s">
        <v>76</v>
      </c>
      <c r="K960" s="35" t="s">
        <v>68</v>
      </c>
      <c r="L960" s="35" t="s">
        <v>2345</v>
      </c>
      <c r="M960" s="35" t="s">
        <v>2346</v>
      </c>
      <c r="N960" s="44" t="s">
        <v>2347</v>
      </c>
      <c r="O960" s="48" t="s">
        <v>2348</v>
      </c>
      <c r="P960" s="35" t="s">
        <v>2349</v>
      </c>
      <c r="Q960" s="50" t="s">
        <v>2391</v>
      </c>
      <c r="R960" s="35" t="s">
        <v>2349</v>
      </c>
      <c r="S960" s="35" t="s">
        <v>2392</v>
      </c>
      <c r="T960" s="50" t="s">
        <v>2391</v>
      </c>
      <c r="U960" s="35"/>
      <c r="V960" s="35"/>
      <c r="W960" s="35"/>
      <c r="X960" s="46"/>
      <c r="Y960" s="40"/>
      <c r="Z960" s="35"/>
      <c r="AA960" s="68" t="str">
        <f t="shared" si="14"/>
        <v/>
      </c>
      <c r="AB960" s="35"/>
      <c r="AC960" s="35"/>
      <c r="AD960" s="35"/>
      <c r="AE960" s="35" t="s">
        <v>2345</v>
      </c>
      <c r="AF960" s="35" t="s">
        <v>63</v>
      </c>
      <c r="AG960" s="35" t="s">
        <v>1138</v>
      </c>
    </row>
    <row r="961" spans="1:33" s="5" customFormat="1" ht="65.25" customHeight="1" x14ac:dyDescent="0.3">
      <c r="A961" s="44" t="s">
        <v>2262</v>
      </c>
      <c r="B961" s="35">
        <v>93141500</v>
      </c>
      <c r="C961" s="40" t="s">
        <v>2393</v>
      </c>
      <c r="D961" s="41">
        <v>43191</v>
      </c>
      <c r="E961" s="35" t="s">
        <v>683</v>
      </c>
      <c r="F961" s="40" t="s">
        <v>47</v>
      </c>
      <c r="G961" s="35" t="s">
        <v>570</v>
      </c>
      <c r="H961" s="42">
        <v>472500000</v>
      </c>
      <c r="I961" s="43">
        <v>52500000</v>
      </c>
      <c r="J961" s="35" t="s">
        <v>49</v>
      </c>
      <c r="K961" s="35" t="s">
        <v>50</v>
      </c>
      <c r="L961" s="35" t="s">
        <v>2310</v>
      </c>
      <c r="M961" s="35" t="s">
        <v>2297</v>
      </c>
      <c r="N961" s="44" t="s">
        <v>2311</v>
      </c>
      <c r="O961" s="48" t="s">
        <v>2312</v>
      </c>
      <c r="P961" s="35" t="s">
        <v>2313</v>
      </c>
      <c r="Q961" s="35" t="s">
        <v>2386</v>
      </c>
      <c r="R961" s="35" t="s">
        <v>2321</v>
      </c>
      <c r="S961" s="35" t="s">
        <v>2322</v>
      </c>
      <c r="T961" s="35" t="s">
        <v>2386</v>
      </c>
      <c r="U961" s="35"/>
      <c r="V961" s="35"/>
      <c r="W961" s="35"/>
      <c r="X961" s="46"/>
      <c r="Y961" s="40"/>
      <c r="Z961" s="35"/>
      <c r="AA961" s="68" t="str">
        <f t="shared" si="14"/>
        <v/>
      </c>
      <c r="AB961" s="35"/>
      <c r="AC961" s="35"/>
      <c r="AD961" s="35" t="s">
        <v>2389</v>
      </c>
      <c r="AE961" s="35" t="s">
        <v>2310</v>
      </c>
      <c r="AF961" s="35" t="s">
        <v>63</v>
      </c>
      <c r="AG961" s="35" t="s">
        <v>1138</v>
      </c>
    </row>
    <row r="962" spans="1:33" s="5" customFormat="1" ht="74.25" customHeight="1" x14ac:dyDescent="0.3">
      <c r="A962" s="44" t="s">
        <v>2262</v>
      </c>
      <c r="B962" s="35">
        <v>93141500</v>
      </c>
      <c r="C962" s="40" t="s">
        <v>2394</v>
      </c>
      <c r="D962" s="41">
        <v>43282</v>
      </c>
      <c r="E962" s="35" t="s">
        <v>74</v>
      </c>
      <c r="F962" s="40" t="s">
        <v>47</v>
      </c>
      <c r="G962" s="35" t="s">
        <v>570</v>
      </c>
      <c r="H962" s="42">
        <v>60000000</v>
      </c>
      <c r="I962" s="43">
        <v>60000000</v>
      </c>
      <c r="J962" s="35" t="s">
        <v>76</v>
      </c>
      <c r="K962" s="35" t="s">
        <v>68</v>
      </c>
      <c r="L962" s="35" t="s">
        <v>2310</v>
      </c>
      <c r="M962" s="35" t="s">
        <v>2297</v>
      </c>
      <c r="N962" s="44" t="s">
        <v>2311</v>
      </c>
      <c r="O962" s="48" t="s">
        <v>2312</v>
      </c>
      <c r="P962" s="35" t="s">
        <v>2313</v>
      </c>
      <c r="Q962" s="35" t="s">
        <v>2395</v>
      </c>
      <c r="R962" s="35" t="s">
        <v>2321</v>
      </c>
      <c r="S962" s="35" t="s">
        <v>2322</v>
      </c>
      <c r="T962" s="35" t="s">
        <v>2386</v>
      </c>
      <c r="U962" s="35"/>
      <c r="V962" s="35"/>
      <c r="W962" s="35"/>
      <c r="X962" s="46"/>
      <c r="Y962" s="35"/>
      <c r="Z962" s="35"/>
      <c r="AA962" s="68" t="str">
        <f t="shared" si="14"/>
        <v/>
      </c>
      <c r="AB962" s="35"/>
      <c r="AC962" s="35"/>
      <c r="AD962" s="35" t="s">
        <v>2389</v>
      </c>
      <c r="AE962" s="35" t="s">
        <v>2310</v>
      </c>
      <c r="AF962" s="35" t="s">
        <v>63</v>
      </c>
      <c r="AG962" s="35" t="s">
        <v>1138</v>
      </c>
    </row>
    <row r="963" spans="1:33" s="5" customFormat="1" ht="78" x14ac:dyDescent="0.3">
      <c r="A963" s="44" t="s">
        <v>2262</v>
      </c>
      <c r="B963" s="35">
        <v>93141500</v>
      </c>
      <c r="C963" s="40" t="s">
        <v>2396</v>
      </c>
      <c r="D963" s="41">
        <v>43191</v>
      </c>
      <c r="E963" s="35" t="s">
        <v>683</v>
      </c>
      <c r="F963" s="40" t="s">
        <v>47</v>
      </c>
      <c r="G963" s="35" t="s">
        <v>570</v>
      </c>
      <c r="H963" s="42">
        <v>472500000</v>
      </c>
      <c r="I963" s="43">
        <v>68750000</v>
      </c>
      <c r="J963" s="35" t="s">
        <v>49</v>
      </c>
      <c r="K963" s="35" t="s">
        <v>50</v>
      </c>
      <c r="L963" s="35" t="s">
        <v>2310</v>
      </c>
      <c r="M963" s="35" t="s">
        <v>2297</v>
      </c>
      <c r="N963" s="44" t="s">
        <v>2311</v>
      </c>
      <c r="O963" s="48" t="s">
        <v>2312</v>
      </c>
      <c r="P963" s="35" t="s">
        <v>2313</v>
      </c>
      <c r="Q963" s="35" t="s">
        <v>2386</v>
      </c>
      <c r="R963" s="35" t="s">
        <v>2321</v>
      </c>
      <c r="S963" s="35" t="s">
        <v>2322</v>
      </c>
      <c r="T963" s="35" t="s">
        <v>2386</v>
      </c>
      <c r="U963" s="35"/>
      <c r="V963" s="35"/>
      <c r="W963" s="35"/>
      <c r="X963" s="46"/>
      <c r="Y963" s="40"/>
      <c r="Z963" s="35"/>
      <c r="AA963" s="68" t="str">
        <f t="shared" si="14"/>
        <v/>
      </c>
      <c r="AB963" s="35"/>
      <c r="AC963" s="35"/>
      <c r="AD963" s="35" t="s">
        <v>2397</v>
      </c>
      <c r="AE963" s="35" t="s">
        <v>2310</v>
      </c>
      <c r="AF963" s="35" t="s">
        <v>63</v>
      </c>
      <c r="AG963" s="35" t="s">
        <v>1138</v>
      </c>
    </row>
    <row r="964" spans="1:33" s="5" customFormat="1" ht="90" customHeight="1" x14ac:dyDescent="0.3">
      <c r="A964" s="44" t="s">
        <v>2262</v>
      </c>
      <c r="B964" s="35">
        <v>83111600</v>
      </c>
      <c r="C964" s="40" t="s">
        <v>2398</v>
      </c>
      <c r="D964" s="41">
        <v>43049</v>
      </c>
      <c r="E964" s="35" t="s">
        <v>136</v>
      </c>
      <c r="F964" s="40" t="s">
        <v>129</v>
      </c>
      <c r="G964" s="35" t="s">
        <v>570</v>
      </c>
      <c r="H964" s="42">
        <v>116000000</v>
      </c>
      <c r="I964" s="43">
        <v>80000000</v>
      </c>
      <c r="J964" s="35" t="s">
        <v>49</v>
      </c>
      <c r="K964" s="35" t="s">
        <v>50</v>
      </c>
      <c r="L964" s="35" t="s">
        <v>2310</v>
      </c>
      <c r="M964" s="35" t="s">
        <v>2297</v>
      </c>
      <c r="N964" s="44" t="s">
        <v>2311</v>
      </c>
      <c r="O964" s="48" t="s">
        <v>2312</v>
      </c>
      <c r="P964" s="35" t="s">
        <v>2313</v>
      </c>
      <c r="Q964" s="35" t="s">
        <v>2399</v>
      </c>
      <c r="R964" s="35" t="s">
        <v>2321</v>
      </c>
      <c r="S964" s="35" t="s">
        <v>2327</v>
      </c>
      <c r="T964" s="35" t="s">
        <v>2399</v>
      </c>
      <c r="U964" s="35"/>
      <c r="V964" s="35">
        <v>7731</v>
      </c>
      <c r="W964" s="35">
        <v>7731</v>
      </c>
      <c r="X964" s="46">
        <v>43033</v>
      </c>
      <c r="Y964" s="40" t="s">
        <v>2400</v>
      </c>
      <c r="Z964" s="35">
        <v>4600007667</v>
      </c>
      <c r="AA964" s="68">
        <f t="shared" si="14"/>
        <v>1</v>
      </c>
      <c r="AB964" s="35" t="s">
        <v>2401</v>
      </c>
      <c r="AC964" s="35" t="s">
        <v>61</v>
      </c>
      <c r="AD964" s="35"/>
      <c r="AE964" s="35" t="s">
        <v>2310</v>
      </c>
      <c r="AF964" s="35" t="s">
        <v>63</v>
      </c>
      <c r="AG964" s="35" t="s">
        <v>1138</v>
      </c>
    </row>
    <row r="965" spans="1:33" s="5" customFormat="1" ht="97.5" customHeight="1" x14ac:dyDescent="0.3">
      <c r="A965" s="44" t="s">
        <v>2262</v>
      </c>
      <c r="B965" s="35">
        <v>83111600</v>
      </c>
      <c r="C965" s="40" t="s">
        <v>2402</v>
      </c>
      <c r="D965" s="41">
        <v>43313</v>
      </c>
      <c r="E965" s="35" t="s">
        <v>2403</v>
      </c>
      <c r="F965" s="40" t="s">
        <v>885</v>
      </c>
      <c r="G965" s="35" t="s">
        <v>570</v>
      </c>
      <c r="H965" s="42">
        <v>80000000</v>
      </c>
      <c r="I965" s="43">
        <v>80000000</v>
      </c>
      <c r="J965" s="35" t="s">
        <v>76</v>
      </c>
      <c r="K965" s="35" t="s">
        <v>68</v>
      </c>
      <c r="L965" s="35" t="s">
        <v>2310</v>
      </c>
      <c r="M965" s="35" t="s">
        <v>2297</v>
      </c>
      <c r="N965" s="44" t="s">
        <v>2311</v>
      </c>
      <c r="O965" s="48" t="s">
        <v>2312</v>
      </c>
      <c r="P965" s="35" t="s">
        <v>2313</v>
      </c>
      <c r="Q965" s="35" t="s">
        <v>2395</v>
      </c>
      <c r="R965" s="35" t="s">
        <v>2321</v>
      </c>
      <c r="S965" s="35" t="s">
        <v>2322</v>
      </c>
      <c r="T965" s="35" t="s">
        <v>2395</v>
      </c>
      <c r="U965" s="35"/>
      <c r="V965" s="35"/>
      <c r="W965" s="35"/>
      <c r="X965" s="46"/>
      <c r="Y965" s="35"/>
      <c r="Z965" s="35"/>
      <c r="AA965" s="68" t="str">
        <f t="shared" si="14"/>
        <v/>
      </c>
      <c r="AB965" s="35"/>
      <c r="AC965" s="35"/>
      <c r="AD965" s="35"/>
      <c r="AE965" s="35" t="s">
        <v>2310</v>
      </c>
      <c r="AF965" s="35" t="s">
        <v>63</v>
      </c>
      <c r="AG965" s="35" t="s">
        <v>1138</v>
      </c>
    </row>
    <row r="966" spans="1:33" s="5" customFormat="1" ht="62.4" x14ac:dyDescent="0.3">
      <c r="A966" s="44" t="s">
        <v>2262</v>
      </c>
      <c r="B966" s="35">
        <v>16111500</v>
      </c>
      <c r="C966" s="40" t="s">
        <v>2404</v>
      </c>
      <c r="D966" s="41">
        <v>42826</v>
      </c>
      <c r="E966" s="35" t="s">
        <v>907</v>
      </c>
      <c r="F966" s="40" t="s">
        <v>67</v>
      </c>
      <c r="G966" s="35" t="s">
        <v>570</v>
      </c>
      <c r="H966" s="42">
        <v>300000000</v>
      </c>
      <c r="I966" s="43">
        <v>300000000</v>
      </c>
      <c r="J966" s="35" t="s">
        <v>76</v>
      </c>
      <c r="K966" s="35" t="s">
        <v>68</v>
      </c>
      <c r="L966" s="35" t="s">
        <v>2310</v>
      </c>
      <c r="M966" s="35" t="s">
        <v>2297</v>
      </c>
      <c r="N966" s="44" t="s">
        <v>2311</v>
      </c>
      <c r="O966" s="48" t="s">
        <v>2312</v>
      </c>
      <c r="P966" s="35" t="s">
        <v>2313</v>
      </c>
      <c r="Q966" s="35" t="s">
        <v>2395</v>
      </c>
      <c r="R966" s="35" t="s">
        <v>2321</v>
      </c>
      <c r="S966" s="35" t="s">
        <v>2322</v>
      </c>
      <c r="T966" s="35" t="s">
        <v>2395</v>
      </c>
      <c r="U966" s="35"/>
      <c r="V966" s="35"/>
      <c r="W966" s="35"/>
      <c r="X966" s="46"/>
      <c r="Y966" s="40"/>
      <c r="Z966" s="35"/>
      <c r="AA966" s="68" t="str">
        <f t="shared" si="14"/>
        <v/>
      </c>
      <c r="AB966" s="35"/>
      <c r="AC966" s="35"/>
      <c r="AD966" s="35"/>
      <c r="AE966" s="35" t="s">
        <v>2310</v>
      </c>
      <c r="AF966" s="35" t="s">
        <v>63</v>
      </c>
      <c r="AG966" s="35" t="s">
        <v>1138</v>
      </c>
    </row>
    <row r="967" spans="1:33" s="5" customFormat="1" ht="46.8" x14ac:dyDescent="0.3">
      <c r="A967" s="44" t="s">
        <v>2262</v>
      </c>
      <c r="B967" s="35">
        <v>93141500</v>
      </c>
      <c r="C967" s="40" t="s">
        <v>2405</v>
      </c>
      <c r="D967" s="41">
        <v>43191</v>
      </c>
      <c r="E967" s="35" t="s">
        <v>683</v>
      </c>
      <c r="F967" s="40" t="s">
        <v>47</v>
      </c>
      <c r="G967" s="35" t="s">
        <v>570</v>
      </c>
      <c r="H967" s="42">
        <v>472500000</v>
      </c>
      <c r="I967" s="43">
        <v>52500000</v>
      </c>
      <c r="J967" s="35" t="s">
        <v>49</v>
      </c>
      <c r="K967" s="35" t="s">
        <v>50</v>
      </c>
      <c r="L967" s="35" t="s">
        <v>2264</v>
      </c>
      <c r="M967" s="35" t="s">
        <v>2265</v>
      </c>
      <c r="N967" s="44" t="s">
        <v>2303</v>
      </c>
      <c r="O967" s="45" t="s">
        <v>2267</v>
      </c>
      <c r="P967" s="35"/>
      <c r="Q967" s="35"/>
      <c r="R967" s="35"/>
      <c r="S967" s="35"/>
      <c r="T967" s="35"/>
      <c r="U967" s="35"/>
      <c r="V967" s="35"/>
      <c r="W967" s="35"/>
      <c r="X967" s="46"/>
      <c r="Y967" s="40"/>
      <c r="Z967" s="35"/>
      <c r="AA967" s="68" t="str">
        <f t="shared" si="14"/>
        <v/>
      </c>
      <c r="AB967" s="35"/>
      <c r="AC967" s="35"/>
      <c r="AD967" s="35" t="s">
        <v>2389</v>
      </c>
      <c r="AE967" s="35" t="s">
        <v>2264</v>
      </c>
      <c r="AF967" s="35" t="s">
        <v>63</v>
      </c>
      <c r="AG967" s="35" t="s">
        <v>1138</v>
      </c>
    </row>
    <row r="968" spans="1:33" s="5" customFormat="1" ht="46.8" x14ac:dyDescent="0.3">
      <c r="A968" s="44" t="s">
        <v>2262</v>
      </c>
      <c r="B968" s="35">
        <v>43191512</v>
      </c>
      <c r="C968" s="40" t="s">
        <v>2406</v>
      </c>
      <c r="D968" s="41">
        <v>43132</v>
      </c>
      <c r="E968" s="35">
        <v>10</v>
      </c>
      <c r="F968" s="40" t="s">
        <v>47</v>
      </c>
      <c r="G968" s="35" t="s">
        <v>570</v>
      </c>
      <c r="H968" s="42">
        <v>68750000</v>
      </c>
      <c r="I968" s="43">
        <v>68750000</v>
      </c>
      <c r="J968" s="35" t="s">
        <v>76</v>
      </c>
      <c r="K968" s="35" t="s">
        <v>68</v>
      </c>
      <c r="L968" s="35" t="s">
        <v>2264</v>
      </c>
      <c r="M968" s="35" t="s">
        <v>2265</v>
      </c>
      <c r="N968" s="44" t="s">
        <v>2303</v>
      </c>
      <c r="O968" s="45" t="s">
        <v>2267</v>
      </c>
      <c r="P968" s="35"/>
      <c r="Q968" s="35"/>
      <c r="R968" s="35"/>
      <c r="S968" s="35"/>
      <c r="T968" s="35"/>
      <c r="U968" s="35"/>
      <c r="V968" s="35"/>
      <c r="W968" s="35"/>
      <c r="X968" s="46"/>
      <c r="Y968" s="40"/>
      <c r="Z968" s="35"/>
      <c r="AA968" s="68" t="str">
        <f t="shared" si="14"/>
        <v/>
      </c>
      <c r="AB968" s="35"/>
      <c r="AC968" s="35"/>
      <c r="AD968" s="35" t="s">
        <v>2397</v>
      </c>
      <c r="AE968" s="35" t="s">
        <v>2264</v>
      </c>
      <c r="AF968" s="35" t="s">
        <v>63</v>
      </c>
      <c r="AG968" s="35" t="s">
        <v>1138</v>
      </c>
    </row>
    <row r="969" spans="1:33" s="5" customFormat="1" ht="109.2" x14ac:dyDescent="0.3">
      <c r="A969" s="44" t="s">
        <v>2262</v>
      </c>
      <c r="B969" s="35">
        <v>81161700</v>
      </c>
      <c r="C969" s="40" t="s">
        <v>2407</v>
      </c>
      <c r="D969" s="41">
        <v>42724</v>
      </c>
      <c r="E969" s="35" t="s">
        <v>1082</v>
      </c>
      <c r="F969" s="40" t="s">
        <v>95</v>
      </c>
      <c r="G969" s="35" t="s">
        <v>570</v>
      </c>
      <c r="H969" s="42">
        <v>436720000</v>
      </c>
      <c r="I969" s="43">
        <v>143000000</v>
      </c>
      <c r="J969" s="35" t="s">
        <v>49</v>
      </c>
      <c r="K969" s="35" t="s">
        <v>50</v>
      </c>
      <c r="L969" s="35" t="s">
        <v>2310</v>
      </c>
      <c r="M969" s="35" t="s">
        <v>2297</v>
      </c>
      <c r="N969" s="44" t="s">
        <v>2311</v>
      </c>
      <c r="O969" s="48" t="s">
        <v>2312</v>
      </c>
      <c r="P969" s="35" t="s">
        <v>2313</v>
      </c>
      <c r="Q969" s="35" t="s">
        <v>2371</v>
      </c>
      <c r="R969" s="35" t="s">
        <v>2356</v>
      </c>
      <c r="S969" s="35" t="s">
        <v>2384</v>
      </c>
      <c r="T969" s="35" t="s">
        <v>2371</v>
      </c>
      <c r="U969" s="35"/>
      <c r="V969" s="35">
        <v>6280</v>
      </c>
      <c r="W969" s="35">
        <v>6280</v>
      </c>
      <c r="X969" s="46">
        <v>42720</v>
      </c>
      <c r="Y969" s="40" t="s">
        <v>2408</v>
      </c>
      <c r="Z969" s="35">
        <v>4600006147</v>
      </c>
      <c r="AA969" s="68">
        <f t="shared" si="14"/>
        <v>1</v>
      </c>
      <c r="AB969" s="35" t="s">
        <v>2359</v>
      </c>
      <c r="AC969" s="35" t="s">
        <v>61</v>
      </c>
      <c r="AD969" s="35"/>
      <c r="AE969" s="35" t="s">
        <v>2310</v>
      </c>
      <c r="AF969" s="35" t="s">
        <v>63</v>
      </c>
      <c r="AG969" s="35" t="s">
        <v>1138</v>
      </c>
    </row>
    <row r="970" spans="1:33" s="5" customFormat="1" ht="109.2" x14ac:dyDescent="0.3">
      <c r="A970" s="44" t="s">
        <v>2262</v>
      </c>
      <c r="B970" s="35">
        <v>81161700</v>
      </c>
      <c r="C970" s="40" t="s">
        <v>2409</v>
      </c>
      <c r="D970" s="41">
        <v>43235</v>
      </c>
      <c r="E970" s="35" t="s">
        <v>2410</v>
      </c>
      <c r="F970" s="40" t="s">
        <v>95</v>
      </c>
      <c r="G970" s="35" t="s">
        <v>570</v>
      </c>
      <c r="H970" s="42">
        <v>350000000</v>
      </c>
      <c r="I970" s="43">
        <v>350000000</v>
      </c>
      <c r="J970" s="35" t="s">
        <v>76</v>
      </c>
      <c r="K970" s="35" t="s">
        <v>68</v>
      </c>
      <c r="L970" s="35" t="s">
        <v>2310</v>
      </c>
      <c r="M970" s="35" t="s">
        <v>2297</v>
      </c>
      <c r="N970" s="44" t="s">
        <v>2311</v>
      </c>
      <c r="O970" s="48" t="s">
        <v>2312</v>
      </c>
      <c r="P970" s="35" t="s">
        <v>2313</v>
      </c>
      <c r="Q970" s="35" t="s">
        <v>2371</v>
      </c>
      <c r="R970" s="35" t="s">
        <v>2356</v>
      </c>
      <c r="S970" s="35" t="s">
        <v>2384</v>
      </c>
      <c r="T970" s="35" t="s">
        <v>2371</v>
      </c>
      <c r="U970" s="35"/>
      <c r="V970" s="35"/>
      <c r="W970" s="35"/>
      <c r="X970" s="46"/>
      <c r="Y970" s="40"/>
      <c r="Z970" s="35"/>
      <c r="AA970" s="68" t="str">
        <f t="shared" si="14"/>
        <v/>
      </c>
      <c r="AB970" s="35"/>
      <c r="AC970" s="35"/>
      <c r="AD970" s="35"/>
      <c r="AE970" s="35" t="s">
        <v>2310</v>
      </c>
      <c r="AF970" s="35" t="s">
        <v>63</v>
      </c>
      <c r="AG970" s="35" t="s">
        <v>1138</v>
      </c>
    </row>
    <row r="971" spans="1:33" s="5" customFormat="1" ht="93.6" x14ac:dyDescent="0.3">
      <c r="A971" s="44" t="s">
        <v>2262</v>
      </c>
      <c r="B971" s="35">
        <v>86101700</v>
      </c>
      <c r="C971" s="40" t="s">
        <v>2411</v>
      </c>
      <c r="D971" s="41">
        <v>43132</v>
      </c>
      <c r="E971" s="35" t="s">
        <v>136</v>
      </c>
      <c r="F971" s="40" t="s">
        <v>211</v>
      </c>
      <c r="G971" s="35" t="s">
        <v>570</v>
      </c>
      <c r="H971" s="42">
        <v>187000000</v>
      </c>
      <c r="I971" s="43">
        <v>187000000</v>
      </c>
      <c r="J971" s="35" t="s">
        <v>76</v>
      </c>
      <c r="K971" s="35" t="s">
        <v>68</v>
      </c>
      <c r="L971" s="35" t="s">
        <v>2310</v>
      </c>
      <c r="M971" s="35" t="s">
        <v>2297</v>
      </c>
      <c r="N971" s="44" t="s">
        <v>2311</v>
      </c>
      <c r="O971" s="48" t="s">
        <v>2312</v>
      </c>
      <c r="P971" s="35" t="s">
        <v>2313</v>
      </c>
      <c r="Q971" s="35" t="s">
        <v>2320</v>
      </c>
      <c r="R971" s="35" t="s">
        <v>2321</v>
      </c>
      <c r="S971" s="35" t="s">
        <v>2327</v>
      </c>
      <c r="T971" s="35" t="s">
        <v>2320</v>
      </c>
      <c r="U971" s="35"/>
      <c r="V971" s="35"/>
      <c r="W971" s="35"/>
      <c r="X971" s="46"/>
      <c r="Y971" s="40"/>
      <c r="Z971" s="35"/>
      <c r="AA971" s="68" t="str">
        <f t="shared" si="14"/>
        <v/>
      </c>
      <c r="AB971" s="35"/>
      <c r="AC971" s="35"/>
      <c r="AD971" s="35"/>
      <c r="AE971" s="35" t="s">
        <v>2310</v>
      </c>
      <c r="AF971" s="35" t="s">
        <v>63</v>
      </c>
      <c r="AG971" s="35" t="s">
        <v>1138</v>
      </c>
    </row>
    <row r="972" spans="1:33" s="5" customFormat="1" ht="78" x14ac:dyDescent="0.3">
      <c r="A972" s="58" t="s">
        <v>2262</v>
      </c>
      <c r="B972" s="34">
        <v>500000000</v>
      </c>
      <c r="C972" s="54" t="s">
        <v>2412</v>
      </c>
      <c r="D972" s="55">
        <v>43191</v>
      </c>
      <c r="E972" s="34" t="s">
        <v>136</v>
      </c>
      <c r="F972" s="54" t="s">
        <v>67</v>
      </c>
      <c r="G972" s="34" t="s">
        <v>570</v>
      </c>
      <c r="H972" s="56">
        <v>400000000</v>
      </c>
      <c r="I972" s="57">
        <v>400000000</v>
      </c>
      <c r="J972" s="34" t="s">
        <v>76</v>
      </c>
      <c r="K972" s="34" t="s">
        <v>68</v>
      </c>
      <c r="L972" s="34" t="s">
        <v>2310</v>
      </c>
      <c r="M972" s="34" t="s">
        <v>2297</v>
      </c>
      <c r="N972" s="58" t="s">
        <v>2311</v>
      </c>
      <c r="O972" s="59" t="s">
        <v>2312</v>
      </c>
      <c r="P972" s="34" t="s">
        <v>2313</v>
      </c>
      <c r="Q972" s="34" t="s">
        <v>2386</v>
      </c>
      <c r="R972" s="35" t="s">
        <v>2321</v>
      </c>
      <c r="S972" s="34" t="s">
        <v>2327</v>
      </c>
      <c r="T972" s="34" t="s">
        <v>2386</v>
      </c>
      <c r="U972" s="34" t="s">
        <v>2413</v>
      </c>
      <c r="V972" s="34">
        <v>8088</v>
      </c>
      <c r="W972" s="34">
        <v>2103</v>
      </c>
      <c r="X972" s="60">
        <v>43167</v>
      </c>
      <c r="Y972" s="54" t="s">
        <v>2414</v>
      </c>
      <c r="Z972" s="34"/>
      <c r="AA972" s="68">
        <f t="shared" si="14"/>
        <v>0.66</v>
      </c>
      <c r="AB972" s="34" t="s">
        <v>2415</v>
      </c>
      <c r="AC972" s="34" t="s">
        <v>106</v>
      </c>
      <c r="AD972" s="34" t="s">
        <v>2416</v>
      </c>
      <c r="AE972" s="34" t="s">
        <v>2310</v>
      </c>
      <c r="AF972" s="34" t="s">
        <v>63</v>
      </c>
      <c r="AG972" s="34" t="s">
        <v>1138</v>
      </c>
    </row>
    <row r="973" spans="1:33" s="5" customFormat="1" ht="46.8" x14ac:dyDescent="0.3">
      <c r="A973" s="44" t="s">
        <v>2262</v>
      </c>
      <c r="B973" s="35" t="s">
        <v>2417</v>
      </c>
      <c r="C973" s="40" t="s">
        <v>2418</v>
      </c>
      <c r="D973" s="41">
        <v>43891</v>
      </c>
      <c r="E973" s="35" t="s">
        <v>136</v>
      </c>
      <c r="F973" s="40" t="s">
        <v>67</v>
      </c>
      <c r="G973" s="35" t="s">
        <v>570</v>
      </c>
      <c r="H973" s="42">
        <v>300000000</v>
      </c>
      <c r="I973" s="42">
        <v>300000000</v>
      </c>
      <c r="J973" s="35" t="s">
        <v>76</v>
      </c>
      <c r="K973" s="35" t="s">
        <v>68</v>
      </c>
      <c r="L973" s="35" t="s">
        <v>2345</v>
      </c>
      <c r="M973" s="35" t="s">
        <v>2346</v>
      </c>
      <c r="N973" s="44" t="s">
        <v>2347</v>
      </c>
      <c r="O973" s="48" t="s">
        <v>2348</v>
      </c>
      <c r="P973" s="35" t="s">
        <v>2313</v>
      </c>
      <c r="Q973" s="35"/>
      <c r="R973" s="35"/>
      <c r="S973" s="35" t="s">
        <v>2364</v>
      </c>
      <c r="T973" s="35" t="s">
        <v>2419</v>
      </c>
      <c r="U973" s="35" t="s">
        <v>2420</v>
      </c>
      <c r="V973" s="35">
        <v>8029</v>
      </c>
      <c r="W973" s="35">
        <v>20281</v>
      </c>
      <c r="X973" s="46">
        <v>43169</v>
      </c>
      <c r="Y973" s="40" t="s">
        <v>5659</v>
      </c>
      <c r="Z973" s="35">
        <v>4600008069</v>
      </c>
      <c r="AA973" s="68">
        <f t="shared" ref="AA973:AA1036" si="15">+IF(AND(W973="",X973="",Y973="",Z973=""),"",IF(AND(W973&lt;&gt;"",X973="",Y973="",Z973=""),0%,IF(AND(W973&lt;&gt;"",X973&lt;&gt;"",Y973="",Z973=""),33%,IF(AND(W973&lt;&gt;"",X973&lt;&gt;"",Y973&lt;&gt;"",Z973=""),66%,IF(AND(W973&lt;&gt;"",X973&lt;&gt;"",Y973&lt;&gt;"",Z973&lt;&gt;""),100%,"Información incompleta")))))</f>
        <v>1</v>
      </c>
      <c r="AB973" s="35" t="s">
        <v>2421</v>
      </c>
      <c r="AC973" s="35" t="s">
        <v>61</v>
      </c>
      <c r="AD973" s="35" t="s">
        <v>2287</v>
      </c>
      <c r="AE973" s="35" t="s">
        <v>2345</v>
      </c>
      <c r="AF973" s="35" t="s">
        <v>63</v>
      </c>
      <c r="AG973" s="35" t="s">
        <v>1138</v>
      </c>
    </row>
    <row r="974" spans="1:33" s="5" customFormat="1" ht="50.25" customHeight="1" x14ac:dyDescent="0.3">
      <c r="A974" s="44" t="s">
        <v>2262</v>
      </c>
      <c r="B974" s="35" t="s">
        <v>2422</v>
      </c>
      <c r="C974" s="40" t="s">
        <v>2423</v>
      </c>
      <c r="D974" s="41">
        <v>43132</v>
      </c>
      <c r="E974" s="35" t="s">
        <v>66</v>
      </c>
      <c r="F974" s="40" t="s">
        <v>216</v>
      </c>
      <c r="G974" s="35" t="s">
        <v>570</v>
      </c>
      <c r="H974" s="42">
        <v>35000000</v>
      </c>
      <c r="I974" s="42">
        <v>35000000</v>
      </c>
      <c r="J974" s="35" t="s">
        <v>76</v>
      </c>
      <c r="K974" s="35" t="s">
        <v>68</v>
      </c>
      <c r="L974" s="35" t="s">
        <v>2275</v>
      </c>
      <c r="M974" s="35" t="s">
        <v>2276</v>
      </c>
      <c r="N974" s="44" t="s">
        <v>2286</v>
      </c>
      <c r="O974" s="45" t="s">
        <v>2278</v>
      </c>
      <c r="P974" s="35" t="s">
        <v>2313</v>
      </c>
      <c r="Q974" s="35"/>
      <c r="R974" s="35"/>
      <c r="S974" s="35" t="s">
        <v>2364</v>
      </c>
      <c r="T974" s="35" t="s">
        <v>2424</v>
      </c>
      <c r="U974" s="35" t="s">
        <v>2425</v>
      </c>
      <c r="V974" s="35">
        <v>8050</v>
      </c>
      <c r="W974" s="35">
        <v>20612</v>
      </c>
      <c r="X974" s="46">
        <v>43126</v>
      </c>
      <c r="Y974" s="40" t="s">
        <v>5660</v>
      </c>
      <c r="Z974" s="35">
        <v>4600008031</v>
      </c>
      <c r="AA974" s="68">
        <f t="shared" si="15"/>
        <v>1</v>
      </c>
      <c r="AB974" s="35" t="s">
        <v>2426</v>
      </c>
      <c r="AC974" s="35" t="s">
        <v>2427</v>
      </c>
      <c r="AD974" s="35" t="s">
        <v>2287</v>
      </c>
      <c r="AE974" s="35" t="s">
        <v>2275</v>
      </c>
      <c r="AF974" s="35" t="s">
        <v>63</v>
      </c>
      <c r="AG974" s="35" t="s">
        <v>1138</v>
      </c>
    </row>
    <row r="975" spans="1:33" s="5" customFormat="1" ht="50.25" customHeight="1" x14ac:dyDescent="0.3">
      <c r="A975" s="44" t="s">
        <v>2262</v>
      </c>
      <c r="B975" s="35" t="s">
        <v>2428</v>
      </c>
      <c r="C975" s="40" t="s">
        <v>2429</v>
      </c>
      <c r="D975" s="41">
        <v>43891</v>
      </c>
      <c r="E975" s="35" t="s">
        <v>834</v>
      </c>
      <c r="F975" s="40" t="s">
        <v>67</v>
      </c>
      <c r="G975" s="35" t="s">
        <v>570</v>
      </c>
      <c r="H975" s="42">
        <v>300000000</v>
      </c>
      <c r="I975" s="42">
        <v>300000000</v>
      </c>
      <c r="J975" s="35" t="s">
        <v>76</v>
      </c>
      <c r="K975" s="35" t="s">
        <v>68</v>
      </c>
      <c r="L975" s="35" t="s">
        <v>2345</v>
      </c>
      <c r="M975" s="35" t="s">
        <v>2346</v>
      </c>
      <c r="N975" s="44" t="s">
        <v>2347</v>
      </c>
      <c r="O975" s="48" t="s">
        <v>2348</v>
      </c>
      <c r="P975" s="35" t="s">
        <v>2313</v>
      </c>
      <c r="Q975" s="35" t="s">
        <v>2279</v>
      </c>
      <c r="R975" s="35" t="s">
        <v>2279</v>
      </c>
      <c r="S975" s="35" t="s">
        <v>2364</v>
      </c>
      <c r="T975" s="35" t="s">
        <v>2419</v>
      </c>
      <c r="U975" s="35" t="s">
        <v>2430</v>
      </c>
      <c r="V975" s="35">
        <v>8087</v>
      </c>
      <c r="W975" s="35">
        <v>20281</v>
      </c>
      <c r="X975" s="46">
        <v>43129</v>
      </c>
      <c r="Y975" s="40" t="s">
        <v>2431</v>
      </c>
      <c r="Z975" s="35">
        <v>4600008091</v>
      </c>
      <c r="AA975" s="68">
        <f t="shared" si="15"/>
        <v>1</v>
      </c>
      <c r="AB975" s="35" t="s">
        <v>2432</v>
      </c>
      <c r="AC975" s="35" t="s">
        <v>61</v>
      </c>
      <c r="AD975" s="35" t="s">
        <v>2287</v>
      </c>
      <c r="AE975" s="35" t="s">
        <v>2433</v>
      </c>
      <c r="AF975" s="35" t="s">
        <v>63</v>
      </c>
      <c r="AG975" s="35" t="s">
        <v>1138</v>
      </c>
    </row>
    <row r="976" spans="1:33" s="5" customFormat="1" ht="19.5" customHeight="1" x14ac:dyDescent="0.3">
      <c r="A976" s="44" t="s">
        <v>2262</v>
      </c>
      <c r="B976" s="35" t="s">
        <v>2428</v>
      </c>
      <c r="C976" s="40" t="s">
        <v>2434</v>
      </c>
      <c r="D976" s="41">
        <v>43891</v>
      </c>
      <c r="E976" s="35" t="s">
        <v>136</v>
      </c>
      <c r="F976" s="40" t="s">
        <v>67</v>
      </c>
      <c r="G976" s="35" t="s">
        <v>570</v>
      </c>
      <c r="H976" s="42">
        <v>150000000</v>
      </c>
      <c r="I976" s="42">
        <v>150000000</v>
      </c>
      <c r="J976" s="35" t="s">
        <v>76</v>
      </c>
      <c r="K976" s="35" t="s">
        <v>68</v>
      </c>
      <c r="L976" s="35" t="s">
        <v>2310</v>
      </c>
      <c r="M976" s="35" t="s">
        <v>2297</v>
      </c>
      <c r="N976" s="44" t="s">
        <v>2311</v>
      </c>
      <c r="O976" s="48" t="s">
        <v>2312</v>
      </c>
      <c r="P976" s="35" t="s">
        <v>2313</v>
      </c>
      <c r="Q976" s="35" t="s">
        <v>2386</v>
      </c>
      <c r="R976" s="35" t="s">
        <v>2321</v>
      </c>
      <c r="S976" s="35" t="s">
        <v>2327</v>
      </c>
      <c r="T976" s="35" t="s">
        <v>2386</v>
      </c>
      <c r="U976" s="35"/>
      <c r="V976" s="35">
        <v>8087</v>
      </c>
      <c r="W976" s="35"/>
      <c r="X976" s="46"/>
      <c r="Y976" s="40"/>
      <c r="Z976" s="35"/>
      <c r="AA976" s="68" t="str">
        <f t="shared" si="15"/>
        <v/>
      </c>
      <c r="AB976" s="35"/>
      <c r="AC976" s="35"/>
      <c r="AD976" s="35"/>
      <c r="AE976" s="35" t="s">
        <v>2310</v>
      </c>
      <c r="AF976" s="35" t="s">
        <v>63</v>
      </c>
      <c r="AG976" s="35" t="s">
        <v>1138</v>
      </c>
    </row>
    <row r="977" spans="1:33" s="5" customFormat="1" ht="15.75" customHeight="1" x14ac:dyDescent="0.3">
      <c r="A977" s="44" t="s">
        <v>2262</v>
      </c>
      <c r="B977" s="35" t="s">
        <v>2435</v>
      </c>
      <c r="C977" s="40" t="s">
        <v>2436</v>
      </c>
      <c r="D977" s="41">
        <v>43191</v>
      </c>
      <c r="E977" s="35" t="s">
        <v>2437</v>
      </c>
      <c r="F977" s="40" t="s">
        <v>67</v>
      </c>
      <c r="G977" s="35" t="s">
        <v>570</v>
      </c>
      <c r="H977" s="42">
        <v>315444000</v>
      </c>
      <c r="I977" s="42">
        <v>350444000</v>
      </c>
      <c r="J977" s="35" t="s">
        <v>76</v>
      </c>
      <c r="K977" s="35" t="s">
        <v>68</v>
      </c>
      <c r="L977" s="35" t="s">
        <v>2345</v>
      </c>
      <c r="M977" s="35" t="s">
        <v>2346</v>
      </c>
      <c r="N977" s="44" t="s">
        <v>2347</v>
      </c>
      <c r="O977" s="48" t="s">
        <v>2348</v>
      </c>
      <c r="P977" s="35"/>
      <c r="Q977" s="35" t="s">
        <v>2279</v>
      </c>
      <c r="R977" s="35" t="s">
        <v>2279</v>
      </c>
      <c r="S977" s="35"/>
      <c r="T977" s="35"/>
      <c r="U977" s="35"/>
      <c r="V977" s="35"/>
      <c r="W977" s="35"/>
      <c r="X977" s="46"/>
      <c r="Y977" s="40"/>
      <c r="Z977" s="35"/>
      <c r="AA977" s="68" t="str">
        <f t="shared" si="15"/>
        <v/>
      </c>
      <c r="AB977" s="35"/>
      <c r="AC977" s="35"/>
      <c r="AD977" s="35" t="s">
        <v>2287</v>
      </c>
      <c r="AE977" s="35" t="s">
        <v>2345</v>
      </c>
      <c r="AF977" s="35" t="s">
        <v>63</v>
      </c>
      <c r="AG977" s="35" t="s">
        <v>1138</v>
      </c>
    </row>
    <row r="978" spans="1:33" s="5" customFormat="1" ht="50.25" customHeight="1" x14ac:dyDescent="0.3">
      <c r="A978" s="61" t="s">
        <v>2262</v>
      </c>
      <c r="B978" s="51" t="s">
        <v>2438</v>
      </c>
      <c r="C978" s="61" t="s">
        <v>2439</v>
      </c>
      <c r="D978" s="61"/>
      <c r="E978" s="61" t="s">
        <v>2440</v>
      </c>
      <c r="F978" s="61" t="s">
        <v>885</v>
      </c>
      <c r="G978" s="61" t="s">
        <v>232</v>
      </c>
      <c r="H978" s="62">
        <v>37000000</v>
      </c>
      <c r="I978" s="62">
        <v>30000000</v>
      </c>
      <c r="J978" s="61" t="s">
        <v>76</v>
      </c>
      <c r="K978" s="61" t="s">
        <v>68</v>
      </c>
      <c r="L978" s="61" t="s">
        <v>2345</v>
      </c>
      <c r="M978" s="61" t="s">
        <v>2346</v>
      </c>
      <c r="N978" s="61" t="s">
        <v>2347</v>
      </c>
      <c r="O978" s="61" t="s">
        <v>2348</v>
      </c>
      <c r="P978" s="35" t="s">
        <v>2313</v>
      </c>
      <c r="Q978" s="63"/>
      <c r="R978" s="66"/>
      <c r="S978" s="66" t="s">
        <v>2442</v>
      </c>
      <c r="T978" s="63" t="s">
        <v>2443</v>
      </c>
      <c r="U978" s="63"/>
      <c r="V978" s="66">
        <v>8142</v>
      </c>
      <c r="W978" s="66">
        <v>21185</v>
      </c>
      <c r="X978" s="116">
        <v>43168</v>
      </c>
      <c r="Y978" s="66">
        <v>4600008071</v>
      </c>
      <c r="Z978" s="66">
        <v>4600008071</v>
      </c>
      <c r="AA978" s="68">
        <f t="shared" si="15"/>
        <v>1</v>
      </c>
      <c r="AB978" s="66" t="s">
        <v>2444</v>
      </c>
      <c r="AC978" s="35" t="s">
        <v>2427</v>
      </c>
      <c r="AD978" s="35" t="s">
        <v>2287</v>
      </c>
      <c r="AE978" s="66" t="s">
        <v>2345</v>
      </c>
      <c r="AF978" s="66" t="s">
        <v>63</v>
      </c>
      <c r="AG978" s="66" t="s">
        <v>1138</v>
      </c>
    </row>
    <row r="979" spans="1:33" s="5" customFormat="1" ht="32.25" customHeight="1" x14ac:dyDescent="0.3">
      <c r="A979" s="61" t="s">
        <v>2262</v>
      </c>
      <c r="B979" s="51" t="s">
        <v>2445</v>
      </c>
      <c r="C979" s="61" t="s">
        <v>2446</v>
      </c>
      <c r="D979" s="41"/>
      <c r="E979" s="35" t="s">
        <v>2447</v>
      </c>
      <c r="F979" s="61" t="s">
        <v>885</v>
      </c>
      <c r="G979" s="61" t="s">
        <v>232</v>
      </c>
      <c r="H979" s="42">
        <v>29104800</v>
      </c>
      <c r="I979" s="42">
        <v>29104800</v>
      </c>
      <c r="J979" s="61" t="s">
        <v>76</v>
      </c>
      <c r="K979" s="61" t="s">
        <v>68</v>
      </c>
      <c r="L979" s="61" t="s">
        <v>2345</v>
      </c>
      <c r="M979" s="61" t="s">
        <v>2346</v>
      </c>
      <c r="N979" s="61" t="s">
        <v>2347</v>
      </c>
      <c r="O979" s="61" t="s">
        <v>2348</v>
      </c>
      <c r="P979" s="35" t="s">
        <v>2313</v>
      </c>
      <c r="Q979" s="63" t="s">
        <v>2441</v>
      </c>
      <c r="R979" s="35"/>
      <c r="S979" s="35"/>
      <c r="T979" s="35"/>
      <c r="U979" s="35"/>
      <c r="V979" s="35">
        <v>8141</v>
      </c>
      <c r="W979" s="35"/>
      <c r="X979" s="46"/>
      <c r="Y979" s="40"/>
      <c r="Z979" s="35"/>
      <c r="AA979" s="68" t="str">
        <f t="shared" si="15"/>
        <v/>
      </c>
      <c r="AB979" s="35"/>
      <c r="AC979" s="35"/>
      <c r="AD979" s="35"/>
      <c r="AE979" s="35"/>
      <c r="AF979" s="35"/>
      <c r="AG979" s="35"/>
    </row>
    <row r="980" spans="1:33" s="5" customFormat="1" ht="50.25" customHeight="1" x14ac:dyDescent="0.3">
      <c r="A980" s="61" t="s">
        <v>2262</v>
      </c>
      <c r="B980" s="117" t="s">
        <v>2448</v>
      </c>
      <c r="C980" s="118" t="s">
        <v>2449</v>
      </c>
      <c r="D980" s="64">
        <v>43193</v>
      </c>
      <c r="E980" s="61" t="s">
        <v>1429</v>
      </c>
      <c r="F980" s="40" t="s">
        <v>67</v>
      </c>
      <c r="G980" s="61" t="s">
        <v>232</v>
      </c>
      <c r="H980" s="65">
        <v>30000000</v>
      </c>
      <c r="I980" s="65">
        <v>30000000</v>
      </c>
      <c r="J980" s="61" t="s">
        <v>76</v>
      </c>
      <c r="K980" s="61" t="s">
        <v>68</v>
      </c>
      <c r="L980" s="61" t="s">
        <v>2345</v>
      </c>
      <c r="M980" s="61" t="s">
        <v>2346</v>
      </c>
      <c r="N980" s="44" t="s">
        <v>2347</v>
      </c>
      <c r="O980" s="61" t="s">
        <v>2348</v>
      </c>
      <c r="P980" s="35" t="s">
        <v>2313</v>
      </c>
      <c r="Q980" s="63" t="s">
        <v>5661</v>
      </c>
      <c r="R980" s="66" t="s">
        <v>5662</v>
      </c>
      <c r="S980" s="66" t="s">
        <v>5663</v>
      </c>
      <c r="T980" s="63" t="s">
        <v>5664</v>
      </c>
      <c r="U980" s="63" t="s">
        <v>5665</v>
      </c>
      <c r="V980" s="66">
        <v>8129</v>
      </c>
      <c r="W980" s="66">
        <v>21007</v>
      </c>
      <c r="X980" s="119">
        <v>43159</v>
      </c>
      <c r="Y980" s="120" t="s">
        <v>5666</v>
      </c>
      <c r="Z980" s="66">
        <v>4600008077</v>
      </c>
      <c r="AA980" s="68">
        <f t="shared" si="15"/>
        <v>1</v>
      </c>
      <c r="AB980" s="66" t="s">
        <v>2280</v>
      </c>
      <c r="AC980" s="35" t="s">
        <v>61</v>
      </c>
      <c r="AD980" s="35" t="s">
        <v>2287</v>
      </c>
      <c r="AE980" s="66"/>
      <c r="AF980" s="66" t="s">
        <v>63</v>
      </c>
      <c r="AG980" s="66" t="s">
        <v>1138</v>
      </c>
    </row>
    <row r="981" spans="1:33" s="5" customFormat="1" ht="50.25" customHeight="1" x14ac:dyDescent="0.3">
      <c r="A981" s="61" t="s">
        <v>2262</v>
      </c>
      <c r="B981" s="61">
        <v>81111800</v>
      </c>
      <c r="C981" s="61" t="s">
        <v>2450</v>
      </c>
      <c r="D981" s="64">
        <v>43278</v>
      </c>
      <c r="E981" s="61" t="s">
        <v>2451</v>
      </c>
      <c r="F981" s="61" t="s">
        <v>211</v>
      </c>
      <c r="G981" s="61" t="s">
        <v>232</v>
      </c>
      <c r="H981" s="65">
        <v>70000000</v>
      </c>
      <c r="I981" s="65">
        <v>64538110</v>
      </c>
      <c r="J981" s="61" t="s">
        <v>76</v>
      </c>
      <c r="K981" s="61" t="s">
        <v>68</v>
      </c>
      <c r="L981" s="61" t="s">
        <v>2310</v>
      </c>
      <c r="M981" s="61" t="s">
        <v>2297</v>
      </c>
      <c r="N981" s="44" t="s">
        <v>2311</v>
      </c>
      <c r="O981" s="61" t="s">
        <v>2312</v>
      </c>
      <c r="P981" s="35" t="s">
        <v>2313</v>
      </c>
      <c r="Q981" s="63" t="s">
        <v>5667</v>
      </c>
      <c r="R981" s="35" t="s">
        <v>2321</v>
      </c>
      <c r="S981" s="66">
        <v>2202023</v>
      </c>
      <c r="T981" s="63" t="s">
        <v>2452</v>
      </c>
      <c r="U981" s="63" t="s">
        <v>5668</v>
      </c>
      <c r="V981" s="66">
        <v>8284</v>
      </c>
      <c r="W981" s="66">
        <v>21454</v>
      </c>
      <c r="X981" s="119">
        <v>43278</v>
      </c>
      <c r="Y981" s="120" t="s">
        <v>5669</v>
      </c>
      <c r="Z981" s="66">
        <v>4600008418</v>
      </c>
      <c r="AA981" s="68">
        <f t="shared" si="15"/>
        <v>1</v>
      </c>
      <c r="AB981" s="66"/>
      <c r="AC981" s="35" t="s">
        <v>61</v>
      </c>
      <c r="AD981" s="35" t="s">
        <v>2287</v>
      </c>
      <c r="AE981" s="66" t="s">
        <v>5670</v>
      </c>
      <c r="AF981" s="66" t="s">
        <v>63</v>
      </c>
      <c r="AG981" s="66" t="s">
        <v>1138</v>
      </c>
    </row>
    <row r="982" spans="1:33" s="5" customFormat="1" ht="50.25" customHeight="1" x14ac:dyDescent="0.3">
      <c r="A982" s="61" t="s">
        <v>2262</v>
      </c>
      <c r="B982" s="61">
        <v>93151500</v>
      </c>
      <c r="C982" s="118" t="s">
        <v>2453</v>
      </c>
      <c r="D982" s="64">
        <v>43286</v>
      </c>
      <c r="E982" s="61" t="s">
        <v>1436</v>
      </c>
      <c r="F982" s="61" t="s">
        <v>885</v>
      </c>
      <c r="G982" s="61" t="s">
        <v>232</v>
      </c>
      <c r="H982" s="65">
        <v>1000000000</v>
      </c>
      <c r="I982" s="65">
        <v>1298043331</v>
      </c>
      <c r="J982" s="61" t="s">
        <v>76</v>
      </c>
      <c r="K982" s="61" t="s">
        <v>68</v>
      </c>
      <c r="L982" s="35" t="s">
        <v>2275</v>
      </c>
      <c r="M982" s="35" t="s">
        <v>2276</v>
      </c>
      <c r="N982" s="44" t="s">
        <v>2277</v>
      </c>
      <c r="O982" s="121" t="s">
        <v>2278</v>
      </c>
      <c r="P982" s="35" t="s">
        <v>2313</v>
      </c>
      <c r="Q982" s="63" t="s">
        <v>5667</v>
      </c>
      <c r="R982" s="35" t="s">
        <v>2454</v>
      </c>
      <c r="S982" s="66">
        <v>2202022</v>
      </c>
      <c r="T982" s="35" t="s">
        <v>2455</v>
      </c>
      <c r="U982" s="63"/>
      <c r="V982" s="66">
        <v>8296</v>
      </c>
      <c r="W982" s="66">
        <v>22060</v>
      </c>
      <c r="X982" s="119">
        <v>43286</v>
      </c>
      <c r="Y982" s="120" t="s">
        <v>5671</v>
      </c>
      <c r="Z982" s="47">
        <v>4600008186</v>
      </c>
      <c r="AA982" s="68">
        <f t="shared" si="15"/>
        <v>1</v>
      </c>
      <c r="AB982" s="66" t="s">
        <v>2456</v>
      </c>
      <c r="AC982" s="35" t="s">
        <v>61</v>
      </c>
      <c r="AD982" s="35" t="s">
        <v>2287</v>
      </c>
      <c r="AE982" s="66" t="s">
        <v>2457</v>
      </c>
      <c r="AF982" s="66" t="s">
        <v>63</v>
      </c>
      <c r="AG982" s="66" t="s">
        <v>1138</v>
      </c>
    </row>
    <row r="983" spans="1:33" s="5" customFormat="1" ht="50.25" customHeight="1" x14ac:dyDescent="0.3">
      <c r="A983" s="61" t="s">
        <v>2262</v>
      </c>
      <c r="B983" s="35">
        <v>43211500</v>
      </c>
      <c r="C983" s="118" t="s">
        <v>2458</v>
      </c>
      <c r="D983" s="64">
        <v>43723</v>
      </c>
      <c r="E983" s="61" t="s">
        <v>2459</v>
      </c>
      <c r="F983" s="40" t="s">
        <v>67</v>
      </c>
      <c r="G983" s="61" t="s">
        <v>232</v>
      </c>
      <c r="H983" s="65" t="s">
        <v>2460</v>
      </c>
      <c r="I983" s="65" t="s">
        <v>2460</v>
      </c>
      <c r="J983" s="61" t="s">
        <v>76</v>
      </c>
      <c r="K983" s="61" t="s">
        <v>68</v>
      </c>
      <c r="L983" s="61" t="s">
        <v>2310</v>
      </c>
      <c r="M983" s="61" t="s">
        <v>2297</v>
      </c>
      <c r="N983" s="44" t="s">
        <v>2461</v>
      </c>
      <c r="O983" s="61" t="s">
        <v>2312</v>
      </c>
      <c r="P983" s="35" t="s">
        <v>2313</v>
      </c>
      <c r="Q983" s="63" t="s">
        <v>2279</v>
      </c>
      <c r="R983" s="35" t="s">
        <v>2321</v>
      </c>
      <c r="S983" s="66" t="s">
        <v>2327</v>
      </c>
      <c r="T983" s="35"/>
      <c r="U983" s="63"/>
      <c r="V983" s="66"/>
      <c r="W983" s="66"/>
      <c r="X983" s="119"/>
      <c r="Y983" s="120"/>
      <c r="Z983" s="47"/>
      <c r="AA983" s="68" t="str">
        <f t="shared" si="15"/>
        <v/>
      </c>
      <c r="AB983" s="66"/>
      <c r="AC983" s="35"/>
      <c r="AD983" s="35"/>
      <c r="AE983" s="66"/>
      <c r="AF983" s="66"/>
      <c r="AG983" s="66"/>
    </row>
    <row r="984" spans="1:33" s="5" customFormat="1" ht="50.25" customHeight="1" x14ac:dyDescent="0.3">
      <c r="A984" s="61" t="s">
        <v>2262</v>
      </c>
      <c r="B984" s="61">
        <v>81131500</v>
      </c>
      <c r="C984" s="118" t="s">
        <v>2462</v>
      </c>
      <c r="D984" s="64">
        <v>43313</v>
      </c>
      <c r="E984" s="61" t="s">
        <v>2463</v>
      </c>
      <c r="F984" s="118" t="s">
        <v>2464</v>
      </c>
      <c r="G984" s="61" t="s">
        <v>232</v>
      </c>
      <c r="H984" s="65">
        <v>390000000</v>
      </c>
      <c r="I984" s="65">
        <v>390000000</v>
      </c>
      <c r="J984" s="61" t="s">
        <v>76</v>
      </c>
      <c r="K984" s="61" t="s">
        <v>68</v>
      </c>
      <c r="L984" s="61" t="s">
        <v>2310</v>
      </c>
      <c r="M984" s="61" t="s">
        <v>2297</v>
      </c>
      <c r="N984" s="44" t="s">
        <v>2311</v>
      </c>
      <c r="O984" s="61" t="s">
        <v>2312</v>
      </c>
      <c r="P984" s="35" t="s">
        <v>2313</v>
      </c>
      <c r="Q984" s="63" t="s">
        <v>5672</v>
      </c>
      <c r="R984" s="35" t="s">
        <v>2321</v>
      </c>
      <c r="S984" s="66">
        <v>2300007</v>
      </c>
      <c r="T984" s="35"/>
      <c r="U984" s="63"/>
      <c r="V984" s="66"/>
      <c r="W984" s="66"/>
      <c r="X984" s="119"/>
      <c r="Y984" s="120"/>
      <c r="Z984" s="47"/>
      <c r="AA984" s="68" t="str">
        <f t="shared" si="15"/>
        <v/>
      </c>
      <c r="AB984" s="66"/>
      <c r="AC984" s="35"/>
      <c r="AD984" s="35"/>
      <c r="AE984" s="66"/>
      <c r="AF984" s="66"/>
      <c r="AG984" s="66"/>
    </row>
    <row r="985" spans="1:33" s="5" customFormat="1" ht="50.25" customHeight="1" x14ac:dyDescent="0.3">
      <c r="A985" s="61" t="s">
        <v>2262</v>
      </c>
      <c r="B985" s="61">
        <v>43211500</v>
      </c>
      <c r="C985" s="118" t="s">
        <v>2465</v>
      </c>
      <c r="D985" s="64">
        <v>43723</v>
      </c>
      <c r="E985" s="61" t="s">
        <v>2459</v>
      </c>
      <c r="F985" s="61" t="s">
        <v>211</v>
      </c>
      <c r="G985" s="61" t="s">
        <v>232</v>
      </c>
      <c r="H985" s="65">
        <v>550000000</v>
      </c>
      <c r="I985" s="65">
        <v>550000000</v>
      </c>
      <c r="J985" s="61" t="s">
        <v>76</v>
      </c>
      <c r="K985" s="61" t="s">
        <v>68</v>
      </c>
      <c r="L985" s="61" t="s">
        <v>2310</v>
      </c>
      <c r="M985" s="61" t="s">
        <v>2297</v>
      </c>
      <c r="N985" s="44" t="s">
        <v>2466</v>
      </c>
      <c r="O985" s="61" t="s">
        <v>2312</v>
      </c>
      <c r="P985" s="35" t="s">
        <v>2313</v>
      </c>
      <c r="Q985" s="63" t="s">
        <v>2279</v>
      </c>
      <c r="R985" s="35" t="s">
        <v>2321</v>
      </c>
      <c r="S985" s="66"/>
      <c r="T985" s="35"/>
      <c r="U985" s="63"/>
      <c r="V985" s="66"/>
      <c r="W985" s="66"/>
      <c r="X985" s="119"/>
      <c r="Y985" s="120"/>
      <c r="Z985" s="47"/>
      <c r="AA985" s="68" t="str">
        <f t="shared" si="15"/>
        <v/>
      </c>
      <c r="AB985" s="66"/>
      <c r="AC985" s="35"/>
      <c r="AD985" s="35"/>
      <c r="AE985" s="66"/>
      <c r="AF985" s="66"/>
      <c r="AG985" s="66"/>
    </row>
    <row r="986" spans="1:33" s="5" customFormat="1" ht="50.25" customHeight="1" x14ac:dyDescent="0.3">
      <c r="A986" s="58" t="s">
        <v>2467</v>
      </c>
      <c r="B986" s="35" t="s">
        <v>2468</v>
      </c>
      <c r="C986" s="34" t="s">
        <v>2469</v>
      </c>
      <c r="D986" s="55">
        <v>42822</v>
      </c>
      <c r="E986" s="34" t="s">
        <v>837</v>
      </c>
      <c r="F986" s="34" t="s">
        <v>141</v>
      </c>
      <c r="G986" s="34" t="s">
        <v>2470</v>
      </c>
      <c r="H986" s="74">
        <v>2365421226</v>
      </c>
      <c r="I986" s="74">
        <v>459300000</v>
      </c>
      <c r="J986" s="34" t="s">
        <v>49</v>
      </c>
      <c r="K986" s="34" t="s">
        <v>50</v>
      </c>
      <c r="L986" s="35" t="s">
        <v>2471</v>
      </c>
      <c r="M986" s="35" t="s">
        <v>2472</v>
      </c>
      <c r="N986" s="58" t="s">
        <v>2473</v>
      </c>
      <c r="O986" s="45" t="s">
        <v>2474</v>
      </c>
      <c r="P986" s="34"/>
      <c r="Q986" s="34"/>
      <c r="R986" s="34"/>
      <c r="S986" s="34"/>
      <c r="T986" s="34"/>
      <c r="U986" s="35"/>
      <c r="V986" s="35" t="s">
        <v>2475</v>
      </c>
      <c r="W986" s="34">
        <v>15663</v>
      </c>
      <c r="X986" s="60">
        <v>42746</v>
      </c>
      <c r="Y986" s="34">
        <v>2017060052736</v>
      </c>
      <c r="Z986" s="34">
        <v>4600006524</v>
      </c>
      <c r="AA986" s="68">
        <f t="shared" si="15"/>
        <v>1</v>
      </c>
      <c r="AB986" s="35" t="s">
        <v>2476</v>
      </c>
      <c r="AC986" s="35" t="s">
        <v>61</v>
      </c>
      <c r="AD986" s="35" t="s">
        <v>2477</v>
      </c>
      <c r="AE986" s="35" t="s">
        <v>2478</v>
      </c>
      <c r="AF986" s="34" t="s">
        <v>94</v>
      </c>
      <c r="AG986" s="34" t="s">
        <v>2479</v>
      </c>
    </row>
    <row r="987" spans="1:33" s="5" customFormat="1" ht="50.25" customHeight="1" x14ac:dyDescent="0.3">
      <c r="A987" s="58" t="s">
        <v>2467</v>
      </c>
      <c r="B987" s="35" t="s">
        <v>2468</v>
      </c>
      <c r="C987" s="34" t="s">
        <v>2469</v>
      </c>
      <c r="D987" s="55">
        <v>43132</v>
      </c>
      <c r="E987" s="34" t="s">
        <v>222</v>
      </c>
      <c r="F987" s="34" t="s">
        <v>141</v>
      </c>
      <c r="G987" s="34" t="s">
        <v>2470</v>
      </c>
      <c r="H987" s="74">
        <v>1769976113</v>
      </c>
      <c r="I987" s="74">
        <v>1707920815</v>
      </c>
      <c r="J987" s="34" t="s">
        <v>76</v>
      </c>
      <c r="K987" s="34" t="s">
        <v>68</v>
      </c>
      <c r="L987" s="35" t="s">
        <v>2471</v>
      </c>
      <c r="M987" s="35" t="s">
        <v>2472</v>
      </c>
      <c r="N987" s="58" t="s">
        <v>2473</v>
      </c>
      <c r="O987" s="45" t="s">
        <v>2474</v>
      </c>
      <c r="P987" s="34"/>
      <c r="Q987" s="34"/>
      <c r="R987" s="34"/>
      <c r="S987" s="34"/>
      <c r="T987" s="34"/>
      <c r="U987" s="35"/>
      <c r="V987" s="35" t="s">
        <v>2480</v>
      </c>
      <c r="W987" s="34">
        <v>20593</v>
      </c>
      <c r="X987" s="60">
        <v>43143</v>
      </c>
      <c r="Y987" s="34">
        <v>2018060226062</v>
      </c>
      <c r="Z987" s="34">
        <v>4600008136</v>
      </c>
      <c r="AA987" s="68">
        <f t="shared" si="15"/>
        <v>1</v>
      </c>
      <c r="AB987" s="35" t="s">
        <v>2476</v>
      </c>
      <c r="AC987" s="35"/>
      <c r="AD987" s="35" t="s">
        <v>2481</v>
      </c>
      <c r="AE987" s="35" t="s">
        <v>2482</v>
      </c>
      <c r="AF987" s="34" t="s">
        <v>94</v>
      </c>
      <c r="AG987" s="34" t="s">
        <v>2479</v>
      </c>
    </row>
    <row r="988" spans="1:33" s="5" customFormat="1" ht="50.25" customHeight="1" x14ac:dyDescent="0.3">
      <c r="A988" s="58" t="s">
        <v>2467</v>
      </c>
      <c r="B988" s="35">
        <v>80131502</v>
      </c>
      <c r="C988" s="34" t="s">
        <v>2483</v>
      </c>
      <c r="D988" s="55">
        <v>42736</v>
      </c>
      <c r="E988" s="34" t="s">
        <v>2484</v>
      </c>
      <c r="F988" s="34" t="s">
        <v>1139</v>
      </c>
      <c r="G988" s="34" t="s">
        <v>2470</v>
      </c>
      <c r="H988" s="74">
        <v>162900660</v>
      </c>
      <c r="I988" s="74">
        <v>13500000</v>
      </c>
      <c r="J988" s="34" t="s">
        <v>49</v>
      </c>
      <c r="K988" s="34" t="s">
        <v>50</v>
      </c>
      <c r="L988" s="35" t="s">
        <v>2471</v>
      </c>
      <c r="M988" s="35" t="s">
        <v>2472</v>
      </c>
      <c r="N988" s="58" t="s">
        <v>2473</v>
      </c>
      <c r="O988" s="45" t="s">
        <v>2474</v>
      </c>
      <c r="P988" s="34"/>
      <c r="Q988" s="34"/>
      <c r="R988" s="34"/>
      <c r="S988" s="34"/>
      <c r="T988" s="34"/>
      <c r="U988" s="35"/>
      <c r="V988" s="35">
        <v>6307</v>
      </c>
      <c r="W988" s="34">
        <v>15665</v>
      </c>
      <c r="X988" s="60">
        <v>42753</v>
      </c>
      <c r="Y988" s="34">
        <v>2017060001433</v>
      </c>
      <c r="Z988" s="34">
        <v>4600006172</v>
      </c>
      <c r="AA988" s="68">
        <f t="shared" si="15"/>
        <v>1</v>
      </c>
      <c r="AB988" s="35" t="s">
        <v>2485</v>
      </c>
      <c r="AC988" s="35" t="s">
        <v>787</v>
      </c>
      <c r="AD988" s="35" t="s">
        <v>2486</v>
      </c>
      <c r="AE988" s="35" t="s">
        <v>2487</v>
      </c>
      <c r="AF988" s="34" t="s">
        <v>63</v>
      </c>
      <c r="AG988" s="34" t="s">
        <v>2479</v>
      </c>
    </row>
    <row r="989" spans="1:33" s="5" customFormat="1" ht="50.25" customHeight="1" x14ac:dyDescent="0.3">
      <c r="A989" s="58" t="s">
        <v>2467</v>
      </c>
      <c r="B989" s="35">
        <v>80131502</v>
      </c>
      <c r="C989" s="34" t="s">
        <v>2483</v>
      </c>
      <c r="D989" s="55">
        <v>43127</v>
      </c>
      <c r="E989" s="34" t="s">
        <v>66</v>
      </c>
      <c r="F989" s="34" t="s">
        <v>1139</v>
      </c>
      <c r="G989" s="34" t="s">
        <v>2470</v>
      </c>
      <c r="H989" s="74">
        <v>145290860</v>
      </c>
      <c r="I989" s="74">
        <v>145290860</v>
      </c>
      <c r="J989" s="34" t="s">
        <v>76</v>
      </c>
      <c r="K989" s="34" t="s">
        <v>50</v>
      </c>
      <c r="L989" s="35" t="s">
        <v>2471</v>
      </c>
      <c r="M989" s="35" t="s">
        <v>2472</v>
      </c>
      <c r="N989" s="58" t="s">
        <v>2473</v>
      </c>
      <c r="O989" s="45" t="s">
        <v>2474</v>
      </c>
      <c r="P989" s="34"/>
      <c r="Q989" s="34"/>
      <c r="R989" s="34"/>
      <c r="S989" s="34"/>
      <c r="T989" s="34"/>
      <c r="U989" s="35"/>
      <c r="V989" s="35">
        <v>8035</v>
      </c>
      <c r="W989" s="34">
        <v>20592</v>
      </c>
      <c r="X989" s="60">
        <v>43115</v>
      </c>
      <c r="Y989" s="34">
        <v>2018060004241</v>
      </c>
      <c r="Z989" s="34">
        <v>4600008034</v>
      </c>
      <c r="AA989" s="68">
        <f t="shared" si="15"/>
        <v>1</v>
      </c>
      <c r="AB989" s="35" t="s">
        <v>2485</v>
      </c>
      <c r="AC989" s="35" t="s">
        <v>2488</v>
      </c>
      <c r="AD989" s="35"/>
      <c r="AE989" s="35" t="s">
        <v>2471</v>
      </c>
      <c r="AF989" s="34" t="s">
        <v>63</v>
      </c>
      <c r="AG989" s="34" t="s">
        <v>2479</v>
      </c>
    </row>
    <row r="990" spans="1:33" s="5" customFormat="1" ht="50.25" customHeight="1" x14ac:dyDescent="0.3">
      <c r="A990" s="58" t="s">
        <v>2467</v>
      </c>
      <c r="B990" s="35">
        <v>80101510</v>
      </c>
      <c r="C990" s="34" t="s">
        <v>2511</v>
      </c>
      <c r="D990" s="55">
        <v>43221</v>
      </c>
      <c r="E990" s="34" t="s">
        <v>2512</v>
      </c>
      <c r="F990" s="34" t="s">
        <v>129</v>
      </c>
      <c r="G990" s="34" t="s">
        <v>2470</v>
      </c>
      <c r="H990" s="74">
        <v>23919000</v>
      </c>
      <c r="I990" s="74">
        <v>23919000</v>
      </c>
      <c r="J990" s="34" t="s">
        <v>76</v>
      </c>
      <c r="K990" s="34" t="s">
        <v>68</v>
      </c>
      <c r="L990" s="35" t="s">
        <v>2513</v>
      </c>
      <c r="M990" s="35" t="s">
        <v>2514</v>
      </c>
      <c r="N990" s="58" t="s">
        <v>2515</v>
      </c>
      <c r="O990" s="45" t="s">
        <v>2516</v>
      </c>
      <c r="P990" s="34"/>
      <c r="Q990" s="34"/>
      <c r="R990" s="34"/>
      <c r="S990" s="34"/>
      <c r="T990" s="34"/>
      <c r="U990" s="35"/>
      <c r="V990" s="35">
        <v>8187</v>
      </c>
      <c r="W990" s="34">
        <v>21413</v>
      </c>
      <c r="X990" s="60">
        <v>43220</v>
      </c>
      <c r="Y990" s="34">
        <v>0</v>
      </c>
      <c r="Z990" s="34">
        <v>4600008122</v>
      </c>
      <c r="AA990" s="68">
        <f t="shared" si="15"/>
        <v>1</v>
      </c>
      <c r="AB990" s="35" t="s">
        <v>2517</v>
      </c>
      <c r="AC990" s="35"/>
      <c r="AD990" s="35"/>
      <c r="AE990" s="35" t="s">
        <v>2518</v>
      </c>
      <c r="AF990" s="34" t="s">
        <v>63</v>
      </c>
      <c r="AG990" s="34" t="s">
        <v>2479</v>
      </c>
    </row>
    <row r="991" spans="1:33" s="5" customFormat="1" ht="50.25" customHeight="1" x14ac:dyDescent="0.3">
      <c r="A991" s="58" t="s">
        <v>2467</v>
      </c>
      <c r="B991" s="35">
        <v>81161801</v>
      </c>
      <c r="C991" s="34" t="s">
        <v>2519</v>
      </c>
      <c r="D991" s="55">
        <v>42876</v>
      </c>
      <c r="E991" s="34" t="s">
        <v>834</v>
      </c>
      <c r="F991" s="34" t="s">
        <v>95</v>
      </c>
      <c r="G991" s="34" t="s">
        <v>2470</v>
      </c>
      <c r="H991" s="74">
        <v>181347510</v>
      </c>
      <c r="I991" s="74">
        <v>15000000</v>
      </c>
      <c r="J991" s="34" t="s">
        <v>49</v>
      </c>
      <c r="K991" s="34" t="s">
        <v>50</v>
      </c>
      <c r="L991" s="35" t="s">
        <v>2513</v>
      </c>
      <c r="M991" s="35" t="s">
        <v>2514</v>
      </c>
      <c r="N991" s="58" t="s">
        <v>2515</v>
      </c>
      <c r="O991" s="45" t="s">
        <v>2516</v>
      </c>
      <c r="P991" s="34"/>
      <c r="Q991" s="34"/>
      <c r="R991" s="34"/>
      <c r="S991" s="34"/>
      <c r="T991" s="34"/>
      <c r="U991" s="35"/>
      <c r="V991" s="35">
        <v>6958</v>
      </c>
      <c r="W991" s="34">
        <v>17446</v>
      </c>
      <c r="X991" s="60">
        <v>42857</v>
      </c>
      <c r="Y991" s="34">
        <v>2017060079671</v>
      </c>
      <c r="Z991" s="34">
        <v>4600006762</v>
      </c>
      <c r="AA991" s="68">
        <f t="shared" si="15"/>
        <v>1</v>
      </c>
      <c r="AB991" s="35" t="s">
        <v>2520</v>
      </c>
      <c r="AC991" s="35" t="s">
        <v>61</v>
      </c>
      <c r="AD991" s="35" t="s">
        <v>2486</v>
      </c>
      <c r="AE991" s="35" t="s">
        <v>2521</v>
      </c>
      <c r="AF991" s="34" t="s">
        <v>63</v>
      </c>
      <c r="AG991" s="34" t="s">
        <v>2479</v>
      </c>
    </row>
    <row r="992" spans="1:33" s="5" customFormat="1" ht="50.25" customHeight="1" x14ac:dyDescent="0.3">
      <c r="A992" s="58" t="s">
        <v>2467</v>
      </c>
      <c r="B992" s="35">
        <v>81161801</v>
      </c>
      <c r="C992" s="34" t="s">
        <v>2519</v>
      </c>
      <c r="D992" s="55">
        <v>43101</v>
      </c>
      <c r="E992" s="34" t="s">
        <v>66</v>
      </c>
      <c r="F992" s="34" t="s">
        <v>95</v>
      </c>
      <c r="G992" s="34" t="s">
        <v>2470</v>
      </c>
      <c r="H992" s="74">
        <v>218189300</v>
      </c>
      <c r="I992" s="74">
        <v>218189300</v>
      </c>
      <c r="J992" s="34" t="s">
        <v>76</v>
      </c>
      <c r="K992" s="34" t="s">
        <v>68</v>
      </c>
      <c r="L992" s="35" t="s">
        <v>2522</v>
      </c>
      <c r="M992" s="35" t="s">
        <v>584</v>
      </c>
      <c r="N992" s="58" t="s">
        <v>2515</v>
      </c>
      <c r="O992" s="45" t="s">
        <v>2516</v>
      </c>
      <c r="P992" s="34"/>
      <c r="Q992" s="34"/>
      <c r="R992" s="34"/>
      <c r="S992" s="34"/>
      <c r="T992" s="34"/>
      <c r="U992" s="35"/>
      <c r="V992" s="35">
        <v>8040</v>
      </c>
      <c r="W992" s="34">
        <v>20702</v>
      </c>
      <c r="X992" s="60">
        <v>43122</v>
      </c>
      <c r="Y992" s="34">
        <v>2018060004242</v>
      </c>
      <c r="Z992" s="34">
        <v>4600008035</v>
      </c>
      <c r="AA992" s="68">
        <f t="shared" si="15"/>
        <v>1</v>
      </c>
      <c r="AB992" s="35" t="s">
        <v>2520</v>
      </c>
      <c r="AC992" s="35" t="s">
        <v>2523</v>
      </c>
      <c r="AD992" s="35"/>
      <c r="AE992" s="35" t="s">
        <v>2521</v>
      </c>
      <c r="AF992" s="34" t="s">
        <v>63</v>
      </c>
      <c r="AG992" s="34" t="s">
        <v>2479</v>
      </c>
    </row>
    <row r="993" spans="1:33" s="5" customFormat="1" ht="50.25" customHeight="1" x14ac:dyDescent="0.3">
      <c r="A993" s="58" t="s">
        <v>2467</v>
      </c>
      <c r="B993" s="35" t="s">
        <v>2543</v>
      </c>
      <c r="C993" s="34" t="s">
        <v>2544</v>
      </c>
      <c r="D993" s="55">
        <v>43374</v>
      </c>
      <c r="E993" s="34" t="s">
        <v>837</v>
      </c>
      <c r="F993" s="34" t="s">
        <v>141</v>
      </c>
      <c r="G993" s="34" t="s">
        <v>2470</v>
      </c>
      <c r="H993" s="74">
        <v>4219587000</v>
      </c>
      <c r="I993" s="74">
        <v>4219587000</v>
      </c>
      <c r="J993" s="34" t="s">
        <v>76</v>
      </c>
      <c r="K993" s="34" t="s">
        <v>68</v>
      </c>
      <c r="L993" s="35" t="s">
        <v>2500</v>
      </c>
      <c r="M993" s="35" t="s">
        <v>2545</v>
      </c>
      <c r="N993" s="58">
        <v>3838123</v>
      </c>
      <c r="O993" s="45" t="s">
        <v>679</v>
      </c>
      <c r="P993" s="34"/>
      <c r="Q993" s="34"/>
      <c r="R993" s="34"/>
      <c r="S993" s="34"/>
      <c r="T993" s="34"/>
      <c r="U993" s="35"/>
      <c r="V993" s="35" t="s">
        <v>2546</v>
      </c>
      <c r="W993" s="34" t="s">
        <v>2546</v>
      </c>
      <c r="X993" s="60"/>
      <c r="Y993" s="34"/>
      <c r="Z993" s="34"/>
      <c r="AA993" s="68">
        <f t="shared" si="15"/>
        <v>0</v>
      </c>
      <c r="AB993" s="35"/>
      <c r="AC993" s="35"/>
      <c r="AD993" s="35"/>
      <c r="AE993" s="35" t="s">
        <v>2510</v>
      </c>
      <c r="AF993" s="34" t="s">
        <v>63</v>
      </c>
      <c r="AG993" s="34" t="s">
        <v>2479</v>
      </c>
    </row>
    <row r="994" spans="1:33" s="5" customFormat="1" ht="50.25" customHeight="1" x14ac:dyDescent="0.3">
      <c r="A994" s="58" t="s">
        <v>2467</v>
      </c>
      <c r="B994" s="35">
        <v>80161500</v>
      </c>
      <c r="C994" s="34" t="s">
        <v>2547</v>
      </c>
      <c r="D994" s="55">
        <v>42962</v>
      </c>
      <c r="E994" s="34" t="s">
        <v>2548</v>
      </c>
      <c r="F994" s="34" t="s">
        <v>621</v>
      </c>
      <c r="G994" s="34" t="s">
        <v>2470</v>
      </c>
      <c r="H994" s="74">
        <v>31685145</v>
      </c>
      <c r="I994" s="74">
        <v>12725055</v>
      </c>
      <c r="J994" s="34" t="s">
        <v>49</v>
      </c>
      <c r="K994" s="34" t="s">
        <v>50</v>
      </c>
      <c r="L994" s="35" t="s">
        <v>2471</v>
      </c>
      <c r="M994" s="35" t="s">
        <v>2472</v>
      </c>
      <c r="N994" s="58" t="s">
        <v>2473</v>
      </c>
      <c r="O994" s="45" t="s">
        <v>2474</v>
      </c>
      <c r="P994" s="34"/>
      <c r="Q994" s="34"/>
      <c r="R994" s="34"/>
      <c r="S994" s="34"/>
      <c r="T994" s="34"/>
      <c r="U994" s="35"/>
      <c r="V994" s="35">
        <v>7410</v>
      </c>
      <c r="W994" s="34">
        <v>18435</v>
      </c>
      <c r="X994" s="60">
        <v>42969</v>
      </c>
      <c r="Y994" s="34">
        <v>2017060096839</v>
      </c>
      <c r="Z994" s="34">
        <v>4600007306</v>
      </c>
      <c r="AA994" s="68">
        <f t="shared" si="15"/>
        <v>1</v>
      </c>
      <c r="AB994" s="35" t="s">
        <v>2549</v>
      </c>
      <c r="AC994" s="35" t="s">
        <v>61</v>
      </c>
      <c r="AD994" s="35"/>
      <c r="AE994" s="35" t="s">
        <v>2550</v>
      </c>
      <c r="AF994" s="34" t="s">
        <v>63</v>
      </c>
      <c r="AG994" s="34" t="s">
        <v>2479</v>
      </c>
    </row>
    <row r="995" spans="1:33" s="5" customFormat="1" ht="50.25" customHeight="1" x14ac:dyDescent="0.3">
      <c r="A995" s="58" t="s">
        <v>2467</v>
      </c>
      <c r="B995" s="35">
        <v>80161500</v>
      </c>
      <c r="C995" s="34" t="s">
        <v>2551</v>
      </c>
      <c r="D995" s="55">
        <v>42962</v>
      </c>
      <c r="E995" s="34" t="s">
        <v>2548</v>
      </c>
      <c r="F995" s="34" t="s">
        <v>621</v>
      </c>
      <c r="G995" s="34" t="s">
        <v>2470</v>
      </c>
      <c r="H995" s="74">
        <v>321622730</v>
      </c>
      <c r="I995" s="74">
        <v>129156174</v>
      </c>
      <c r="J995" s="34" t="s">
        <v>49</v>
      </c>
      <c r="K995" s="34" t="s">
        <v>50</v>
      </c>
      <c r="L995" s="35" t="s">
        <v>2471</v>
      </c>
      <c r="M995" s="35" t="s">
        <v>2472</v>
      </c>
      <c r="N995" s="58">
        <v>3835152</v>
      </c>
      <c r="O995" s="45" t="s">
        <v>2474</v>
      </c>
      <c r="P995" s="34"/>
      <c r="Q995" s="34"/>
      <c r="R995" s="34"/>
      <c r="S995" s="34"/>
      <c r="T995" s="34"/>
      <c r="U995" s="35"/>
      <c r="V995" s="35">
        <v>7409</v>
      </c>
      <c r="W995" s="34">
        <v>18434</v>
      </c>
      <c r="X995" s="60">
        <v>42969</v>
      </c>
      <c r="Y995" s="34">
        <v>2017060096839</v>
      </c>
      <c r="Z995" s="34">
        <v>4600007305</v>
      </c>
      <c r="AA995" s="68">
        <f t="shared" si="15"/>
        <v>1</v>
      </c>
      <c r="AB995" s="35" t="s">
        <v>2552</v>
      </c>
      <c r="AC995" s="35" t="s">
        <v>61</v>
      </c>
      <c r="AD995" s="35"/>
      <c r="AE995" s="35" t="s">
        <v>2550</v>
      </c>
      <c r="AF995" s="34" t="s">
        <v>63</v>
      </c>
      <c r="AG995" s="34" t="s">
        <v>2479</v>
      </c>
    </row>
    <row r="996" spans="1:33" s="5" customFormat="1" ht="50.25" customHeight="1" x14ac:dyDescent="0.3">
      <c r="A996" s="58" t="s">
        <v>2467</v>
      </c>
      <c r="B996" s="35">
        <v>80161500</v>
      </c>
      <c r="C996" s="34" t="s">
        <v>2553</v>
      </c>
      <c r="D996" s="55">
        <v>42962</v>
      </c>
      <c r="E996" s="34" t="s">
        <v>2548</v>
      </c>
      <c r="F996" s="34" t="s">
        <v>621</v>
      </c>
      <c r="G996" s="34" t="s">
        <v>2470</v>
      </c>
      <c r="H996" s="74">
        <v>1445772243</v>
      </c>
      <c r="I996" s="74">
        <v>580575933</v>
      </c>
      <c r="J996" s="34" t="s">
        <v>49</v>
      </c>
      <c r="K996" s="34" t="s">
        <v>50</v>
      </c>
      <c r="L996" s="35" t="s">
        <v>2471</v>
      </c>
      <c r="M996" s="35" t="s">
        <v>2472</v>
      </c>
      <c r="N996" s="58">
        <v>3835152</v>
      </c>
      <c r="O996" s="45" t="s">
        <v>2474</v>
      </c>
      <c r="P996" s="34"/>
      <c r="Q996" s="34"/>
      <c r="R996" s="34"/>
      <c r="S996" s="34"/>
      <c r="T996" s="34"/>
      <c r="U996" s="35"/>
      <c r="V996" s="35">
        <v>7411</v>
      </c>
      <c r="W996" s="34">
        <v>18433</v>
      </c>
      <c r="X996" s="60">
        <v>42969</v>
      </c>
      <c r="Y996" s="34">
        <v>2017060096839</v>
      </c>
      <c r="Z996" s="34">
        <v>4600007307</v>
      </c>
      <c r="AA996" s="68">
        <f t="shared" si="15"/>
        <v>1</v>
      </c>
      <c r="AB996" s="35" t="s">
        <v>2554</v>
      </c>
      <c r="AC996" s="35" t="s">
        <v>61</v>
      </c>
      <c r="AD996" s="35"/>
      <c r="AE996" s="35" t="s">
        <v>2550</v>
      </c>
      <c r="AF996" s="34" t="s">
        <v>63</v>
      </c>
      <c r="AG996" s="34" t="s">
        <v>2479</v>
      </c>
    </row>
    <row r="997" spans="1:33" s="5" customFormat="1" ht="50.25" customHeight="1" x14ac:dyDescent="0.3">
      <c r="A997" s="58" t="s">
        <v>2467</v>
      </c>
      <c r="B997" s="35">
        <v>80161500</v>
      </c>
      <c r="C997" s="34" t="s">
        <v>2555</v>
      </c>
      <c r="D997" s="55">
        <v>42962</v>
      </c>
      <c r="E997" s="34" t="s">
        <v>2548</v>
      </c>
      <c r="F997" s="34" t="s">
        <v>621</v>
      </c>
      <c r="G997" s="34" t="s">
        <v>2470</v>
      </c>
      <c r="H997" s="74">
        <v>132201795</v>
      </c>
      <c r="I997" s="74">
        <v>52931214</v>
      </c>
      <c r="J997" s="34" t="s">
        <v>49</v>
      </c>
      <c r="K997" s="34" t="s">
        <v>50</v>
      </c>
      <c r="L997" s="35" t="s">
        <v>2471</v>
      </c>
      <c r="M997" s="35" t="s">
        <v>2472</v>
      </c>
      <c r="N997" s="58">
        <v>3835152</v>
      </c>
      <c r="O997" s="45" t="s">
        <v>2474</v>
      </c>
      <c r="P997" s="34"/>
      <c r="Q997" s="34"/>
      <c r="R997" s="34"/>
      <c r="S997" s="34"/>
      <c r="T997" s="34"/>
      <c r="U997" s="35"/>
      <c r="V997" s="35">
        <v>7419</v>
      </c>
      <c r="W997" s="34">
        <v>18439</v>
      </c>
      <c r="X997" s="60">
        <v>42969</v>
      </c>
      <c r="Y997" s="34">
        <v>2017060096839</v>
      </c>
      <c r="Z997" s="34">
        <v>4600007308</v>
      </c>
      <c r="AA997" s="68">
        <f t="shared" si="15"/>
        <v>1</v>
      </c>
      <c r="AB997" s="35" t="s">
        <v>2556</v>
      </c>
      <c r="AC997" s="35" t="s">
        <v>61</v>
      </c>
      <c r="AD997" s="35"/>
      <c r="AE997" s="35" t="s">
        <v>2550</v>
      </c>
      <c r="AF997" s="34" t="s">
        <v>63</v>
      </c>
      <c r="AG997" s="34" t="s">
        <v>2479</v>
      </c>
    </row>
    <row r="998" spans="1:33" s="5" customFormat="1" ht="50.25" customHeight="1" x14ac:dyDescent="0.3">
      <c r="A998" s="58" t="s">
        <v>2467</v>
      </c>
      <c r="B998" s="35">
        <v>80161500</v>
      </c>
      <c r="C998" s="34" t="s">
        <v>2557</v>
      </c>
      <c r="D998" s="55">
        <v>42962</v>
      </c>
      <c r="E998" s="34" t="s">
        <v>2548</v>
      </c>
      <c r="F998" s="34" t="s">
        <v>621</v>
      </c>
      <c r="G998" s="34" t="s">
        <v>2470</v>
      </c>
      <c r="H998" s="74">
        <v>66372152</v>
      </c>
      <c r="I998" s="74">
        <v>26653662</v>
      </c>
      <c r="J998" s="34" t="s">
        <v>49</v>
      </c>
      <c r="K998" s="34" t="s">
        <v>50</v>
      </c>
      <c r="L998" s="35" t="s">
        <v>2471</v>
      </c>
      <c r="M998" s="35" t="s">
        <v>2472</v>
      </c>
      <c r="N998" s="58">
        <v>3835152</v>
      </c>
      <c r="O998" s="45" t="s">
        <v>2474</v>
      </c>
      <c r="P998" s="34"/>
      <c r="Q998" s="34"/>
      <c r="R998" s="34"/>
      <c r="S998" s="34"/>
      <c r="T998" s="34"/>
      <c r="U998" s="35"/>
      <c r="V998" s="35">
        <v>7420</v>
      </c>
      <c r="W998" s="34">
        <v>18440</v>
      </c>
      <c r="X998" s="60">
        <v>42969</v>
      </c>
      <c r="Y998" s="34">
        <v>2017060096839</v>
      </c>
      <c r="Z998" s="34">
        <v>4600007310</v>
      </c>
      <c r="AA998" s="68">
        <f t="shared" si="15"/>
        <v>1</v>
      </c>
      <c r="AB998" s="35" t="s">
        <v>2558</v>
      </c>
      <c r="AC998" s="35" t="s">
        <v>61</v>
      </c>
      <c r="AD998" s="35"/>
      <c r="AE998" s="35" t="s">
        <v>2550</v>
      </c>
      <c r="AF998" s="34" t="s">
        <v>63</v>
      </c>
      <c r="AG998" s="34" t="s">
        <v>2479</v>
      </c>
    </row>
    <row r="999" spans="1:33" s="5" customFormat="1" ht="50.25" customHeight="1" x14ac:dyDescent="0.3">
      <c r="A999" s="58" t="s">
        <v>2467</v>
      </c>
      <c r="B999" s="35">
        <v>86121800</v>
      </c>
      <c r="C999" s="34" t="s">
        <v>2559</v>
      </c>
      <c r="D999" s="55">
        <v>43252</v>
      </c>
      <c r="E999" s="34" t="s">
        <v>854</v>
      </c>
      <c r="F999" s="34" t="s">
        <v>2560</v>
      </c>
      <c r="G999" s="34" t="s">
        <v>2470</v>
      </c>
      <c r="H999" s="74">
        <v>75000000</v>
      </c>
      <c r="I999" s="74">
        <v>75000000</v>
      </c>
      <c r="J999" s="34" t="s">
        <v>76</v>
      </c>
      <c r="K999" s="34" t="s">
        <v>2561</v>
      </c>
      <c r="L999" s="35" t="s">
        <v>2500</v>
      </c>
      <c r="M999" s="35" t="s">
        <v>2501</v>
      </c>
      <c r="N999" s="58">
        <v>3838123</v>
      </c>
      <c r="O999" s="45" t="s">
        <v>2503</v>
      </c>
      <c r="P999" s="34"/>
      <c r="Q999" s="34"/>
      <c r="R999" s="34"/>
      <c r="S999" s="34"/>
      <c r="T999" s="34"/>
      <c r="U999" s="35"/>
      <c r="V999" s="35"/>
      <c r="W999" s="34"/>
      <c r="X999" s="60"/>
      <c r="Y999" s="34"/>
      <c r="Z999" s="34"/>
      <c r="AA999" s="68" t="str">
        <f t="shared" si="15"/>
        <v/>
      </c>
      <c r="AB999" s="35"/>
      <c r="AC999" s="35"/>
      <c r="AD999" s="35"/>
      <c r="AE999" s="35" t="s">
        <v>2510</v>
      </c>
      <c r="AF999" s="34" t="s">
        <v>63</v>
      </c>
      <c r="AG999" s="34" t="s">
        <v>2479</v>
      </c>
    </row>
    <row r="1000" spans="1:33" s="5" customFormat="1" ht="50.25" customHeight="1" x14ac:dyDescent="0.3">
      <c r="A1000" s="58" t="s">
        <v>2467</v>
      </c>
      <c r="B1000" s="35">
        <v>72152711</v>
      </c>
      <c r="C1000" s="34" t="s">
        <v>2562</v>
      </c>
      <c r="D1000" s="55">
        <v>43252</v>
      </c>
      <c r="E1000" s="34" t="s">
        <v>796</v>
      </c>
      <c r="F1000" s="34" t="s">
        <v>2560</v>
      </c>
      <c r="G1000" s="34" t="s">
        <v>2470</v>
      </c>
      <c r="H1000" s="74">
        <v>78375000</v>
      </c>
      <c r="I1000" s="74">
        <v>78375000</v>
      </c>
      <c r="J1000" s="34" t="s">
        <v>76</v>
      </c>
      <c r="K1000" s="34" t="s">
        <v>2561</v>
      </c>
      <c r="L1000" s="35" t="s">
        <v>2500</v>
      </c>
      <c r="M1000" s="35" t="s">
        <v>2501</v>
      </c>
      <c r="N1000" s="58">
        <v>3838123</v>
      </c>
      <c r="O1000" s="45" t="s">
        <v>2503</v>
      </c>
      <c r="P1000" s="34"/>
      <c r="Q1000" s="34"/>
      <c r="R1000" s="34"/>
      <c r="S1000" s="34"/>
      <c r="T1000" s="34"/>
      <c r="U1000" s="35"/>
      <c r="V1000" s="35"/>
      <c r="W1000" s="34"/>
      <c r="X1000" s="60"/>
      <c r="Y1000" s="34"/>
      <c r="Z1000" s="34"/>
      <c r="AA1000" s="68" t="str">
        <f t="shared" si="15"/>
        <v/>
      </c>
      <c r="AB1000" s="35"/>
      <c r="AC1000" s="35"/>
      <c r="AD1000" s="35"/>
      <c r="AE1000" s="35" t="s">
        <v>2510</v>
      </c>
      <c r="AF1000" s="34" t="s">
        <v>63</v>
      </c>
      <c r="AG1000" s="34" t="s">
        <v>2479</v>
      </c>
    </row>
    <row r="1001" spans="1:33" s="5" customFormat="1" ht="50.25" customHeight="1" x14ac:dyDescent="0.3">
      <c r="A1001" s="58" t="s">
        <v>2467</v>
      </c>
      <c r="B1001" s="35">
        <v>90121502</v>
      </c>
      <c r="C1001" s="34" t="s">
        <v>2563</v>
      </c>
      <c r="D1001" s="55">
        <v>43011</v>
      </c>
      <c r="E1001" s="34" t="s">
        <v>683</v>
      </c>
      <c r="F1001" s="34" t="s">
        <v>47</v>
      </c>
      <c r="G1001" s="34" t="s">
        <v>2470</v>
      </c>
      <c r="H1001" s="74">
        <v>47500000</v>
      </c>
      <c r="I1001" s="74">
        <v>30000000</v>
      </c>
      <c r="J1001" s="34" t="s">
        <v>49</v>
      </c>
      <c r="K1001" s="34" t="s">
        <v>50</v>
      </c>
      <c r="L1001" s="35" t="s">
        <v>2564</v>
      </c>
      <c r="M1001" s="35" t="s">
        <v>2565</v>
      </c>
      <c r="N1001" s="58">
        <v>3839179</v>
      </c>
      <c r="O1001" s="45" t="s">
        <v>2566</v>
      </c>
      <c r="P1001" s="34"/>
      <c r="Q1001" s="34"/>
      <c r="R1001" s="34"/>
      <c r="S1001" s="34"/>
      <c r="T1001" s="34"/>
      <c r="U1001" s="35"/>
      <c r="V1001" s="35">
        <v>7571</v>
      </c>
      <c r="W1001" s="34">
        <v>18713</v>
      </c>
      <c r="X1001" s="60">
        <v>42986</v>
      </c>
      <c r="Y1001" s="34">
        <v>2017060102139</v>
      </c>
      <c r="Z1001" s="34">
        <v>4600007506</v>
      </c>
      <c r="AA1001" s="68">
        <f t="shared" si="15"/>
        <v>1</v>
      </c>
      <c r="AB1001" s="35" t="s">
        <v>2567</v>
      </c>
      <c r="AC1001" s="35" t="s">
        <v>61</v>
      </c>
      <c r="AD1001" s="35" t="s">
        <v>2568</v>
      </c>
      <c r="AE1001" s="35" t="s">
        <v>2564</v>
      </c>
      <c r="AF1001" s="34" t="s">
        <v>63</v>
      </c>
      <c r="AG1001" s="34" t="s">
        <v>2479</v>
      </c>
    </row>
    <row r="1002" spans="1:33" s="5" customFormat="1" ht="50.25" customHeight="1" x14ac:dyDescent="0.3">
      <c r="A1002" s="58" t="s">
        <v>2467</v>
      </c>
      <c r="B1002" s="35">
        <v>83111600</v>
      </c>
      <c r="C1002" s="34" t="s">
        <v>2569</v>
      </c>
      <c r="D1002" s="55">
        <v>42948</v>
      </c>
      <c r="E1002" s="34" t="s">
        <v>2570</v>
      </c>
      <c r="F1002" s="34" t="s">
        <v>95</v>
      </c>
      <c r="G1002" s="34" t="s">
        <v>2470</v>
      </c>
      <c r="H1002" s="74">
        <v>673255770</v>
      </c>
      <c r="I1002" s="74">
        <v>288413416</v>
      </c>
      <c r="J1002" s="34" t="s">
        <v>49</v>
      </c>
      <c r="K1002" s="34" t="s">
        <v>50</v>
      </c>
      <c r="L1002" s="35" t="s">
        <v>646</v>
      </c>
      <c r="M1002" s="35" t="s">
        <v>647</v>
      </c>
      <c r="N1002" s="58" t="s">
        <v>2571</v>
      </c>
      <c r="O1002" s="45" t="s">
        <v>649</v>
      </c>
      <c r="P1002" s="34"/>
      <c r="Q1002" s="34"/>
      <c r="R1002" s="34"/>
      <c r="S1002" s="34"/>
      <c r="T1002" s="34"/>
      <c r="U1002" s="35"/>
      <c r="V1002" s="35">
        <v>7394</v>
      </c>
      <c r="W1002" s="34">
        <v>5149</v>
      </c>
      <c r="X1002" s="60">
        <v>42979</v>
      </c>
      <c r="Y1002" s="34">
        <v>2017060098928</v>
      </c>
      <c r="Z1002" s="34">
        <v>4600007212</v>
      </c>
      <c r="AA1002" s="68">
        <f t="shared" si="15"/>
        <v>1</v>
      </c>
      <c r="AB1002" s="35" t="s">
        <v>2572</v>
      </c>
      <c r="AC1002" s="35" t="s">
        <v>61</v>
      </c>
      <c r="AD1002" s="35" t="s">
        <v>2568</v>
      </c>
      <c r="AE1002" s="35" t="s">
        <v>677</v>
      </c>
      <c r="AF1002" s="34" t="s">
        <v>63</v>
      </c>
      <c r="AG1002" s="34" t="s">
        <v>2479</v>
      </c>
    </row>
    <row r="1003" spans="1:33" s="5" customFormat="1" ht="50.25" customHeight="1" x14ac:dyDescent="0.3">
      <c r="A1003" s="58" t="s">
        <v>2467</v>
      </c>
      <c r="B1003" s="35" t="s">
        <v>5616</v>
      </c>
      <c r="C1003" s="34" t="s">
        <v>2573</v>
      </c>
      <c r="D1003" s="55">
        <v>42941</v>
      </c>
      <c r="E1003" s="34" t="s">
        <v>2574</v>
      </c>
      <c r="F1003" s="34" t="s">
        <v>47</v>
      </c>
      <c r="G1003" s="34" t="s">
        <v>2470</v>
      </c>
      <c r="H1003" s="74">
        <v>268266060</v>
      </c>
      <c r="I1003" s="74">
        <v>205302936</v>
      </c>
      <c r="J1003" s="34" t="s">
        <v>49</v>
      </c>
      <c r="K1003" s="34" t="s">
        <v>50</v>
      </c>
      <c r="L1003" s="35" t="s">
        <v>646</v>
      </c>
      <c r="M1003" s="35" t="s">
        <v>647</v>
      </c>
      <c r="N1003" s="58" t="s">
        <v>671</v>
      </c>
      <c r="O1003" s="45" t="s">
        <v>649</v>
      </c>
      <c r="P1003" s="34"/>
      <c r="Q1003" s="34"/>
      <c r="R1003" s="34"/>
      <c r="S1003" s="34"/>
      <c r="T1003" s="34"/>
      <c r="U1003" s="35"/>
      <c r="V1003" s="35">
        <v>7392</v>
      </c>
      <c r="W1003" s="34">
        <v>17413</v>
      </c>
      <c r="X1003" s="60">
        <v>42976</v>
      </c>
      <c r="Y1003" s="34">
        <v>2017060098962</v>
      </c>
      <c r="Z1003" s="34">
        <v>4600007217</v>
      </c>
      <c r="AA1003" s="68">
        <f t="shared" si="15"/>
        <v>1</v>
      </c>
      <c r="AB1003" s="35" t="s">
        <v>2575</v>
      </c>
      <c r="AC1003" s="35" t="s">
        <v>61</v>
      </c>
      <c r="AD1003" s="35" t="s">
        <v>2568</v>
      </c>
      <c r="AE1003" s="35" t="s">
        <v>2576</v>
      </c>
      <c r="AF1003" s="34" t="s">
        <v>63</v>
      </c>
      <c r="AG1003" s="34" t="s">
        <v>2479</v>
      </c>
    </row>
    <row r="1004" spans="1:33" s="5" customFormat="1" ht="50.25" customHeight="1" x14ac:dyDescent="0.3">
      <c r="A1004" s="58" t="s">
        <v>2467</v>
      </c>
      <c r="B1004" s="35">
        <v>78111800</v>
      </c>
      <c r="C1004" s="34" t="s">
        <v>2577</v>
      </c>
      <c r="D1004" s="55">
        <v>42781</v>
      </c>
      <c r="E1004" s="34" t="s">
        <v>837</v>
      </c>
      <c r="F1004" s="34" t="s">
        <v>67</v>
      </c>
      <c r="G1004" s="34" t="s">
        <v>2470</v>
      </c>
      <c r="H1004" s="74">
        <v>424000000</v>
      </c>
      <c r="I1004" s="74">
        <v>324000000</v>
      </c>
      <c r="J1004" s="34" t="s">
        <v>76</v>
      </c>
      <c r="K1004" s="34" t="s">
        <v>2561</v>
      </c>
      <c r="L1004" s="35" t="s">
        <v>2471</v>
      </c>
      <c r="M1004" s="35" t="s">
        <v>2578</v>
      </c>
      <c r="N1004" s="58">
        <v>3838181</v>
      </c>
      <c r="O1004" s="45" t="s">
        <v>2474</v>
      </c>
      <c r="P1004" s="34"/>
      <c r="Q1004" s="34"/>
      <c r="R1004" s="34"/>
      <c r="S1004" s="34"/>
      <c r="T1004" s="34"/>
      <c r="U1004" s="35"/>
      <c r="V1004" s="35" t="s">
        <v>760</v>
      </c>
      <c r="W1004" s="34">
        <v>20235</v>
      </c>
      <c r="X1004" s="60">
        <v>43102</v>
      </c>
      <c r="Y1004" s="34">
        <v>2</v>
      </c>
      <c r="Z1004" s="34">
        <v>4600008068</v>
      </c>
      <c r="AA1004" s="68">
        <f t="shared" si="15"/>
        <v>1</v>
      </c>
      <c r="AB1004" s="35" t="s">
        <v>2579</v>
      </c>
      <c r="AC1004" s="35" t="s">
        <v>61</v>
      </c>
      <c r="AD1004" s="35" t="s">
        <v>2580</v>
      </c>
      <c r="AE1004" s="35" t="s">
        <v>2581</v>
      </c>
      <c r="AF1004" s="34" t="s">
        <v>63</v>
      </c>
      <c r="AG1004" s="34" t="s">
        <v>2479</v>
      </c>
    </row>
    <row r="1005" spans="1:33" s="5" customFormat="1" ht="50.25" customHeight="1" x14ac:dyDescent="0.3">
      <c r="A1005" s="58" t="s">
        <v>2467</v>
      </c>
      <c r="B1005" s="35">
        <v>86131504</v>
      </c>
      <c r="C1005" s="34" t="s">
        <v>2582</v>
      </c>
      <c r="D1005" s="55">
        <v>42767</v>
      </c>
      <c r="E1005" s="34" t="s">
        <v>656</v>
      </c>
      <c r="F1005" s="34" t="s">
        <v>47</v>
      </c>
      <c r="G1005" s="34" t="s">
        <v>2470</v>
      </c>
      <c r="H1005" s="74">
        <v>700000000</v>
      </c>
      <c r="I1005" s="74">
        <v>300000000</v>
      </c>
      <c r="J1005" s="34" t="s">
        <v>49</v>
      </c>
      <c r="K1005" s="34" t="s">
        <v>50</v>
      </c>
      <c r="L1005" s="35" t="s">
        <v>2471</v>
      </c>
      <c r="M1005" s="35" t="s">
        <v>2578</v>
      </c>
      <c r="N1005" s="58" t="s">
        <v>2583</v>
      </c>
      <c r="O1005" s="45" t="s">
        <v>2474</v>
      </c>
      <c r="P1005" s="34"/>
      <c r="Q1005" s="34"/>
      <c r="R1005" s="34"/>
      <c r="S1005" s="34"/>
      <c r="T1005" s="34"/>
      <c r="U1005" s="35"/>
      <c r="V1005" s="35">
        <v>6359</v>
      </c>
      <c r="W1005" s="34">
        <v>16149</v>
      </c>
      <c r="X1005" s="60">
        <v>42752</v>
      </c>
      <c r="Y1005" s="34">
        <v>20170000231</v>
      </c>
      <c r="Z1005" s="34">
        <v>4600006243</v>
      </c>
      <c r="AA1005" s="68">
        <f t="shared" si="15"/>
        <v>1</v>
      </c>
      <c r="AB1005" s="35" t="s">
        <v>2584</v>
      </c>
      <c r="AC1005" s="35"/>
      <c r="AD1005" s="35" t="s">
        <v>2585</v>
      </c>
      <c r="AE1005" s="35" t="s">
        <v>2586</v>
      </c>
      <c r="AF1005" s="34" t="s">
        <v>63</v>
      </c>
      <c r="AG1005" s="34" t="s">
        <v>2479</v>
      </c>
    </row>
    <row r="1006" spans="1:33" s="5" customFormat="1" ht="50.25" customHeight="1" x14ac:dyDescent="0.3">
      <c r="A1006" s="58" t="s">
        <v>2467</v>
      </c>
      <c r="B1006" s="35" t="s">
        <v>2489</v>
      </c>
      <c r="C1006" s="34" t="s">
        <v>2490</v>
      </c>
      <c r="D1006" s="55">
        <v>43035</v>
      </c>
      <c r="E1006" s="34" t="s">
        <v>718</v>
      </c>
      <c r="F1006" s="34" t="s">
        <v>47</v>
      </c>
      <c r="G1006" s="34" t="s">
        <v>2491</v>
      </c>
      <c r="H1006" s="74">
        <v>5050000000</v>
      </c>
      <c r="I1006" s="74">
        <v>5050000000</v>
      </c>
      <c r="J1006" s="34" t="s">
        <v>49</v>
      </c>
      <c r="K1006" s="34" t="s">
        <v>50</v>
      </c>
      <c r="L1006" s="35" t="s">
        <v>2471</v>
      </c>
      <c r="M1006" s="35" t="s">
        <v>2472</v>
      </c>
      <c r="N1006" s="58" t="s">
        <v>2473</v>
      </c>
      <c r="O1006" s="45" t="s">
        <v>2474</v>
      </c>
      <c r="P1006" s="34" t="s">
        <v>1889</v>
      </c>
      <c r="Q1006" s="34" t="s">
        <v>2492</v>
      </c>
      <c r="R1006" s="34" t="s">
        <v>2493</v>
      </c>
      <c r="S1006" s="34" t="s">
        <v>2494</v>
      </c>
      <c r="T1006" s="34" t="s">
        <v>2495</v>
      </c>
      <c r="U1006" s="35" t="s">
        <v>2496</v>
      </c>
      <c r="V1006" s="35">
        <v>7710</v>
      </c>
      <c r="W1006" s="34" t="s">
        <v>2497</v>
      </c>
      <c r="X1006" s="60">
        <v>43048</v>
      </c>
      <c r="Y1006" s="34">
        <v>20172541265455</v>
      </c>
      <c r="Z1006" s="34">
        <v>4600007630</v>
      </c>
      <c r="AA1006" s="68">
        <f t="shared" si="15"/>
        <v>1</v>
      </c>
      <c r="AB1006" s="35" t="s">
        <v>441</v>
      </c>
      <c r="AC1006" s="35" t="s">
        <v>61</v>
      </c>
      <c r="AD1006" s="35"/>
      <c r="AE1006" s="35" t="s">
        <v>2498</v>
      </c>
      <c r="AF1006" s="34" t="s">
        <v>94</v>
      </c>
      <c r="AG1006" s="34" t="s">
        <v>2479</v>
      </c>
    </row>
    <row r="1007" spans="1:33" s="5" customFormat="1" ht="50.25" customHeight="1" x14ac:dyDescent="0.3">
      <c r="A1007" s="58" t="s">
        <v>2467</v>
      </c>
      <c r="B1007" s="35">
        <v>80101600</v>
      </c>
      <c r="C1007" s="34" t="s">
        <v>2499</v>
      </c>
      <c r="D1007" s="55">
        <v>43049</v>
      </c>
      <c r="E1007" s="34" t="s">
        <v>718</v>
      </c>
      <c r="F1007" s="34" t="s">
        <v>47</v>
      </c>
      <c r="G1007" s="34" t="s">
        <v>2491</v>
      </c>
      <c r="H1007" s="74">
        <v>1000000000</v>
      </c>
      <c r="I1007" s="74">
        <v>800000000</v>
      </c>
      <c r="J1007" s="34" t="s">
        <v>49</v>
      </c>
      <c r="K1007" s="34" t="s">
        <v>50</v>
      </c>
      <c r="L1007" s="35" t="s">
        <v>2500</v>
      </c>
      <c r="M1007" s="35" t="s">
        <v>2501</v>
      </c>
      <c r="N1007" s="58" t="s">
        <v>2502</v>
      </c>
      <c r="O1007" s="45" t="s">
        <v>2503</v>
      </c>
      <c r="P1007" s="34" t="s">
        <v>1889</v>
      </c>
      <c r="Q1007" s="34" t="s">
        <v>2504</v>
      </c>
      <c r="R1007" s="34" t="s">
        <v>2505</v>
      </c>
      <c r="S1007" s="34" t="s">
        <v>2506</v>
      </c>
      <c r="T1007" s="34" t="s">
        <v>2507</v>
      </c>
      <c r="U1007" s="35" t="s">
        <v>2508</v>
      </c>
      <c r="V1007" s="35">
        <v>7749</v>
      </c>
      <c r="W1007" s="34">
        <v>19629</v>
      </c>
      <c r="X1007" s="60">
        <v>43047</v>
      </c>
      <c r="Y1007" s="34">
        <v>2017060109953</v>
      </c>
      <c r="Z1007" s="34">
        <v>4600007908</v>
      </c>
      <c r="AA1007" s="68">
        <f t="shared" si="15"/>
        <v>1</v>
      </c>
      <c r="AB1007" s="35" t="s">
        <v>2509</v>
      </c>
      <c r="AC1007" s="35" t="s">
        <v>61</v>
      </c>
      <c r="AD1007" s="35"/>
      <c r="AE1007" s="35" t="s">
        <v>2510</v>
      </c>
      <c r="AF1007" s="34" t="s">
        <v>63</v>
      </c>
      <c r="AG1007" s="34" t="s">
        <v>2479</v>
      </c>
    </row>
    <row r="1008" spans="1:33" s="5" customFormat="1" ht="50.25" customHeight="1" x14ac:dyDescent="0.3">
      <c r="A1008" s="58" t="s">
        <v>2467</v>
      </c>
      <c r="B1008" s="35" t="s">
        <v>2468</v>
      </c>
      <c r="C1008" s="34" t="s">
        <v>2524</v>
      </c>
      <c r="D1008" s="55">
        <v>42795</v>
      </c>
      <c r="E1008" s="34" t="s">
        <v>837</v>
      </c>
      <c r="F1008" s="34" t="s">
        <v>47</v>
      </c>
      <c r="G1008" s="34" t="s">
        <v>2491</v>
      </c>
      <c r="H1008" s="74">
        <v>2393000000</v>
      </c>
      <c r="I1008" s="74">
        <v>593000000</v>
      </c>
      <c r="J1008" s="34" t="s">
        <v>49</v>
      </c>
      <c r="K1008" s="34" t="s">
        <v>50</v>
      </c>
      <c r="L1008" s="35" t="s">
        <v>2471</v>
      </c>
      <c r="M1008" s="35" t="s">
        <v>2472</v>
      </c>
      <c r="N1008" s="58" t="s">
        <v>2473</v>
      </c>
      <c r="O1008" s="45" t="s">
        <v>2474</v>
      </c>
      <c r="P1008" s="34" t="s">
        <v>1889</v>
      </c>
      <c r="Q1008" s="34" t="s">
        <v>2525</v>
      </c>
      <c r="R1008" s="34" t="s">
        <v>2526</v>
      </c>
      <c r="S1008" s="34" t="s">
        <v>2527</v>
      </c>
      <c r="T1008" s="34" t="s">
        <v>2528</v>
      </c>
      <c r="U1008" s="35" t="s">
        <v>2526</v>
      </c>
      <c r="V1008" s="35">
        <v>6553</v>
      </c>
      <c r="W1008" s="34">
        <v>16455</v>
      </c>
      <c r="X1008" s="60">
        <v>42794</v>
      </c>
      <c r="Y1008" s="34">
        <v>2017060052066</v>
      </c>
      <c r="Z1008" s="34">
        <v>4600006458</v>
      </c>
      <c r="AA1008" s="68">
        <f t="shared" si="15"/>
        <v>1</v>
      </c>
      <c r="AB1008" s="35" t="s">
        <v>2509</v>
      </c>
      <c r="AC1008" s="35" t="s">
        <v>61</v>
      </c>
      <c r="AD1008" s="35" t="s">
        <v>2477</v>
      </c>
      <c r="AE1008" s="35" t="s">
        <v>2529</v>
      </c>
      <c r="AF1008" s="34" t="s">
        <v>94</v>
      </c>
      <c r="AG1008" s="34" t="s">
        <v>2479</v>
      </c>
    </row>
    <row r="1009" spans="1:33" s="5" customFormat="1" ht="50.25" customHeight="1" x14ac:dyDescent="0.3">
      <c r="A1009" s="58" t="s">
        <v>2467</v>
      </c>
      <c r="B1009" s="35" t="s">
        <v>2468</v>
      </c>
      <c r="C1009" s="34" t="s">
        <v>2530</v>
      </c>
      <c r="D1009" s="55">
        <v>43282</v>
      </c>
      <c r="E1009" s="34" t="s">
        <v>74</v>
      </c>
      <c r="F1009" s="34" t="s">
        <v>47</v>
      </c>
      <c r="G1009" s="34" t="s">
        <v>2491</v>
      </c>
      <c r="H1009" s="74">
        <v>2860539633</v>
      </c>
      <c r="I1009" s="74">
        <v>2860539633</v>
      </c>
      <c r="J1009" s="34" t="s">
        <v>76</v>
      </c>
      <c r="K1009" s="34" t="s">
        <v>68</v>
      </c>
      <c r="L1009" s="35" t="s">
        <v>2531</v>
      </c>
      <c r="M1009" s="35" t="s">
        <v>2532</v>
      </c>
      <c r="N1009" s="58">
        <v>3838111</v>
      </c>
      <c r="O1009" s="45" t="s">
        <v>2533</v>
      </c>
      <c r="P1009" s="34" t="s">
        <v>1889</v>
      </c>
      <c r="Q1009" s="34" t="s">
        <v>2525</v>
      </c>
      <c r="R1009" s="34" t="s">
        <v>2534</v>
      </c>
      <c r="S1009" s="34" t="s">
        <v>2527</v>
      </c>
      <c r="T1009" s="34" t="s">
        <v>2535</v>
      </c>
      <c r="U1009" s="35" t="s">
        <v>2526</v>
      </c>
      <c r="V1009" s="35"/>
      <c r="W1009" s="34"/>
      <c r="X1009" s="60"/>
      <c r="Y1009" s="34"/>
      <c r="Z1009" s="34"/>
      <c r="AA1009" s="68" t="str">
        <f t="shared" si="15"/>
        <v/>
      </c>
      <c r="AB1009" s="35"/>
      <c r="AC1009" s="35"/>
      <c r="AD1009" s="35"/>
      <c r="AE1009" s="35" t="s">
        <v>2529</v>
      </c>
      <c r="AF1009" s="34" t="s">
        <v>94</v>
      </c>
      <c r="AG1009" s="34" t="s">
        <v>2479</v>
      </c>
    </row>
    <row r="1010" spans="1:33" s="5" customFormat="1" ht="50.25" customHeight="1" x14ac:dyDescent="0.3">
      <c r="A1010" s="58" t="s">
        <v>2467</v>
      </c>
      <c r="B1010" s="35">
        <v>80111620</v>
      </c>
      <c r="C1010" s="34" t="s">
        <v>2536</v>
      </c>
      <c r="D1010" s="55">
        <v>43009</v>
      </c>
      <c r="E1010" s="34" t="s">
        <v>683</v>
      </c>
      <c r="F1010" s="34" t="s">
        <v>47</v>
      </c>
      <c r="G1010" s="34" t="s">
        <v>2491</v>
      </c>
      <c r="H1010" s="74">
        <v>1827062510</v>
      </c>
      <c r="I1010" s="74">
        <v>1500000000</v>
      </c>
      <c r="J1010" s="34" t="s">
        <v>49</v>
      </c>
      <c r="K1010" s="34" t="s">
        <v>50</v>
      </c>
      <c r="L1010" s="35" t="s">
        <v>2537</v>
      </c>
      <c r="M1010" s="35" t="s">
        <v>2538</v>
      </c>
      <c r="N1010" s="58" t="s">
        <v>2539</v>
      </c>
      <c r="O1010" s="45" t="s">
        <v>2540</v>
      </c>
      <c r="P1010" s="34" t="s">
        <v>1889</v>
      </c>
      <c r="Q1010" s="34" t="s">
        <v>2492</v>
      </c>
      <c r="R1010" s="34" t="s">
        <v>2505</v>
      </c>
      <c r="S1010" s="34" t="s">
        <v>2506</v>
      </c>
      <c r="T1010" s="34" t="s">
        <v>2507</v>
      </c>
      <c r="U1010" s="35" t="s">
        <v>2541</v>
      </c>
      <c r="V1010" s="35">
        <v>7624</v>
      </c>
      <c r="W1010" s="34">
        <v>18415</v>
      </c>
      <c r="X1010" s="60">
        <v>42996</v>
      </c>
      <c r="Y1010" s="34">
        <v>2017060099027</v>
      </c>
      <c r="Z1010" s="34">
        <v>4600007576</v>
      </c>
      <c r="AA1010" s="68">
        <f t="shared" si="15"/>
        <v>1</v>
      </c>
      <c r="AB1010" s="35" t="s">
        <v>293</v>
      </c>
      <c r="AC1010" s="35" t="s">
        <v>61</v>
      </c>
      <c r="AD1010" s="35"/>
      <c r="AE1010" s="35" t="s">
        <v>2542</v>
      </c>
      <c r="AF1010" s="34" t="s">
        <v>94</v>
      </c>
      <c r="AG1010" s="34" t="s">
        <v>2479</v>
      </c>
    </row>
    <row r="1011" spans="1:33" s="5" customFormat="1" ht="50.25" customHeight="1" x14ac:dyDescent="0.3">
      <c r="A1011" s="58" t="s">
        <v>2855</v>
      </c>
      <c r="B1011" s="35">
        <v>90121502</v>
      </c>
      <c r="C1011" s="34" t="s">
        <v>3334</v>
      </c>
      <c r="D1011" s="55">
        <v>43011</v>
      </c>
      <c r="E1011" s="34" t="s">
        <v>683</v>
      </c>
      <c r="F1011" s="34" t="s">
        <v>47</v>
      </c>
      <c r="G1011" s="34" t="s">
        <v>232</v>
      </c>
      <c r="H1011" s="74">
        <v>120000000</v>
      </c>
      <c r="I1011" s="74">
        <v>120000000</v>
      </c>
      <c r="J1011" s="34" t="s">
        <v>76</v>
      </c>
      <c r="K1011" s="34" t="s">
        <v>68</v>
      </c>
      <c r="L1011" s="35" t="s">
        <v>2858</v>
      </c>
      <c r="M1011" s="35" t="s">
        <v>1688</v>
      </c>
      <c r="N1011" s="58" t="s">
        <v>2874</v>
      </c>
      <c r="O1011" s="45" t="s">
        <v>2860</v>
      </c>
      <c r="P1011" s="34"/>
      <c r="Q1011" s="34"/>
      <c r="R1011" s="34"/>
      <c r="S1011" s="34"/>
      <c r="T1011" s="34"/>
      <c r="U1011" s="35"/>
      <c r="V1011" s="35">
        <v>7571</v>
      </c>
      <c r="W1011" s="34" t="s">
        <v>3336</v>
      </c>
      <c r="X1011" s="60">
        <v>43013.425000000003</v>
      </c>
      <c r="Y1011" s="34" t="s">
        <v>3337</v>
      </c>
      <c r="Z1011" s="34">
        <v>4600007506</v>
      </c>
      <c r="AA1011" s="68">
        <f t="shared" si="15"/>
        <v>1</v>
      </c>
      <c r="AB1011" s="35" t="s">
        <v>340</v>
      </c>
      <c r="AC1011" s="35" t="s">
        <v>61</v>
      </c>
      <c r="AD1011" s="35" t="s">
        <v>3338</v>
      </c>
      <c r="AE1011" s="35" t="s">
        <v>3339</v>
      </c>
      <c r="AF1011" s="34" t="s">
        <v>63</v>
      </c>
      <c r="AG1011" s="34" t="s">
        <v>3282</v>
      </c>
    </row>
    <row r="1012" spans="1:33" s="5" customFormat="1" ht="50.25" customHeight="1" x14ac:dyDescent="0.3">
      <c r="A1012" s="58" t="s">
        <v>2855</v>
      </c>
      <c r="B1012" s="35">
        <v>93151610</v>
      </c>
      <c r="C1012" s="34" t="s">
        <v>3340</v>
      </c>
      <c r="D1012" s="55">
        <v>42767</v>
      </c>
      <c r="E1012" s="34" t="s">
        <v>834</v>
      </c>
      <c r="F1012" s="34" t="s">
        <v>141</v>
      </c>
      <c r="G1012" s="34" t="s">
        <v>232</v>
      </c>
      <c r="H1012" s="74">
        <v>432128476</v>
      </c>
      <c r="I1012" s="74">
        <v>432128476</v>
      </c>
      <c r="J1012" s="34" t="s">
        <v>76</v>
      </c>
      <c r="K1012" s="34" t="s">
        <v>68</v>
      </c>
      <c r="L1012" s="35" t="s">
        <v>2858</v>
      </c>
      <c r="M1012" s="35" t="s">
        <v>1688</v>
      </c>
      <c r="N1012" s="58" t="s">
        <v>2874</v>
      </c>
      <c r="O1012" s="45" t="s">
        <v>2860</v>
      </c>
      <c r="P1012" s="34"/>
      <c r="Q1012" s="34"/>
      <c r="R1012" s="34"/>
      <c r="S1012" s="34"/>
      <c r="T1012" s="34"/>
      <c r="U1012" s="35"/>
      <c r="V1012" s="35">
        <v>6370</v>
      </c>
      <c r="W1012" s="34" t="s">
        <v>3341</v>
      </c>
      <c r="X1012" s="60">
        <v>42773.723611111112</v>
      </c>
      <c r="Y1012" s="34" t="s">
        <v>3342</v>
      </c>
      <c r="Z1012" s="34">
        <v>4600006532</v>
      </c>
      <c r="AA1012" s="68">
        <f t="shared" si="15"/>
        <v>1</v>
      </c>
      <c r="AB1012" s="35" t="s">
        <v>3343</v>
      </c>
      <c r="AC1012" s="35" t="s">
        <v>1972</v>
      </c>
      <c r="AD1012" s="35" t="s">
        <v>3344</v>
      </c>
      <c r="AE1012" s="35" t="s">
        <v>3345</v>
      </c>
      <c r="AF1012" s="34" t="s">
        <v>63</v>
      </c>
      <c r="AG1012" s="34" t="s">
        <v>2883</v>
      </c>
    </row>
    <row r="1013" spans="1:33" s="5" customFormat="1" ht="50.25" customHeight="1" x14ac:dyDescent="0.3">
      <c r="A1013" s="58" t="s">
        <v>2855</v>
      </c>
      <c r="B1013" s="35" t="s">
        <v>3346</v>
      </c>
      <c r="C1013" s="34" t="s">
        <v>3347</v>
      </c>
      <c r="D1013" s="55">
        <v>43131</v>
      </c>
      <c r="E1013" s="34" t="s">
        <v>907</v>
      </c>
      <c r="F1013" s="34" t="s">
        <v>141</v>
      </c>
      <c r="G1013" s="34" t="s">
        <v>232</v>
      </c>
      <c r="H1013" s="74">
        <v>1293081524</v>
      </c>
      <c r="I1013" s="74">
        <v>913182033</v>
      </c>
      <c r="J1013" s="34" t="s">
        <v>76</v>
      </c>
      <c r="K1013" s="34" t="s">
        <v>68</v>
      </c>
      <c r="L1013" s="35" t="s">
        <v>2858</v>
      </c>
      <c r="M1013" s="35" t="s">
        <v>1688</v>
      </c>
      <c r="N1013" s="58" t="s">
        <v>2874</v>
      </c>
      <c r="O1013" s="45" t="s">
        <v>2860</v>
      </c>
      <c r="P1013" s="34"/>
      <c r="Q1013" s="34"/>
      <c r="R1013" s="34"/>
      <c r="S1013" s="34"/>
      <c r="T1013" s="34"/>
      <c r="U1013" s="35"/>
      <c r="V1013" s="35">
        <v>8041</v>
      </c>
      <c r="W1013" s="34" t="s">
        <v>3348</v>
      </c>
      <c r="X1013" s="60">
        <v>43139.698611111111</v>
      </c>
      <c r="Y1013" s="34" t="s">
        <v>3349</v>
      </c>
      <c r="Z1013" s="34">
        <v>4600008086</v>
      </c>
      <c r="AA1013" s="68">
        <f t="shared" si="15"/>
        <v>1</v>
      </c>
      <c r="AB1013" s="35" t="s">
        <v>3350</v>
      </c>
      <c r="AC1013" s="35" t="s">
        <v>61</v>
      </c>
      <c r="AD1013" s="35" t="s">
        <v>3351</v>
      </c>
      <c r="AE1013" s="35" t="s">
        <v>3345</v>
      </c>
      <c r="AF1013" s="34" t="s">
        <v>63</v>
      </c>
      <c r="AG1013" s="34" t="s">
        <v>2883</v>
      </c>
    </row>
    <row r="1014" spans="1:33" s="5" customFormat="1" ht="50.25" customHeight="1" x14ac:dyDescent="0.3">
      <c r="A1014" s="58" t="s">
        <v>2855</v>
      </c>
      <c r="B1014" s="35">
        <v>14111700</v>
      </c>
      <c r="C1014" s="34" t="s">
        <v>3352</v>
      </c>
      <c r="D1014" s="55">
        <v>43344</v>
      </c>
      <c r="E1014" s="34" t="s">
        <v>854</v>
      </c>
      <c r="F1014" s="34" t="s">
        <v>67</v>
      </c>
      <c r="G1014" s="34" t="s">
        <v>232</v>
      </c>
      <c r="H1014" s="74">
        <v>50000000</v>
      </c>
      <c r="I1014" s="74">
        <v>50000000</v>
      </c>
      <c r="J1014" s="34" t="s">
        <v>76</v>
      </c>
      <c r="K1014" s="34" t="s">
        <v>68</v>
      </c>
      <c r="L1014" s="35" t="s">
        <v>2858</v>
      </c>
      <c r="M1014" s="35" t="s">
        <v>1688</v>
      </c>
      <c r="N1014" s="58" t="s">
        <v>2874</v>
      </c>
      <c r="O1014" s="45" t="s">
        <v>2860</v>
      </c>
      <c r="P1014" s="34"/>
      <c r="Q1014" s="34"/>
      <c r="R1014" s="34"/>
      <c r="S1014" s="34"/>
      <c r="T1014" s="34"/>
      <c r="U1014" s="35"/>
      <c r="V1014" s="35"/>
      <c r="W1014" s="34"/>
      <c r="X1014" s="60"/>
      <c r="Y1014" s="34"/>
      <c r="Z1014" s="34"/>
      <c r="AA1014" s="68" t="str">
        <f t="shared" si="15"/>
        <v/>
      </c>
      <c r="AB1014" s="35"/>
      <c r="AC1014" s="35"/>
      <c r="AD1014" s="35"/>
      <c r="AE1014" s="35" t="s">
        <v>3256</v>
      </c>
      <c r="AF1014" s="34" t="s">
        <v>63</v>
      </c>
      <c r="AG1014" s="34" t="s">
        <v>3282</v>
      </c>
    </row>
    <row r="1015" spans="1:33" s="5" customFormat="1" ht="50.25" customHeight="1" x14ac:dyDescent="0.3">
      <c r="A1015" s="58" t="s">
        <v>2855</v>
      </c>
      <c r="B1015" s="35">
        <v>55101504</v>
      </c>
      <c r="C1015" s="34" t="s">
        <v>3353</v>
      </c>
      <c r="D1015" s="55">
        <v>43344</v>
      </c>
      <c r="E1015" s="34" t="s">
        <v>854</v>
      </c>
      <c r="F1015" s="34" t="s">
        <v>95</v>
      </c>
      <c r="G1015" s="34" t="s">
        <v>232</v>
      </c>
      <c r="H1015" s="74">
        <v>15000000</v>
      </c>
      <c r="I1015" s="74">
        <v>15000000</v>
      </c>
      <c r="J1015" s="34" t="s">
        <v>76</v>
      </c>
      <c r="K1015" s="34" t="s">
        <v>68</v>
      </c>
      <c r="L1015" s="35" t="s">
        <v>2858</v>
      </c>
      <c r="M1015" s="35" t="s">
        <v>1688</v>
      </c>
      <c r="N1015" s="58" t="s">
        <v>2874</v>
      </c>
      <c r="O1015" s="45" t="s">
        <v>2860</v>
      </c>
      <c r="P1015" s="34"/>
      <c r="Q1015" s="34"/>
      <c r="R1015" s="34"/>
      <c r="S1015" s="34"/>
      <c r="T1015" s="34"/>
      <c r="U1015" s="35"/>
      <c r="V1015" s="35"/>
      <c r="W1015" s="34"/>
      <c r="X1015" s="60"/>
      <c r="Y1015" s="34"/>
      <c r="Z1015" s="34"/>
      <c r="AA1015" s="68" t="str">
        <f t="shared" si="15"/>
        <v/>
      </c>
      <c r="AB1015" s="35"/>
      <c r="AC1015" s="35"/>
      <c r="AD1015" s="35"/>
      <c r="AE1015" s="35" t="s">
        <v>3256</v>
      </c>
      <c r="AF1015" s="34" t="s">
        <v>63</v>
      </c>
      <c r="AG1015" s="34" t="s">
        <v>3282</v>
      </c>
    </row>
    <row r="1016" spans="1:33" s="5" customFormat="1" ht="50.25" customHeight="1" x14ac:dyDescent="0.3">
      <c r="A1016" s="58" t="s">
        <v>2855</v>
      </c>
      <c r="B1016" s="35">
        <v>55101504</v>
      </c>
      <c r="C1016" s="34" t="s">
        <v>3354</v>
      </c>
      <c r="D1016" s="55">
        <v>43344</v>
      </c>
      <c r="E1016" s="34" t="s">
        <v>854</v>
      </c>
      <c r="F1016" s="34" t="s">
        <v>95</v>
      </c>
      <c r="G1016" s="34" t="s">
        <v>232</v>
      </c>
      <c r="H1016" s="74">
        <v>29496000</v>
      </c>
      <c r="I1016" s="74">
        <v>29496000</v>
      </c>
      <c r="J1016" s="34" t="s">
        <v>76</v>
      </c>
      <c r="K1016" s="34" t="s">
        <v>68</v>
      </c>
      <c r="L1016" s="35" t="s">
        <v>2858</v>
      </c>
      <c r="M1016" s="35" t="s">
        <v>1688</v>
      </c>
      <c r="N1016" s="58" t="s">
        <v>2874</v>
      </c>
      <c r="O1016" s="45" t="s">
        <v>2860</v>
      </c>
      <c r="P1016" s="34"/>
      <c r="Q1016" s="34"/>
      <c r="R1016" s="34"/>
      <c r="S1016" s="34"/>
      <c r="T1016" s="34"/>
      <c r="U1016" s="35"/>
      <c r="V1016" s="35"/>
      <c r="W1016" s="34"/>
      <c r="X1016" s="60"/>
      <c r="Y1016" s="34"/>
      <c r="Z1016" s="34"/>
      <c r="AA1016" s="68" t="str">
        <f t="shared" si="15"/>
        <v/>
      </c>
      <c r="AB1016" s="35"/>
      <c r="AC1016" s="35"/>
      <c r="AD1016" s="35"/>
      <c r="AE1016" s="35" t="s">
        <v>3256</v>
      </c>
      <c r="AF1016" s="34" t="s">
        <v>63</v>
      </c>
      <c r="AG1016" s="34" t="s">
        <v>3282</v>
      </c>
    </row>
    <row r="1017" spans="1:33" s="5" customFormat="1" ht="50.25" customHeight="1" x14ac:dyDescent="0.3">
      <c r="A1017" s="58" t="s">
        <v>2855</v>
      </c>
      <c r="B1017" s="35">
        <v>55101504</v>
      </c>
      <c r="C1017" s="34" t="s">
        <v>3355</v>
      </c>
      <c r="D1017" s="55">
        <v>43344</v>
      </c>
      <c r="E1017" s="34" t="s">
        <v>854</v>
      </c>
      <c r="F1017" s="34" t="s">
        <v>1139</v>
      </c>
      <c r="G1017" s="34" t="s">
        <v>232</v>
      </c>
      <c r="H1017" s="74">
        <v>76032000</v>
      </c>
      <c r="I1017" s="74">
        <v>76032000</v>
      </c>
      <c r="J1017" s="34" t="s">
        <v>76</v>
      </c>
      <c r="K1017" s="34" t="s">
        <v>68</v>
      </c>
      <c r="L1017" s="35" t="s">
        <v>2858</v>
      </c>
      <c r="M1017" s="35" t="s">
        <v>1688</v>
      </c>
      <c r="N1017" s="58" t="s">
        <v>2874</v>
      </c>
      <c r="O1017" s="45" t="s">
        <v>2860</v>
      </c>
      <c r="P1017" s="34"/>
      <c r="Q1017" s="34"/>
      <c r="R1017" s="34"/>
      <c r="S1017" s="34"/>
      <c r="T1017" s="34"/>
      <c r="U1017" s="35"/>
      <c r="V1017" s="35"/>
      <c r="W1017" s="34"/>
      <c r="X1017" s="60"/>
      <c r="Y1017" s="34"/>
      <c r="Z1017" s="34"/>
      <c r="AA1017" s="68" t="str">
        <f t="shared" si="15"/>
        <v/>
      </c>
      <c r="AB1017" s="35"/>
      <c r="AC1017" s="35"/>
      <c r="AD1017" s="35"/>
      <c r="AE1017" s="35" t="s">
        <v>3256</v>
      </c>
      <c r="AF1017" s="34" t="s">
        <v>63</v>
      </c>
      <c r="AG1017" s="34" t="s">
        <v>3282</v>
      </c>
    </row>
    <row r="1018" spans="1:33" s="5" customFormat="1" ht="50.25" customHeight="1" x14ac:dyDescent="0.3">
      <c r="A1018" s="58" t="s">
        <v>2855</v>
      </c>
      <c r="B1018" s="35">
        <v>44101700</v>
      </c>
      <c r="C1018" s="34" t="s">
        <v>3356</v>
      </c>
      <c r="D1018" s="55">
        <v>43312</v>
      </c>
      <c r="E1018" s="34" t="s">
        <v>3357</v>
      </c>
      <c r="F1018" s="34" t="s">
        <v>75</v>
      </c>
      <c r="G1018" s="34" t="s">
        <v>232</v>
      </c>
      <c r="H1018" s="74">
        <v>3086232</v>
      </c>
      <c r="I1018" s="74">
        <v>3086232</v>
      </c>
      <c r="J1018" s="34" t="s">
        <v>76</v>
      </c>
      <c r="K1018" s="34" t="s">
        <v>68</v>
      </c>
      <c r="L1018" s="35" t="s">
        <v>2858</v>
      </c>
      <c r="M1018" s="35" t="s">
        <v>1688</v>
      </c>
      <c r="N1018" s="58" t="s">
        <v>2874</v>
      </c>
      <c r="O1018" s="45" t="s">
        <v>2860</v>
      </c>
      <c r="P1018" s="34"/>
      <c r="Q1018" s="34"/>
      <c r="R1018" s="34"/>
      <c r="S1018" s="34"/>
      <c r="T1018" s="34"/>
      <c r="U1018" s="35"/>
      <c r="V1018" s="35"/>
      <c r="W1018" s="34" t="s">
        <v>3358</v>
      </c>
      <c r="X1018" s="60"/>
      <c r="Y1018" s="34"/>
      <c r="Z1018" s="34"/>
      <c r="AA1018" s="68">
        <f t="shared" si="15"/>
        <v>0</v>
      </c>
      <c r="AB1018" s="35"/>
      <c r="AC1018" s="35"/>
      <c r="AD1018" s="35"/>
      <c r="AE1018" s="35" t="s">
        <v>3359</v>
      </c>
      <c r="AF1018" s="34" t="s">
        <v>63</v>
      </c>
      <c r="AG1018" s="34" t="s">
        <v>3282</v>
      </c>
    </row>
    <row r="1019" spans="1:33" s="5" customFormat="1" ht="50.25" customHeight="1" x14ac:dyDescent="0.3">
      <c r="A1019" s="58" t="s">
        <v>2855</v>
      </c>
      <c r="B1019" s="35" t="s">
        <v>2856</v>
      </c>
      <c r="C1019" s="34" t="s">
        <v>6089</v>
      </c>
      <c r="D1019" s="55">
        <v>42620</v>
      </c>
      <c r="E1019" s="34" t="s">
        <v>2857</v>
      </c>
      <c r="F1019" s="34" t="s">
        <v>558</v>
      </c>
      <c r="G1019" s="34" t="s">
        <v>232</v>
      </c>
      <c r="H1019" s="74">
        <f>39952630768-H1020</f>
        <v>35957367691</v>
      </c>
      <c r="I1019" s="74">
        <f>39952630768-I1020+6727295279</f>
        <v>42684662970</v>
      </c>
      <c r="J1019" s="34" t="s">
        <v>76</v>
      </c>
      <c r="K1019" s="34" t="s">
        <v>68</v>
      </c>
      <c r="L1019" s="35" t="s">
        <v>2858</v>
      </c>
      <c r="M1019" s="35" t="s">
        <v>1688</v>
      </c>
      <c r="N1019" s="58" t="s">
        <v>2859</v>
      </c>
      <c r="O1019" s="45" t="s">
        <v>2860</v>
      </c>
      <c r="P1019" s="34" t="s">
        <v>2861</v>
      </c>
      <c r="Q1019" s="34" t="s">
        <v>2862</v>
      </c>
      <c r="R1019" s="34" t="s">
        <v>2863</v>
      </c>
      <c r="S1019" s="34">
        <v>182168001</v>
      </c>
      <c r="T1019" s="34" t="s">
        <v>2864</v>
      </c>
      <c r="U1019" s="35" t="s">
        <v>2865</v>
      </c>
      <c r="V1019" s="35" t="s">
        <v>2866</v>
      </c>
      <c r="W1019" s="34" t="s">
        <v>2867</v>
      </c>
      <c r="X1019" s="60">
        <v>42620.786111111112</v>
      </c>
      <c r="Y1019" s="34" t="s">
        <v>2868</v>
      </c>
      <c r="Z1019" s="34">
        <v>4600006148</v>
      </c>
      <c r="AA1019" s="68">
        <f t="shared" si="15"/>
        <v>1</v>
      </c>
      <c r="AB1019" s="35" t="s">
        <v>2869</v>
      </c>
      <c r="AC1019" s="35" t="s">
        <v>61</v>
      </c>
      <c r="AD1019" s="35" t="s">
        <v>2870</v>
      </c>
      <c r="AE1019" s="35" t="s">
        <v>2871</v>
      </c>
      <c r="AF1019" s="34" t="s">
        <v>271</v>
      </c>
      <c r="AG1019" s="34" t="s">
        <v>2872</v>
      </c>
    </row>
    <row r="1020" spans="1:33" s="5" customFormat="1" ht="50.25" customHeight="1" x14ac:dyDescent="0.3">
      <c r="A1020" s="58" t="s">
        <v>2855</v>
      </c>
      <c r="B1020" s="35" t="s">
        <v>2856</v>
      </c>
      <c r="C1020" s="34" t="s">
        <v>6090</v>
      </c>
      <c r="D1020" s="55">
        <v>42400</v>
      </c>
      <c r="E1020" s="34" t="s">
        <v>2873</v>
      </c>
      <c r="F1020" s="34" t="s">
        <v>558</v>
      </c>
      <c r="G1020" s="34" t="s">
        <v>232</v>
      </c>
      <c r="H1020" s="74">
        <v>3995263077</v>
      </c>
      <c r="I1020" s="74">
        <v>3995263077</v>
      </c>
      <c r="J1020" s="34" t="s">
        <v>76</v>
      </c>
      <c r="K1020" s="34" t="s">
        <v>68</v>
      </c>
      <c r="L1020" s="35" t="s">
        <v>2858</v>
      </c>
      <c r="M1020" s="35" t="s">
        <v>1688</v>
      </c>
      <c r="N1020" s="58" t="s">
        <v>2874</v>
      </c>
      <c r="O1020" s="45" t="s">
        <v>2860</v>
      </c>
      <c r="P1020" s="34" t="s">
        <v>2861</v>
      </c>
      <c r="Q1020" s="34" t="s">
        <v>2862</v>
      </c>
      <c r="R1020" s="34" t="s">
        <v>2875</v>
      </c>
      <c r="S1020" s="34">
        <v>182168001</v>
      </c>
      <c r="T1020" s="34" t="s">
        <v>2864</v>
      </c>
      <c r="U1020" s="35" t="s">
        <v>2876</v>
      </c>
      <c r="V1020" s="35" t="s">
        <v>2877</v>
      </c>
      <c r="W1020" s="34" t="s">
        <v>2878</v>
      </c>
      <c r="X1020" s="60">
        <v>42650.714583333334</v>
      </c>
      <c r="Y1020" s="34" t="s">
        <v>2879</v>
      </c>
      <c r="Z1020" s="34">
        <v>4600006158</v>
      </c>
      <c r="AA1020" s="68">
        <f t="shared" si="15"/>
        <v>1</v>
      </c>
      <c r="AB1020" s="35" t="s">
        <v>2880</v>
      </c>
      <c r="AC1020" s="35" t="s">
        <v>61</v>
      </c>
      <c r="AD1020" s="35" t="s">
        <v>2881</v>
      </c>
      <c r="AE1020" s="35" t="s">
        <v>2882</v>
      </c>
      <c r="AF1020" s="34" t="s">
        <v>63</v>
      </c>
      <c r="AG1020" s="34" t="s">
        <v>2883</v>
      </c>
    </row>
    <row r="1021" spans="1:33" s="5" customFormat="1" ht="50.25" customHeight="1" x14ac:dyDescent="0.3">
      <c r="A1021" s="58" t="s">
        <v>2855</v>
      </c>
      <c r="B1021" s="35" t="s">
        <v>2856</v>
      </c>
      <c r="C1021" s="34" t="s">
        <v>2884</v>
      </c>
      <c r="D1021" s="55">
        <v>43026.584027777775</v>
      </c>
      <c r="E1021" s="34" t="s">
        <v>222</v>
      </c>
      <c r="F1021" s="34" t="s">
        <v>141</v>
      </c>
      <c r="G1021" s="34" t="s">
        <v>232</v>
      </c>
      <c r="H1021" s="74">
        <v>5298008866</v>
      </c>
      <c r="I1021" s="74">
        <v>5006830256</v>
      </c>
      <c r="J1021" s="34" t="s">
        <v>76</v>
      </c>
      <c r="K1021" s="34" t="s">
        <v>68</v>
      </c>
      <c r="L1021" s="35" t="s">
        <v>2858</v>
      </c>
      <c r="M1021" s="35" t="s">
        <v>1688</v>
      </c>
      <c r="N1021" s="58" t="s">
        <v>2874</v>
      </c>
      <c r="O1021" s="45" t="s">
        <v>2860</v>
      </c>
      <c r="P1021" s="34" t="s">
        <v>2885</v>
      </c>
      <c r="Q1021" s="34" t="s">
        <v>2886</v>
      </c>
      <c r="R1021" s="34" t="s">
        <v>2887</v>
      </c>
      <c r="S1021" s="34">
        <v>180035001</v>
      </c>
      <c r="T1021" s="34" t="s">
        <v>2888</v>
      </c>
      <c r="U1021" s="35" t="s">
        <v>2889</v>
      </c>
      <c r="V1021" s="35" t="s">
        <v>2890</v>
      </c>
      <c r="W1021" s="34" t="s">
        <v>2891</v>
      </c>
      <c r="X1021" s="60">
        <v>43026.584027777775</v>
      </c>
      <c r="Y1021" s="34" t="s">
        <v>2892</v>
      </c>
      <c r="Z1021" s="34" t="s">
        <v>2893</v>
      </c>
      <c r="AA1021" s="68">
        <f t="shared" si="15"/>
        <v>1</v>
      </c>
      <c r="AB1021" s="35" t="s">
        <v>2894</v>
      </c>
      <c r="AC1021" s="35" t="s">
        <v>61</v>
      </c>
      <c r="AD1021" s="35" t="s">
        <v>2895</v>
      </c>
      <c r="AE1021" s="35" t="s">
        <v>2896</v>
      </c>
      <c r="AF1021" s="34" t="s">
        <v>271</v>
      </c>
      <c r="AG1021" s="34" t="s">
        <v>2872</v>
      </c>
    </row>
    <row r="1022" spans="1:33" s="5" customFormat="1" ht="50.25" customHeight="1" x14ac:dyDescent="0.3">
      <c r="A1022" s="58" t="s">
        <v>2855</v>
      </c>
      <c r="B1022" s="35">
        <v>81101510</v>
      </c>
      <c r="C1022" s="34" t="s">
        <v>2897</v>
      </c>
      <c r="D1022" s="55">
        <v>43039.51666666667</v>
      </c>
      <c r="E1022" s="34" t="s">
        <v>907</v>
      </c>
      <c r="F1022" s="34" t="s">
        <v>1060</v>
      </c>
      <c r="G1022" s="34" t="s">
        <v>232</v>
      </c>
      <c r="H1022" s="74">
        <v>743071007</v>
      </c>
      <c r="I1022" s="74">
        <v>692774820</v>
      </c>
      <c r="J1022" s="34" t="s">
        <v>76</v>
      </c>
      <c r="K1022" s="34" t="s">
        <v>68</v>
      </c>
      <c r="L1022" s="35" t="s">
        <v>2858</v>
      </c>
      <c r="M1022" s="35" t="s">
        <v>1688</v>
      </c>
      <c r="N1022" s="58" t="s">
        <v>2874</v>
      </c>
      <c r="O1022" s="45" t="s">
        <v>2860</v>
      </c>
      <c r="P1022" s="34" t="s">
        <v>2885</v>
      </c>
      <c r="Q1022" s="34" t="s">
        <v>2886</v>
      </c>
      <c r="R1022" s="34" t="s">
        <v>2887</v>
      </c>
      <c r="S1022" s="34">
        <v>180035001</v>
      </c>
      <c r="T1022" s="34" t="s">
        <v>2888</v>
      </c>
      <c r="U1022" s="35" t="s">
        <v>2889</v>
      </c>
      <c r="V1022" s="35" t="s">
        <v>2898</v>
      </c>
      <c r="W1022" s="34" t="s">
        <v>6123</v>
      </c>
      <c r="X1022" s="60">
        <v>43039.51666666667</v>
      </c>
      <c r="Y1022" s="34" t="s">
        <v>2899</v>
      </c>
      <c r="Z1022" s="34" t="s">
        <v>2900</v>
      </c>
      <c r="AA1022" s="68">
        <f t="shared" si="15"/>
        <v>1</v>
      </c>
      <c r="AB1022" s="35" t="s">
        <v>2901</v>
      </c>
      <c r="AC1022" s="35" t="s">
        <v>61</v>
      </c>
      <c r="AD1022" s="35" t="s">
        <v>6124</v>
      </c>
      <c r="AE1022" s="35" t="s">
        <v>2902</v>
      </c>
      <c r="AF1022" s="34" t="s">
        <v>271</v>
      </c>
      <c r="AG1022" s="34" t="s">
        <v>2872</v>
      </c>
    </row>
    <row r="1023" spans="1:33" s="5" customFormat="1" ht="50.25" customHeight="1" x14ac:dyDescent="0.3">
      <c r="A1023" s="58" t="s">
        <v>2855</v>
      </c>
      <c r="B1023" s="35" t="s">
        <v>2856</v>
      </c>
      <c r="C1023" s="34" t="s">
        <v>2903</v>
      </c>
      <c r="D1023" s="55">
        <v>43026.488888888889</v>
      </c>
      <c r="E1023" s="34" t="s">
        <v>222</v>
      </c>
      <c r="F1023" s="34" t="s">
        <v>141</v>
      </c>
      <c r="G1023" s="34" t="s">
        <v>232</v>
      </c>
      <c r="H1023" s="74">
        <v>5619296375</v>
      </c>
      <c r="I1023" s="74">
        <v>5321334795</v>
      </c>
      <c r="J1023" s="34" t="s">
        <v>76</v>
      </c>
      <c r="K1023" s="34" t="s">
        <v>68</v>
      </c>
      <c r="L1023" s="35" t="s">
        <v>2858</v>
      </c>
      <c r="M1023" s="35" t="s">
        <v>1688</v>
      </c>
      <c r="N1023" s="58" t="s">
        <v>2874</v>
      </c>
      <c r="O1023" s="45" t="s">
        <v>2860</v>
      </c>
      <c r="P1023" s="34" t="s">
        <v>2885</v>
      </c>
      <c r="Q1023" s="34" t="s">
        <v>2886</v>
      </c>
      <c r="R1023" s="34" t="s">
        <v>2887</v>
      </c>
      <c r="S1023" s="34">
        <v>180035001</v>
      </c>
      <c r="T1023" s="34" t="s">
        <v>2888</v>
      </c>
      <c r="U1023" s="35" t="s">
        <v>2889</v>
      </c>
      <c r="V1023" s="35" t="s">
        <v>2904</v>
      </c>
      <c r="W1023" s="34" t="s">
        <v>2905</v>
      </c>
      <c r="X1023" s="60">
        <v>43026.488888888889</v>
      </c>
      <c r="Y1023" s="34" t="s">
        <v>2906</v>
      </c>
      <c r="Z1023" s="34" t="s">
        <v>2907</v>
      </c>
      <c r="AA1023" s="68">
        <f t="shared" si="15"/>
        <v>1</v>
      </c>
      <c r="AB1023" s="35" t="s">
        <v>2908</v>
      </c>
      <c r="AC1023" s="35" t="s">
        <v>61</v>
      </c>
      <c r="AD1023" s="35" t="s">
        <v>2909</v>
      </c>
      <c r="AE1023" s="35" t="s">
        <v>2910</v>
      </c>
      <c r="AF1023" s="34" t="s">
        <v>271</v>
      </c>
      <c r="AG1023" s="34" t="s">
        <v>2872</v>
      </c>
    </row>
    <row r="1024" spans="1:33" s="5" customFormat="1" ht="50.25" customHeight="1" x14ac:dyDescent="0.3">
      <c r="A1024" s="58" t="s">
        <v>2855</v>
      </c>
      <c r="B1024" s="35">
        <v>81101510</v>
      </c>
      <c r="C1024" s="34" t="s">
        <v>2911</v>
      </c>
      <c r="D1024" s="55">
        <v>43039.612500000003</v>
      </c>
      <c r="E1024" s="34" t="s">
        <v>907</v>
      </c>
      <c r="F1024" s="34" t="s">
        <v>1060</v>
      </c>
      <c r="G1024" s="34" t="s">
        <v>232</v>
      </c>
      <c r="H1024" s="74">
        <v>795675640</v>
      </c>
      <c r="I1024" s="74">
        <v>752605954</v>
      </c>
      <c r="J1024" s="34" t="s">
        <v>76</v>
      </c>
      <c r="K1024" s="34" t="s">
        <v>68</v>
      </c>
      <c r="L1024" s="35" t="s">
        <v>2858</v>
      </c>
      <c r="M1024" s="35" t="s">
        <v>1688</v>
      </c>
      <c r="N1024" s="58" t="s">
        <v>2874</v>
      </c>
      <c r="O1024" s="45" t="s">
        <v>2860</v>
      </c>
      <c r="P1024" s="34" t="s">
        <v>2885</v>
      </c>
      <c r="Q1024" s="34" t="s">
        <v>2886</v>
      </c>
      <c r="R1024" s="34" t="s">
        <v>2887</v>
      </c>
      <c r="S1024" s="34">
        <v>180035001</v>
      </c>
      <c r="T1024" s="34" t="s">
        <v>2888</v>
      </c>
      <c r="U1024" s="35" t="s">
        <v>2889</v>
      </c>
      <c r="V1024" s="35" t="s">
        <v>2912</v>
      </c>
      <c r="W1024" s="34" t="s">
        <v>2913</v>
      </c>
      <c r="X1024" s="60">
        <v>43039.612500000003</v>
      </c>
      <c r="Y1024" s="34" t="s">
        <v>2914</v>
      </c>
      <c r="Z1024" s="34" t="s">
        <v>2915</v>
      </c>
      <c r="AA1024" s="68">
        <f t="shared" si="15"/>
        <v>1</v>
      </c>
      <c r="AB1024" s="35" t="s">
        <v>2916</v>
      </c>
      <c r="AC1024" s="35" t="s">
        <v>61</v>
      </c>
      <c r="AD1024" s="35" t="s">
        <v>2917</v>
      </c>
      <c r="AE1024" s="35" t="s">
        <v>2918</v>
      </c>
      <c r="AF1024" s="34" t="s">
        <v>271</v>
      </c>
      <c r="AG1024" s="34" t="s">
        <v>2872</v>
      </c>
    </row>
    <row r="1025" spans="1:33" s="5" customFormat="1" ht="50.25" customHeight="1" x14ac:dyDescent="0.3">
      <c r="A1025" s="58" t="s">
        <v>2855</v>
      </c>
      <c r="B1025" s="35" t="s">
        <v>2856</v>
      </c>
      <c r="C1025" s="34" t="s">
        <v>2919</v>
      </c>
      <c r="D1025" s="55">
        <v>43026.638194444444</v>
      </c>
      <c r="E1025" s="34" t="s">
        <v>222</v>
      </c>
      <c r="F1025" s="34" t="s">
        <v>141</v>
      </c>
      <c r="G1025" s="34" t="s">
        <v>232</v>
      </c>
      <c r="H1025" s="74">
        <v>5770933963</v>
      </c>
      <c r="I1025" s="74">
        <v>5459166391</v>
      </c>
      <c r="J1025" s="34" t="s">
        <v>76</v>
      </c>
      <c r="K1025" s="34" t="s">
        <v>68</v>
      </c>
      <c r="L1025" s="35" t="s">
        <v>2858</v>
      </c>
      <c r="M1025" s="35" t="s">
        <v>1688</v>
      </c>
      <c r="N1025" s="58" t="s">
        <v>2874</v>
      </c>
      <c r="O1025" s="45" t="s">
        <v>2860</v>
      </c>
      <c r="P1025" s="34" t="s">
        <v>2885</v>
      </c>
      <c r="Q1025" s="34" t="s">
        <v>2886</v>
      </c>
      <c r="R1025" s="34" t="s">
        <v>2887</v>
      </c>
      <c r="S1025" s="34">
        <v>180035001</v>
      </c>
      <c r="T1025" s="34" t="s">
        <v>2888</v>
      </c>
      <c r="U1025" s="35" t="s">
        <v>2889</v>
      </c>
      <c r="V1025" s="35" t="s">
        <v>2920</v>
      </c>
      <c r="W1025" s="34" t="s">
        <v>2921</v>
      </c>
      <c r="X1025" s="60">
        <v>43026.638194444444</v>
      </c>
      <c r="Y1025" s="34" t="s">
        <v>2922</v>
      </c>
      <c r="Z1025" s="34" t="s">
        <v>2923</v>
      </c>
      <c r="AA1025" s="68">
        <f t="shared" si="15"/>
        <v>1</v>
      </c>
      <c r="AB1025" s="35" t="s">
        <v>2924</v>
      </c>
      <c r="AC1025" s="35" t="s">
        <v>61</v>
      </c>
      <c r="AD1025" s="35" t="s">
        <v>2925</v>
      </c>
      <c r="AE1025" s="35" t="s">
        <v>2926</v>
      </c>
      <c r="AF1025" s="34" t="s">
        <v>271</v>
      </c>
      <c r="AG1025" s="34" t="s">
        <v>2872</v>
      </c>
    </row>
    <row r="1026" spans="1:33" s="5" customFormat="1" ht="50.25" customHeight="1" x14ac:dyDescent="0.3">
      <c r="A1026" s="58" t="s">
        <v>2855</v>
      </c>
      <c r="B1026" s="35">
        <v>81101510</v>
      </c>
      <c r="C1026" s="34" t="s">
        <v>2927</v>
      </c>
      <c r="D1026" s="55">
        <v>43039.563888888886</v>
      </c>
      <c r="E1026" s="34" t="s">
        <v>907</v>
      </c>
      <c r="F1026" s="34" t="s">
        <v>1060</v>
      </c>
      <c r="G1026" s="34" t="s">
        <v>232</v>
      </c>
      <c r="H1026" s="74">
        <v>797700825</v>
      </c>
      <c r="I1026" s="74">
        <v>766736040</v>
      </c>
      <c r="J1026" s="34" t="s">
        <v>76</v>
      </c>
      <c r="K1026" s="34" t="s">
        <v>68</v>
      </c>
      <c r="L1026" s="35" t="s">
        <v>2858</v>
      </c>
      <c r="M1026" s="35" t="s">
        <v>1688</v>
      </c>
      <c r="N1026" s="58" t="s">
        <v>2874</v>
      </c>
      <c r="O1026" s="45" t="s">
        <v>2860</v>
      </c>
      <c r="P1026" s="34" t="s">
        <v>2885</v>
      </c>
      <c r="Q1026" s="34" t="s">
        <v>2886</v>
      </c>
      <c r="R1026" s="34" t="s">
        <v>2887</v>
      </c>
      <c r="S1026" s="34">
        <v>180035001</v>
      </c>
      <c r="T1026" s="34" t="s">
        <v>2888</v>
      </c>
      <c r="U1026" s="35" t="s">
        <v>2889</v>
      </c>
      <c r="V1026" s="35" t="s">
        <v>2928</v>
      </c>
      <c r="W1026" s="34" t="s">
        <v>2929</v>
      </c>
      <c r="X1026" s="60">
        <v>43039.563888888886</v>
      </c>
      <c r="Y1026" s="34" t="s">
        <v>2930</v>
      </c>
      <c r="Z1026" s="34" t="s">
        <v>2931</v>
      </c>
      <c r="AA1026" s="68">
        <f t="shared" si="15"/>
        <v>1</v>
      </c>
      <c r="AB1026" s="35" t="s">
        <v>2932</v>
      </c>
      <c r="AC1026" s="35" t="s">
        <v>61</v>
      </c>
      <c r="AD1026" s="35" t="s">
        <v>6125</v>
      </c>
      <c r="AE1026" s="35" t="s">
        <v>2933</v>
      </c>
      <c r="AF1026" s="34" t="s">
        <v>271</v>
      </c>
      <c r="AG1026" s="34" t="s">
        <v>2872</v>
      </c>
    </row>
    <row r="1027" spans="1:33" s="5" customFormat="1" ht="50.25" customHeight="1" x14ac:dyDescent="0.3">
      <c r="A1027" s="58" t="s">
        <v>2855</v>
      </c>
      <c r="B1027" s="35" t="s">
        <v>2856</v>
      </c>
      <c r="C1027" s="34" t="s">
        <v>2934</v>
      </c>
      <c r="D1027" s="55">
        <v>43026.606249999997</v>
      </c>
      <c r="E1027" s="34" t="s">
        <v>222</v>
      </c>
      <c r="F1027" s="34" t="s">
        <v>141</v>
      </c>
      <c r="G1027" s="34" t="s">
        <v>232</v>
      </c>
      <c r="H1027" s="74">
        <v>4687748877</v>
      </c>
      <c r="I1027" s="74">
        <v>4436506576</v>
      </c>
      <c r="J1027" s="34" t="s">
        <v>76</v>
      </c>
      <c r="K1027" s="34" t="s">
        <v>68</v>
      </c>
      <c r="L1027" s="35" t="s">
        <v>2858</v>
      </c>
      <c r="M1027" s="35" t="s">
        <v>1688</v>
      </c>
      <c r="N1027" s="58" t="s">
        <v>2874</v>
      </c>
      <c r="O1027" s="45" t="s">
        <v>2860</v>
      </c>
      <c r="P1027" s="34" t="s">
        <v>2885</v>
      </c>
      <c r="Q1027" s="34" t="s">
        <v>2886</v>
      </c>
      <c r="R1027" s="34" t="s">
        <v>2887</v>
      </c>
      <c r="S1027" s="34">
        <v>180035001</v>
      </c>
      <c r="T1027" s="34" t="s">
        <v>2888</v>
      </c>
      <c r="U1027" s="35" t="s">
        <v>2889</v>
      </c>
      <c r="V1027" s="35" t="s">
        <v>2935</v>
      </c>
      <c r="W1027" s="34" t="s">
        <v>2936</v>
      </c>
      <c r="X1027" s="60">
        <v>43026.606249999997</v>
      </c>
      <c r="Y1027" s="34" t="s">
        <v>2937</v>
      </c>
      <c r="Z1027" s="34" t="s">
        <v>2938</v>
      </c>
      <c r="AA1027" s="68">
        <f t="shared" si="15"/>
        <v>1</v>
      </c>
      <c r="AB1027" s="35" t="s">
        <v>2939</v>
      </c>
      <c r="AC1027" s="35" t="s">
        <v>61</v>
      </c>
      <c r="AD1027" s="35" t="s">
        <v>2940</v>
      </c>
      <c r="AE1027" s="35" t="s">
        <v>2941</v>
      </c>
      <c r="AF1027" s="34" t="s">
        <v>271</v>
      </c>
      <c r="AG1027" s="34" t="s">
        <v>2872</v>
      </c>
    </row>
    <row r="1028" spans="1:33" s="5" customFormat="1" ht="50.25" customHeight="1" x14ac:dyDescent="0.3">
      <c r="A1028" s="58" t="s">
        <v>2855</v>
      </c>
      <c r="B1028" s="35">
        <v>81101510</v>
      </c>
      <c r="C1028" s="34" t="s">
        <v>2942</v>
      </c>
      <c r="D1028" s="55">
        <v>43039.586111111108</v>
      </c>
      <c r="E1028" s="34" t="s">
        <v>907</v>
      </c>
      <c r="F1028" s="34" t="s">
        <v>1060</v>
      </c>
      <c r="G1028" s="34" t="s">
        <v>232</v>
      </c>
      <c r="H1028" s="74">
        <v>797377950</v>
      </c>
      <c r="I1028" s="74">
        <v>742362422</v>
      </c>
      <c r="J1028" s="34" t="s">
        <v>76</v>
      </c>
      <c r="K1028" s="34" t="s">
        <v>68</v>
      </c>
      <c r="L1028" s="35" t="s">
        <v>2858</v>
      </c>
      <c r="M1028" s="35" t="s">
        <v>1688</v>
      </c>
      <c r="N1028" s="58" t="s">
        <v>2874</v>
      </c>
      <c r="O1028" s="45" t="s">
        <v>2860</v>
      </c>
      <c r="P1028" s="34" t="s">
        <v>2885</v>
      </c>
      <c r="Q1028" s="34" t="s">
        <v>2886</v>
      </c>
      <c r="R1028" s="34" t="s">
        <v>2887</v>
      </c>
      <c r="S1028" s="34">
        <v>180035001</v>
      </c>
      <c r="T1028" s="34" t="s">
        <v>2888</v>
      </c>
      <c r="U1028" s="35" t="s">
        <v>2889</v>
      </c>
      <c r="V1028" s="35" t="s">
        <v>2943</v>
      </c>
      <c r="W1028" s="34" t="s">
        <v>2944</v>
      </c>
      <c r="X1028" s="60">
        <v>43039.586111111108</v>
      </c>
      <c r="Y1028" s="34" t="s">
        <v>2945</v>
      </c>
      <c r="Z1028" s="34" t="s">
        <v>2946</v>
      </c>
      <c r="AA1028" s="68">
        <f t="shared" si="15"/>
        <v>1</v>
      </c>
      <c r="AB1028" s="35" t="s">
        <v>2947</v>
      </c>
      <c r="AC1028" s="35" t="s">
        <v>61</v>
      </c>
      <c r="AD1028" s="35" t="s">
        <v>6126</v>
      </c>
      <c r="AE1028" s="35" t="s">
        <v>2948</v>
      </c>
      <c r="AF1028" s="34" t="s">
        <v>271</v>
      </c>
      <c r="AG1028" s="34" t="s">
        <v>2872</v>
      </c>
    </row>
    <row r="1029" spans="1:33" s="5" customFormat="1" ht="50.25" customHeight="1" x14ac:dyDescent="0.3">
      <c r="A1029" s="58" t="s">
        <v>2855</v>
      </c>
      <c r="B1029" s="35" t="s">
        <v>2856</v>
      </c>
      <c r="C1029" s="34" t="s">
        <v>2949</v>
      </c>
      <c r="D1029" s="55">
        <v>43026.520138888889</v>
      </c>
      <c r="E1029" s="34" t="s">
        <v>222</v>
      </c>
      <c r="F1029" s="34" t="s">
        <v>141</v>
      </c>
      <c r="G1029" s="34" t="s">
        <v>232</v>
      </c>
      <c r="H1029" s="74">
        <v>5016364832</v>
      </c>
      <c r="I1029" s="74">
        <v>4744292572</v>
      </c>
      <c r="J1029" s="34" t="s">
        <v>76</v>
      </c>
      <c r="K1029" s="34" t="s">
        <v>68</v>
      </c>
      <c r="L1029" s="35" t="s">
        <v>2858</v>
      </c>
      <c r="M1029" s="35" t="s">
        <v>1688</v>
      </c>
      <c r="N1029" s="58" t="s">
        <v>2874</v>
      </c>
      <c r="O1029" s="45" t="s">
        <v>2860</v>
      </c>
      <c r="P1029" s="34" t="s">
        <v>2885</v>
      </c>
      <c r="Q1029" s="34" t="s">
        <v>2886</v>
      </c>
      <c r="R1029" s="34" t="s">
        <v>2887</v>
      </c>
      <c r="S1029" s="34">
        <v>180035001</v>
      </c>
      <c r="T1029" s="34" t="s">
        <v>2888</v>
      </c>
      <c r="U1029" s="35" t="s">
        <v>2889</v>
      </c>
      <c r="V1029" s="35" t="s">
        <v>2950</v>
      </c>
      <c r="W1029" s="34" t="s">
        <v>2951</v>
      </c>
      <c r="X1029" s="60">
        <v>43026.520138888889</v>
      </c>
      <c r="Y1029" s="34" t="s">
        <v>2952</v>
      </c>
      <c r="Z1029" s="34" t="s">
        <v>2953</v>
      </c>
      <c r="AA1029" s="68">
        <f t="shared" si="15"/>
        <v>1</v>
      </c>
      <c r="AB1029" s="35" t="s">
        <v>2954</v>
      </c>
      <c r="AC1029" s="35" t="s">
        <v>61</v>
      </c>
      <c r="AD1029" s="35" t="s">
        <v>2955</v>
      </c>
      <c r="AE1029" s="35" t="s">
        <v>2956</v>
      </c>
      <c r="AF1029" s="34" t="s">
        <v>271</v>
      </c>
      <c r="AG1029" s="34" t="s">
        <v>2872</v>
      </c>
    </row>
    <row r="1030" spans="1:33" s="5" customFormat="1" ht="50.25" customHeight="1" x14ac:dyDescent="0.3">
      <c r="A1030" s="58" t="s">
        <v>2855</v>
      </c>
      <c r="B1030" s="35">
        <v>81101510</v>
      </c>
      <c r="C1030" s="34" t="s">
        <v>2957</v>
      </c>
      <c r="D1030" s="55">
        <v>43039.508333333331</v>
      </c>
      <c r="E1030" s="34" t="s">
        <v>907</v>
      </c>
      <c r="F1030" s="34" t="s">
        <v>1060</v>
      </c>
      <c r="G1030" s="34" t="s">
        <v>232</v>
      </c>
      <c r="H1030" s="74">
        <v>804939522</v>
      </c>
      <c r="I1030" s="74">
        <v>765360400</v>
      </c>
      <c r="J1030" s="34" t="s">
        <v>76</v>
      </c>
      <c r="K1030" s="34" t="s">
        <v>68</v>
      </c>
      <c r="L1030" s="35" t="s">
        <v>2858</v>
      </c>
      <c r="M1030" s="35" t="s">
        <v>1688</v>
      </c>
      <c r="N1030" s="58" t="s">
        <v>2874</v>
      </c>
      <c r="O1030" s="45" t="s">
        <v>2860</v>
      </c>
      <c r="P1030" s="34" t="s">
        <v>2885</v>
      </c>
      <c r="Q1030" s="34" t="s">
        <v>2886</v>
      </c>
      <c r="R1030" s="34" t="s">
        <v>2887</v>
      </c>
      <c r="S1030" s="34">
        <v>180035001</v>
      </c>
      <c r="T1030" s="34" t="s">
        <v>2888</v>
      </c>
      <c r="U1030" s="35" t="s">
        <v>2889</v>
      </c>
      <c r="V1030" s="35" t="s">
        <v>2958</v>
      </c>
      <c r="W1030" s="34" t="s">
        <v>2959</v>
      </c>
      <c r="X1030" s="60">
        <v>43039.508333333331</v>
      </c>
      <c r="Y1030" s="34" t="s">
        <v>2960</v>
      </c>
      <c r="Z1030" s="34" t="s">
        <v>2961</v>
      </c>
      <c r="AA1030" s="68">
        <f t="shared" si="15"/>
        <v>1</v>
      </c>
      <c r="AB1030" s="35" t="s">
        <v>2962</v>
      </c>
      <c r="AC1030" s="35" t="s">
        <v>61</v>
      </c>
      <c r="AD1030" s="35" t="s">
        <v>6127</v>
      </c>
      <c r="AE1030" s="35" t="s">
        <v>2963</v>
      </c>
      <c r="AF1030" s="34" t="s">
        <v>271</v>
      </c>
      <c r="AG1030" s="34" t="s">
        <v>2872</v>
      </c>
    </row>
    <row r="1031" spans="1:33" s="5" customFormat="1" ht="50.25" customHeight="1" x14ac:dyDescent="0.3">
      <c r="A1031" s="58" t="s">
        <v>2855</v>
      </c>
      <c r="B1031" s="35" t="s">
        <v>2856</v>
      </c>
      <c r="C1031" s="34" t="s">
        <v>2964</v>
      </c>
      <c r="D1031" s="55">
        <v>43026.619444444441</v>
      </c>
      <c r="E1031" s="34" t="s">
        <v>222</v>
      </c>
      <c r="F1031" s="34" t="s">
        <v>141</v>
      </c>
      <c r="G1031" s="34" t="s">
        <v>232</v>
      </c>
      <c r="H1031" s="74">
        <v>5365111637</v>
      </c>
      <c r="I1031" s="74">
        <v>5082441357</v>
      </c>
      <c r="J1031" s="34" t="s">
        <v>76</v>
      </c>
      <c r="K1031" s="34" t="s">
        <v>68</v>
      </c>
      <c r="L1031" s="35" t="s">
        <v>2858</v>
      </c>
      <c r="M1031" s="35" t="s">
        <v>1688</v>
      </c>
      <c r="N1031" s="58" t="s">
        <v>2874</v>
      </c>
      <c r="O1031" s="45" t="s">
        <v>2860</v>
      </c>
      <c r="P1031" s="34" t="s">
        <v>2885</v>
      </c>
      <c r="Q1031" s="34" t="s">
        <v>2886</v>
      </c>
      <c r="R1031" s="34" t="s">
        <v>2965</v>
      </c>
      <c r="S1031" s="34">
        <v>183002001</v>
      </c>
      <c r="T1031" s="34" t="s">
        <v>2888</v>
      </c>
      <c r="U1031" s="35" t="s">
        <v>2889</v>
      </c>
      <c r="V1031" s="35" t="s">
        <v>2966</v>
      </c>
      <c r="W1031" s="34" t="s">
        <v>2967</v>
      </c>
      <c r="X1031" s="60">
        <v>43026.619444444441</v>
      </c>
      <c r="Y1031" s="34" t="s">
        <v>2968</v>
      </c>
      <c r="Z1031" s="34" t="s">
        <v>2969</v>
      </c>
      <c r="AA1031" s="68">
        <f t="shared" si="15"/>
        <v>1</v>
      </c>
      <c r="AB1031" s="35" t="s">
        <v>2970</v>
      </c>
      <c r="AC1031" s="35" t="s">
        <v>61</v>
      </c>
      <c r="AD1031" s="35" t="s">
        <v>2971</v>
      </c>
      <c r="AE1031" s="35" t="s">
        <v>2972</v>
      </c>
      <c r="AF1031" s="34" t="s">
        <v>271</v>
      </c>
      <c r="AG1031" s="34" t="s">
        <v>2872</v>
      </c>
    </row>
    <row r="1032" spans="1:33" s="5" customFormat="1" ht="50.25" customHeight="1" x14ac:dyDescent="0.3">
      <c r="A1032" s="58" t="s">
        <v>2855</v>
      </c>
      <c r="B1032" s="35">
        <v>81101510</v>
      </c>
      <c r="C1032" s="34" t="s">
        <v>2973</v>
      </c>
      <c r="D1032" s="55">
        <v>43039.540277777778</v>
      </c>
      <c r="E1032" s="34" t="s">
        <v>907</v>
      </c>
      <c r="F1032" s="34" t="s">
        <v>1060</v>
      </c>
      <c r="G1032" s="34" t="s">
        <v>232</v>
      </c>
      <c r="H1032" s="74">
        <v>667887548</v>
      </c>
      <c r="I1032" s="74">
        <v>634460114</v>
      </c>
      <c r="J1032" s="34" t="s">
        <v>76</v>
      </c>
      <c r="K1032" s="34" t="s">
        <v>68</v>
      </c>
      <c r="L1032" s="35" t="s">
        <v>2858</v>
      </c>
      <c r="M1032" s="35" t="s">
        <v>1688</v>
      </c>
      <c r="N1032" s="58" t="s">
        <v>2874</v>
      </c>
      <c r="O1032" s="45" t="s">
        <v>2860</v>
      </c>
      <c r="P1032" s="34" t="s">
        <v>2885</v>
      </c>
      <c r="Q1032" s="34" t="s">
        <v>2886</v>
      </c>
      <c r="R1032" s="34" t="s">
        <v>2965</v>
      </c>
      <c r="S1032" s="34">
        <v>183002001</v>
      </c>
      <c r="T1032" s="34" t="s">
        <v>2888</v>
      </c>
      <c r="U1032" s="35" t="s">
        <v>2889</v>
      </c>
      <c r="V1032" s="35" t="s">
        <v>2974</v>
      </c>
      <c r="W1032" s="34" t="s">
        <v>2975</v>
      </c>
      <c r="X1032" s="60">
        <v>43039.540277777778</v>
      </c>
      <c r="Y1032" s="34" t="s">
        <v>2976</v>
      </c>
      <c r="Z1032" s="34" t="s">
        <v>2977</v>
      </c>
      <c r="AA1032" s="68">
        <f t="shared" si="15"/>
        <v>1</v>
      </c>
      <c r="AB1032" s="35" t="s">
        <v>2978</v>
      </c>
      <c r="AC1032" s="35" t="s">
        <v>61</v>
      </c>
      <c r="AD1032" s="35" t="s">
        <v>2979</v>
      </c>
      <c r="AE1032" s="35" t="s">
        <v>2980</v>
      </c>
      <c r="AF1032" s="34" t="s">
        <v>271</v>
      </c>
      <c r="AG1032" s="34" t="s">
        <v>2872</v>
      </c>
    </row>
    <row r="1033" spans="1:33" s="5" customFormat="1" ht="50.25" customHeight="1" x14ac:dyDescent="0.3">
      <c r="A1033" s="58" t="s">
        <v>2855</v>
      </c>
      <c r="B1033" s="35" t="s">
        <v>2856</v>
      </c>
      <c r="C1033" s="34" t="s">
        <v>2981</v>
      </c>
      <c r="D1033" s="55">
        <v>43343</v>
      </c>
      <c r="E1033" s="34" t="s">
        <v>900</v>
      </c>
      <c r="F1033" s="34" t="s">
        <v>558</v>
      </c>
      <c r="G1033" s="34" t="s">
        <v>232</v>
      </c>
      <c r="H1033" s="74">
        <f>126570366+460565000</f>
        <v>587135366</v>
      </c>
      <c r="I1033" s="74">
        <f>126570366+460565000</f>
        <v>587135366</v>
      </c>
      <c r="J1033" s="34" t="s">
        <v>76</v>
      </c>
      <c r="K1033" s="34" t="s">
        <v>68</v>
      </c>
      <c r="L1033" s="35" t="s">
        <v>2858</v>
      </c>
      <c r="M1033" s="35" t="s">
        <v>1688</v>
      </c>
      <c r="N1033" s="58" t="s">
        <v>2874</v>
      </c>
      <c r="O1033" s="45" t="s">
        <v>2860</v>
      </c>
      <c r="P1033" s="34" t="s">
        <v>2885</v>
      </c>
      <c r="Q1033" s="34" t="s">
        <v>2886</v>
      </c>
      <c r="R1033" s="34" t="s">
        <v>2965</v>
      </c>
      <c r="S1033" s="34">
        <v>183002001</v>
      </c>
      <c r="T1033" s="34" t="s">
        <v>2888</v>
      </c>
      <c r="U1033" s="35" t="s">
        <v>2889</v>
      </c>
      <c r="V1033" s="35"/>
      <c r="W1033" s="34"/>
      <c r="X1033" s="60"/>
      <c r="Y1033" s="34"/>
      <c r="Z1033" s="34"/>
      <c r="AA1033" s="68" t="str">
        <f t="shared" si="15"/>
        <v/>
      </c>
      <c r="AB1033" s="35"/>
      <c r="AC1033" s="35"/>
      <c r="AD1033" s="35" t="s">
        <v>2982</v>
      </c>
      <c r="AE1033" s="35" t="s">
        <v>2983</v>
      </c>
      <c r="AF1033" s="34" t="s">
        <v>271</v>
      </c>
      <c r="AG1033" s="34" t="s">
        <v>2872</v>
      </c>
    </row>
    <row r="1034" spans="1:33" s="5" customFormat="1" ht="50.25" customHeight="1" x14ac:dyDescent="0.3">
      <c r="A1034" s="58" t="s">
        <v>2855</v>
      </c>
      <c r="B1034" s="35" t="s">
        <v>2984</v>
      </c>
      <c r="C1034" s="34" t="s">
        <v>6091</v>
      </c>
      <c r="D1034" s="55">
        <v>43032.625</v>
      </c>
      <c r="E1034" s="34" t="s">
        <v>900</v>
      </c>
      <c r="F1034" s="34" t="s">
        <v>1060</v>
      </c>
      <c r="G1034" s="34" t="s">
        <v>232</v>
      </c>
      <c r="H1034" s="74">
        <v>377400000</v>
      </c>
      <c r="I1034" s="74">
        <v>427521483</v>
      </c>
      <c r="J1034" s="34" t="s">
        <v>76</v>
      </c>
      <c r="K1034" s="34" t="s">
        <v>68</v>
      </c>
      <c r="L1034" s="35" t="s">
        <v>2858</v>
      </c>
      <c r="M1034" s="35" t="s">
        <v>1688</v>
      </c>
      <c r="N1034" s="58" t="s">
        <v>2874</v>
      </c>
      <c r="O1034" s="45" t="s">
        <v>2860</v>
      </c>
      <c r="P1034" s="34" t="s">
        <v>2985</v>
      </c>
      <c r="Q1034" s="34" t="s">
        <v>6128</v>
      </c>
      <c r="R1034" s="34" t="s">
        <v>2986</v>
      </c>
      <c r="S1034" s="34">
        <v>180038001</v>
      </c>
      <c r="T1034" s="34" t="s">
        <v>2987</v>
      </c>
      <c r="U1034" s="35" t="s">
        <v>2988</v>
      </c>
      <c r="V1034" s="35">
        <v>7705</v>
      </c>
      <c r="W1034" s="34" t="s">
        <v>6129</v>
      </c>
      <c r="X1034" s="60">
        <v>43032.625</v>
      </c>
      <c r="Y1034" s="34" t="s">
        <v>2989</v>
      </c>
      <c r="Z1034" s="34">
        <v>4600007991</v>
      </c>
      <c r="AA1034" s="68">
        <f t="shared" si="15"/>
        <v>1</v>
      </c>
      <c r="AB1034" s="35" t="s">
        <v>2990</v>
      </c>
      <c r="AC1034" s="35" t="s">
        <v>827</v>
      </c>
      <c r="AD1034" s="35" t="s">
        <v>2991</v>
      </c>
      <c r="AE1034" s="35" t="s">
        <v>2992</v>
      </c>
      <c r="AF1034" s="34" t="s">
        <v>2993</v>
      </c>
      <c r="AG1034" s="34" t="s">
        <v>2883</v>
      </c>
    </row>
    <row r="1035" spans="1:33" s="5" customFormat="1" ht="50.25" customHeight="1" x14ac:dyDescent="0.3">
      <c r="A1035" s="58" t="s">
        <v>2855</v>
      </c>
      <c r="B1035" s="35" t="s">
        <v>2984</v>
      </c>
      <c r="C1035" s="34" t="s">
        <v>2994</v>
      </c>
      <c r="D1035" s="55">
        <v>43343</v>
      </c>
      <c r="E1035" s="34" t="s">
        <v>2995</v>
      </c>
      <c r="F1035" s="34" t="s">
        <v>75</v>
      </c>
      <c r="G1035" s="34" t="s">
        <v>232</v>
      </c>
      <c r="H1035" s="74">
        <v>47600000</v>
      </c>
      <c r="I1035" s="74">
        <f>47600000+8400000</f>
        <v>56000000</v>
      </c>
      <c r="J1035" s="34" t="s">
        <v>76</v>
      </c>
      <c r="K1035" s="34" t="s">
        <v>68</v>
      </c>
      <c r="L1035" s="35" t="s">
        <v>2858</v>
      </c>
      <c r="M1035" s="35" t="s">
        <v>1688</v>
      </c>
      <c r="N1035" s="58" t="s">
        <v>2874</v>
      </c>
      <c r="O1035" s="45" t="s">
        <v>2860</v>
      </c>
      <c r="P1035" s="34" t="s">
        <v>2985</v>
      </c>
      <c r="Q1035" s="34" t="s">
        <v>6128</v>
      </c>
      <c r="R1035" s="34" t="s">
        <v>2996</v>
      </c>
      <c r="S1035" s="34">
        <v>180038001</v>
      </c>
      <c r="T1035" s="34" t="s">
        <v>2987</v>
      </c>
      <c r="U1035" s="35" t="s">
        <v>2988</v>
      </c>
      <c r="V1035" s="35"/>
      <c r="W1035" s="34" t="s">
        <v>2997</v>
      </c>
      <c r="X1035" s="60"/>
      <c r="Y1035" s="34"/>
      <c r="Z1035" s="34"/>
      <c r="AA1035" s="68">
        <f t="shared" si="15"/>
        <v>0</v>
      </c>
      <c r="AB1035" s="35"/>
      <c r="AC1035" s="35"/>
      <c r="AD1035" s="35" t="s">
        <v>2998</v>
      </c>
      <c r="AE1035" s="35" t="s">
        <v>2992</v>
      </c>
      <c r="AF1035" s="34" t="s">
        <v>63</v>
      </c>
      <c r="AG1035" s="34" t="s">
        <v>2883</v>
      </c>
    </row>
    <row r="1036" spans="1:33" s="5" customFormat="1" ht="50.25" customHeight="1" x14ac:dyDescent="0.3">
      <c r="A1036" s="58" t="s">
        <v>2855</v>
      </c>
      <c r="B1036" s="35">
        <v>22101600</v>
      </c>
      <c r="C1036" s="34" t="s">
        <v>2999</v>
      </c>
      <c r="D1036" s="55">
        <v>43046.727083333331</v>
      </c>
      <c r="E1036" s="34" t="s">
        <v>3000</v>
      </c>
      <c r="F1036" s="34" t="s">
        <v>47</v>
      </c>
      <c r="G1036" s="34" t="s">
        <v>232</v>
      </c>
      <c r="H1036" s="74">
        <v>4600000000</v>
      </c>
      <c r="I1036" s="74">
        <v>4600000000</v>
      </c>
      <c r="J1036" s="34" t="s">
        <v>76</v>
      </c>
      <c r="K1036" s="34" t="s">
        <v>68</v>
      </c>
      <c r="L1036" s="35" t="s">
        <v>2858</v>
      </c>
      <c r="M1036" s="35" t="s">
        <v>1688</v>
      </c>
      <c r="N1036" s="58" t="s">
        <v>2874</v>
      </c>
      <c r="O1036" s="45" t="s">
        <v>2860</v>
      </c>
      <c r="P1036" s="34" t="s">
        <v>2885</v>
      </c>
      <c r="Q1036" s="34" t="s">
        <v>3001</v>
      </c>
      <c r="R1036" s="34" t="s">
        <v>3002</v>
      </c>
      <c r="S1036" s="34">
        <v>180030001</v>
      </c>
      <c r="T1036" s="34" t="s">
        <v>3003</v>
      </c>
      <c r="U1036" s="35" t="s">
        <v>3004</v>
      </c>
      <c r="V1036" s="35" t="s">
        <v>3005</v>
      </c>
      <c r="W1036" s="34" t="s">
        <v>3006</v>
      </c>
      <c r="X1036" s="60">
        <v>43046.727083333331</v>
      </c>
      <c r="Y1036" s="34" t="s">
        <v>3007</v>
      </c>
      <c r="Z1036" s="34" t="s">
        <v>3008</v>
      </c>
      <c r="AA1036" s="68">
        <f t="shared" si="15"/>
        <v>1</v>
      </c>
      <c r="AB1036" s="35" t="s">
        <v>3009</v>
      </c>
      <c r="AC1036" s="35" t="s">
        <v>61</v>
      </c>
      <c r="AD1036" s="35" t="s">
        <v>3010</v>
      </c>
      <c r="AE1036" s="35" t="s">
        <v>3011</v>
      </c>
      <c r="AF1036" s="34" t="s">
        <v>63</v>
      </c>
      <c r="AG1036" s="34" t="s">
        <v>2883</v>
      </c>
    </row>
    <row r="1037" spans="1:33" s="5" customFormat="1" ht="50.25" customHeight="1" x14ac:dyDescent="0.3">
      <c r="A1037" s="58" t="s">
        <v>2855</v>
      </c>
      <c r="B1037" s="35" t="s">
        <v>3012</v>
      </c>
      <c r="C1037" s="34" t="s">
        <v>3013</v>
      </c>
      <c r="D1037" s="55">
        <v>42156.677777777775</v>
      </c>
      <c r="E1037" s="34" t="s">
        <v>837</v>
      </c>
      <c r="F1037" s="34" t="s">
        <v>558</v>
      </c>
      <c r="G1037" s="34" t="s">
        <v>232</v>
      </c>
      <c r="H1037" s="74">
        <v>22319442051</v>
      </c>
      <c r="I1037" s="74">
        <v>22319442051</v>
      </c>
      <c r="J1037" s="34" t="s">
        <v>76</v>
      </c>
      <c r="K1037" s="34" t="s">
        <v>68</v>
      </c>
      <c r="L1037" s="35" t="s">
        <v>2858</v>
      </c>
      <c r="M1037" s="35" t="s">
        <v>1688</v>
      </c>
      <c r="N1037" s="58" t="s">
        <v>2874</v>
      </c>
      <c r="O1037" s="45" t="s">
        <v>2860</v>
      </c>
      <c r="P1037" s="34" t="s">
        <v>3014</v>
      </c>
      <c r="Q1037" s="34" t="s">
        <v>3015</v>
      </c>
      <c r="R1037" s="34" t="s">
        <v>3016</v>
      </c>
      <c r="S1037" s="34">
        <v>183023001</v>
      </c>
      <c r="T1037" s="34" t="s">
        <v>3017</v>
      </c>
      <c r="U1037" s="35" t="s">
        <v>3018</v>
      </c>
      <c r="V1037" s="35" t="s">
        <v>3019</v>
      </c>
      <c r="W1037" s="34" t="s">
        <v>3020</v>
      </c>
      <c r="X1037" s="60">
        <v>42156.677777777775</v>
      </c>
      <c r="Y1037" s="34" t="s">
        <v>3021</v>
      </c>
      <c r="Z1037" s="34">
        <v>4600004806</v>
      </c>
      <c r="AA1037" s="68">
        <f t="shared" ref="AA1037:AA1100" si="16">+IF(AND(W1037="",X1037="",Y1037="",Z1037=""),"",IF(AND(W1037&lt;&gt;"",X1037="",Y1037="",Z1037=""),0%,IF(AND(W1037&lt;&gt;"",X1037&lt;&gt;"",Y1037="",Z1037=""),33%,IF(AND(W1037&lt;&gt;"",X1037&lt;&gt;"",Y1037&lt;&gt;"",Z1037=""),66%,IF(AND(W1037&lt;&gt;"",X1037&lt;&gt;"",Y1037&lt;&gt;"",Z1037&lt;&gt;""),100%,"Información incompleta")))))</f>
        <v>1</v>
      </c>
      <c r="AB1037" s="35" t="s">
        <v>3022</v>
      </c>
      <c r="AC1037" s="35" t="s">
        <v>61</v>
      </c>
      <c r="AD1037" s="35" t="s">
        <v>3023</v>
      </c>
      <c r="AE1037" s="35" t="s">
        <v>3024</v>
      </c>
      <c r="AF1037" s="34" t="s">
        <v>271</v>
      </c>
      <c r="AG1037" s="34" t="s">
        <v>2872</v>
      </c>
    </row>
    <row r="1038" spans="1:33" s="5" customFormat="1" ht="50.25" customHeight="1" x14ac:dyDescent="0.3">
      <c r="A1038" s="58" t="s">
        <v>2855</v>
      </c>
      <c r="B1038" s="35" t="s">
        <v>3012</v>
      </c>
      <c r="C1038" s="34" t="s">
        <v>3025</v>
      </c>
      <c r="D1038" s="55">
        <v>43146</v>
      </c>
      <c r="E1038" s="34" t="s">
        <v>837</v>
      </c>
      <c r="F1038" s="34" t="s">
        <v>558</v>
      </c>
      <c r="G1038" s="34" t="s">
        <v>3026</v>
      </c>
      <c r="H1038" s="74">
        <v>80515439350</v>
      </c>
      <c r="I1038" s="74">
        <v>80515439350</v>
      </c>
      <c r="J1038" s="34" t="s">
        <v>76</v>
      </c>
      <c r="K1038" s="34" t="s">
        <v>68</v>
      </c>
      <c r="L1038" s="35" t="s">
        <v>2858</v>
      </c>
      <c r="M1038" s="35" t="s">
        <v>1688</v>
      </c>
      <c r="N1038" s="58" t="s">
        <v>2874</v>
      </c>
      <c r="O1038" s="45" t="s">
        <v>2860</v>
      </c>
      <c r="P1038" s="34" t="s">
        <v>3014</v>
      </c>
      <c r="Q1038" s="34" t="s">
        <v>3015</v>
      </c>
      <c r="R1038" s="34" t="s">
        <v>3016</v>
      </c>
      <c r="S1038" s="34">
        <v>183023001</v>
      </c>
      <c r="T1038" s="34" t="s">
        <v>3017</v>
      </c>
      <c r="U1038" s="35" t="s">
        <v>3018</v>
      </c>
      <c r="V1038" s="35" t="s">
        <v>3019</v>
      </c>
      <c r="W1038" s="34" t="s">
        <v>3027</v>
      </c>
      <c r="X1038" s="60">
        <v>42156.677777777775</v>
      </c>
      <c r="Y1038" s="34" t="s">
        <v>3028</v>
      </c>
      <c r="Z1038" s="34">
        <v>4600004806</v>
      </c>
      <c r="AA1038" s="68">
        <f t="shared" si="16"/>
        <v>1</v>
      </c>
      <c r="AB1038" s="35" t="s">
        <v>6105</v>
      </c>
      <c r="AC1038" s="35" t="s">
        <v>61</v>
      </c>
      <c r="AD1038" s="35" t="s">
        <v>3029</v>
      </c>
      <c r="AE1038" s="35" t="s">
        <v>3030</v>
      </c>
      <c r="AF1038" s="34" t="s">
        <v>271</v>
      </c>
      <c r="AG1038" s="34" t="s">
        <v>2872</v>
      </c>
    </row>
    <row r="1039" spans="1:33" s="5" customFormat="1" ht="50.25" customHeight="1" x14ac:dyDescent="0.3">
      <c r="A1039" s="58" t="s">
        <v>2855</v>
      </c>
      <c r="B1039" s="35" t="s">
        <v>3012</v>
      </c>
      <c r="C1039" s="34" t="s">
        <v>3031</v>
      </c>
      <c r="D1039" s="55">
        <v>43146</v>
      </c>
      <c r="E1039" s="34" t="s">
        <v>837</v>
      </c>
      <c r="F1039" s="34" t="s">
        <v>558</v>
      </c>
      <c r="G1039" s="34" t="s">
        <v>3026</v>
      </c>
      <c r="H1039" s="74">
        <v>4149836066</v>
      </c>
      <c r="I1039" s="74">
        <v>4149836066</v>
      </c>
      <c r="J1039" s="34" t="s">
        <v>76</v>
      </c>
      <c r="K1039" s="34" t="s">
        <v>68</v>
      </c>
      <c r="L1039" s="35" t="s">
        <v>2858</v>
      </c>
      <c r="M1039" s="35" t="s">
        <v>1688</v>
      </c>
      <c r="N1039" s="58" t="s">
        <v>2874</v>
      </c>
      <c r="O1039" s="45" t="s">
        <v>2860</v>
      </c>
      <c r="P1039" s="34" t="s">
        <v>3014</v>
      </c>
      <c r="Q1039" s="34" t="s">
        <v>3015</v>
      </c>
      <c r="R1039" s="34" t="s">
        <v>3016</v>
      </c>
      <c r="S1039" s="34">
        <v>183023001</v>
      </c>
      <c r="T1039" s="34" t="s">
        <v>3017</v>
      </c>
      <c r="U1039" s="35" t="s">
        <v>3018</v>
      </c>
      <c r="V1039" s="35" t="s">
        <v>3032</v>
      </c>
      <c r="W1039" s="34" t="s">
        <v>3033</v>
      </c>
      <c r="X1039" s="60">
        <v>42228.688888888886</v>
      </c>
      <c r="Y1039" s="34" t="s">
        <v>3034</v>
      </c>
      <c r="Z1039" s="34">
        <v>4600004805</v>
      </c>
      <c r="AA1039" s="68">
        <f t="shared" si="16"/>
        <v>1</v>
      </c>
      <c r="AB1039" s="35" t="s">
        <v>3030</v>
      </c>
      <c r="AC1039" s="35" t="s">
        <v>61</v>
      </c>
      <c r="AD1039" s="35" t="s">
        <v>3035</v>
      </c>
      <c r="AE1039" s="35" t="s">
        <v>3036</v>
      </c>
      <c r="AF1039" s="34" t="s">
        <v>271</v>
      </c>
      <c r="AG1039" s="34" t="s">
        <v>2872</v>
      </c>
    </row>
    <row r="1040" spans="1:33" s="5" customFormat="1" ht="50.25" customHeight="1" x14ac:dyDescent="0.3">
      <c r="A1040" s="58" t="s">
        <v>2855</v>
      </c>
      <c r="B1040" s="35" t="s">
        <v>3012</v>
      </c>
      <c r="C1040" s="34" t="s">
        <v>3037</v>
      </c>
      <c r="D1040" s="55">
        <v>43146</v>
      </c>
      <c r="E1040" s="34" t="s">
        <v>837</v>
      </c>
      <c r="F1040" s="34" t="s">
        <v>558</v>
      </c>
      <c r="G1040" s="34" t="s">
        <v>3026</v>
      </c>
      <c r="H1040" s="74">
        <v>1856720917</v>
      </c>
      <c r="I1040" s="74">
        <v>1856720917</v>
      </c>
      <c r="J1040" s="34" t="s">
        <v>76</v>
      </c>
      <c r="K1040" s="34" t="s">
        <v>68</v>
      </c>
      <c r="L1040" s="35" t="s">
        <v>2858</v>
      </c>
      <c r="M1040" s="35" t="s">
        <v>1688</v>
      </c>
      <c r="N1040" s="58" t="s">
        <v>2874</v>
      </c>
      <c r="O1040" s="45" t="s">
        <v>2860</v>
      </c>
      <c r="P1040" s="34" t="s">
        <v>3014</v>
      </c>
      <c r="Q1040" s="34" t="s">
        <v>3015</v>
      </c>
      <c r="R1040" s="34" t="s">
        <v>3016</v>
      </c>
      <c r="S1040" s="34">
        <v>183023001</v>
      </c>
      <c r="T1040" s="34" t="s">
        <v>3017</v>
      </c>
      <c r="U1040" s="35" t="s">
        <v>3018</v>
      </c>
      <c r="V1040" s="35" t="s">
        <v>3038</v>
      </c>
      <c r="W1040" s="34" t="s">
        <v>3039</v>
      </c>
      <c r="X1040" s="60">
        <v>42278.670138888891</v>
      </c>
      <c r="Y1040" s="34" t="s">
        <v>3040</v>
      </c>
      <c r="Z1040" s="34">
        <v>4600004840</v>
      </c>
      <c r="AA1040" s="68">
        <f t="shared" si="16"/>
        <v>1</v>
      </c>
      <c r="AB1040" s="35" t="s">
        <v>3036</v>
      </c>
      <c r="AC1040" s="35" t="s">
        <v>61</v>
      </c>
      <c r="AD1040" s="35" t="s">
        <v>3041</v>
      </c>
      <c r="AE1040" s="35" t="s">
        <v>3042</v>
      </c>
      <c r="AF1040" s="34" t="s">
        <v>63</v>
      </c>
      <c r="AG1040" s="34" t="s">
        <v>2872</v>
      </c>
    </row>
    <row r="1041" spans="1:33" s="5" customFormat="1" ht="50.25" customHeight="1" x14ac:dyDescent="0.3">
      <c r="A1041" s="58" t="s">
        <v>2855</v>
      </c>
      <c r="B1041" s="35" t="s">
        <v>3012</v>
      </c>
      <c r="C1041" s="34" t="s">
        <v>3043</v>
      </c>
      <c r="D1041" s="55">
        <v>43146</v>
      </c>
      <c r="E1041" s="34" t="s">
        <v>837</v>
      </c>
      <c r="F1041" s="34" t="s">
        <v>558</v>
      </c>
      <c r="G1041" s="34" t="s">
        <v>3026</v>
      </c>
      <c r="H1041" s="74">
        <v>97500000</v>
      </c>
      <c r="I1041" s="74">
        <v>97500000</v>
      </c>
      <c r="J1041" s="34" t="s">
        <v>76</v>
      </c>
      <c r="K1041" s="34" t="s">
        <v>68</v>
      </c>
      <c r="L1041" s="35" t="s">
        <v>2858</v>
      </c>
      <c r="M1041" s="35" t="s">
        <v>1688</v>
      </c>
      <c r="N1041" s="58" t="s">
        <v>2874</v>
      </c>
      <c r="O1041" s="45" t="s">
        <v>2860</v>
      </c>
      <c r="P1041" s="34" t="s">
        <v>3014</v>
      </c>
      <c r="Q1041" s="34" t="s">
        <v>3015</v>
      </c>
      <c r="R1041" s="34" t="s">
        <v>3016</v>
      </c>
      <c r="S1041" s="34">
        <v>183023001</v>
      </c>
      <c r="T1041" s="34" t="s">
        <v>3017</v>
      </c>
      <c r="U1041" s="35" t="s">
        <v>3018</v>
      </c>
      <c r="V1041" s="35">
        <v>4600003495</v>
      </c>
      <c r="W1041" s="34" t="s">
        <v>3044</v>
      </c>
      <c r="X1041" s="60">
        <v>42139.411805555559</v>
      </c>
      <c r="Y1041" s="34">
        <v>42123</v>
      </c>
      <c r="Z1041" s="34">
        <v>4600003495</v>
      </c>
      <c r="AA1041" s="68">
        <f t="shared" si="16"/>
        <v>1</v>
      </c>
      <c r="AB1041" s="35" t="s">
        <v>3045</v>
      </c>
      <c r="AC1041" s="35" t="s">
        <v>61</v>
      </c>
      <c r="AD1041" s="35" t="s">
        <v>3046</v>
      </c>
      <c r="AE1041" s="35" t="s">
        <v>3047</v>
      </c>
      <c r="AF1041" s="34" t="s">
        <v>63</v>
      </c>
      <c r="AG1041" s="34" t="s">
        <v>2872</v>
      </c>
    </row>
    <row r="1042" spans="1:33" s="5" customFormat="1" ht="50.25" customHeight="1" x14ac:dyDescent="0.3">
      <c r="A1042" s="58" t="s">
        <v>2855</v>
      </c>
      <c r="B1042" s="35" t="s">
        <v>3012</v>
      </c>
      <c r="C1042" s="34" t="s">
        <v>3048</v>
      </c>
      <c r="D1042" s="55">
        <v>43146</v>
      </c>
      <c r="E1042" s="34" t="s">
        <v>837</v>
      </c>
      <c r="F1042" s="34" t="s">
        <v>558</v>
      </c>
      <c r="G1042" s="34" t="s">
        <v>3026</v>
      </c>
      <c r="H1042" s="74">
        <v>2152729000</v>
      </c>
      <c r="I1042" s="74">
        <v>2152729000</v>
      </c>
      <c r="J1042" s="34" t="s">
        <v>76</v>
      </c>
      <c r="K1042" s="34" t="s">
        <v>68</v>
      </c>
      <c r="L1042" s="35" t="s">
        <v>2858</v>
      </c>
      <c r="M1042" s="35" t="s">
        <v>1688</v>
      </c>
      <c r="N1042" s="58" t="s">
        <v>2874</v>
      </c>
      <c r="O1042" s="45" t="s">
        <v>2860</v>
      </c>
      <c r="P1042" s="34" t="s">
        <v>3014</v>
      </c>
      <c r="Q1042" s="34" t="s">
        <v>3015</v>
      </c>
      <c r="R1042" s="34" t="s">
        <v>3016</v>
      </c>
      <c r="S1042" s="34">
        <v>183023001</v>
      </c>
      <c r="T1042" s="34" t="s">
        <v>3017</v>
      </c>
      <c r="U1042" s="35" t="s">
        <v>3018</v>
      </c>
      <c r="V1042" s="35" t="s">
        <v>3019</v>
      </c>
      <c r="W1042" s="34" t="s">
        <v>3049</v>
      </c>
      <c r="X1042" s="60">
        <v>42156.677777777775</v>
      </c>
      <c r="Y1042" s="34" t="s">
        <v>3028</v>
      </c>
      <c r="Z1042" s="34">
        <v>4600004806</v>
      </c>
      <c r="AA1042" s="68">
        <f t="shared" si="16"/>
        <v>1</v>
      </c>
      <c r="AB1042" s="35" t="s">
        <v>6105</v>
      </c>
      <c r="AC1042" s="35" t="s">
        <v>61</v>
      </c>
      <c r="AD1042" s="35" t="s">
        <v>3050</v>
      </c>
      <c r="AE1042" s="35" t="s">
        <v>3030</v>
      </c>
      <c r="AF1042" s="34" t="s">
        <v>271</v>
      </c>
      <c r="AG1042" s="34" t="s">
        <v>2872</v>
      </c>
    </row>
    <row r="1043" spans="1:33" s="5" customFormat="1" ht="50.25" customHeight="1" x14ac:dyDescent="0.3">
      <c r="A1043" s="58" t="s">
        <v>2855</v>
      </c>
      <c r="B1043" s="35" t="s">
        <v>3012</v>
      </c>
      <c r="C1043" s="34" t="s">
        <v>3051</v>
      </c>
      <c r="D1043" s="55">
        <v>43146</v>
      </c>
      <c r="E1043" s="34" t="s">
        <v>837</v>
      </c>
      <c r="F1043" s="34" t="s">
        <v>558</v>
      </c>
      <c r="G1043" s="34" t="s">
        <v>3026</v>
      </c>
      <c r="H1043" s="74">
        <v>8727774667</v>
      </c>
      <c r="I1043" s="74">
        <v>8727774667</v>
      </c>
      <c r="J1043" s="34" t="s">
        <v>76</v>
      </c>
      <c r="K1043" s="34" t="s">
        <v>68</v>
      </c>
      <c r="L1043" s="35" t="s">
        <v>2858</v>
      </c>
      <c r="M1043" s="35" t="s">
        <v>1688</v>
      </c>
      <c r="N1043" s="58" t="s">
        <v>2874</v>
      </c>
      <c r="O1043" s="45" t="s">
        <v>2860</v>
      </c>
      <c r="P1043" s="34" t="s">
        <v>3014</v>
      </c>
      <c r="Q1043" s="34" t="s">
        <v>3015</v>
      </c>
      <c r="R1043" s="34" t="s">
        <v>3016</v>
      </c>
      <c r="S1043" s="34">
        <v>183023001</v>
      </c>
      <c r="T1043" s="34" t="s">
        <v>3017</v>
      </c>
      <c r="U1043" s="35" t="s">
        <v>3018</v>
      </c>
      <c r="V1043" s="35" t="s">
        <v>3019</v>
      </c>
      <c r="W1043" s="34" t="s">
        <v>3052</v>
      </c>
      <c r="X1043" s="60">
        <v>42156.677777777775</v>
      </c>
      <c r="Y1043" s="34" t="s">
        <v>3028</v>
      </c>
      <c r="Z1043" s="34">
        <v>4600004806</v>
      </c>
      <c r="AA1043" s="68">
        <f t="shared" si="16"/>
        <v>1</v>
      </c>
      <c r="AB1043" s="35" t="s">
        <v>6105</v>
      </c>
      <c r="AC1043" s="35" t="s">
        <v>61</v>
      </c>
      <c r="AD1043" s="35" t="s">
        <v>3053</v>
      </c>
      <c r="AE1043" s="35" t="s">
        <v>3030</v>
      </c>
      <c r="AF1043" s="34" t="s">
        <v>271</v>
      </c>
      <c r="AG1043" s="34" t="s">
        <v>2872</v>
      </c>
    </row>
    <row r="1044" spans="1:33" s="5" customFormat="1" ht="50.25" customHeight="1" x14ac:dyDescent="0.3">
      <c r="A1044" s="58" t="s">
        <v>2855</v>
      </c>
      <c r="B1044" s="35">
        <v>72141103</v>
      </c>
      <c r="C1044" s="34" t="s">
        <v>3054</v>
      </c>
      <c r="D1044" s="55">
        <v>43048.65902777778</v>
      </c>
      <c r="E1044" s="34" t="s">
        <v>718</v>
      </c>
      <c r="F1044" s="34" t="s">
        <v>81</v>
      </c>
      <c r="G1044" s="34" t="s">
        <v>3026</v>
      </c>
      <c r="H1044" s="74">
        <v>3000000000</v>
      </c>
      <c r="I1044" s="74">
        <v>3000000000</v>
      </c>
      <c r="J1044" s="34" t="s">
        <v>76</v>
      </c>
      <c r="K1044" s="34" t="s">
        <v>68</v>
      </c>
      <c r="L1044" s="35" t="s">
        <v>2858</v>
      </c>
      <c r="M1044" s="35" t="s">
        <v>1688</v>
      </c>
      <c r="N1044" s="58" t="s">
        <v>2874</v>
      </c>
      <c r="O1044" s="45" t="s">
        <v>2860</v>
      </c>
      <c r="P1044" s="34" t="s">
        <v>3055</v>
      </c>
      <c r="Q1044" s="34" t="s">
        <v>3056</v>
      </c>
      <c r="R1044" s="34" t="s">
        <v>3057</v>
      </c>
      <c r="S1044" s="34">
        <v>180032001</v>
      </c>
      <c r="T1044" s="34" t="s">
        <v>3058</v>
      </c>
      <c r="U1044" s="35" t="s">
        <v>3059</v>
      </c>
      <c r="V1044" s="35" t="s">
        <v>3060</v>
      </c>
      <c r="W1044" s="34" t="s">
        <v>3061</v>
      </c>
      <c r="X1044" s="60">
        <v>43048.65902777778</v>
      </c>
      <c r="Y1044" s="34" t="s">
        <v>3062</v>
      </c>
      <c r="Z1044" s="34" t="s">
        <v>3063</v>
      </c>
      <c r="AA1044" s="68">
        <f t="shared" si="16"/>
        <v>1</v>
      </c>
      <c r="AB1044" s="35" t="s">
        <v>3064</v>
      </c>
      <c r="AC1044" s="35" t="s">
        <v>61</v>
      </c>
      <c r="AD1044" s="35" t="s">
        <v>3065</v>
      </c>
      <c r="AE1044" s="35" t="s">
        <v>3066</v>
      </c>
      <c r="AF1044" s="34" t="s">
        <v>63</v>
      </c>
      <c r="AG1044" s="34" t="s">
        <v>2883</v>
      </c>
    </row>
    <row r="1045" spans="1:33" s="5" customFormat="1" ht="50.25" customHeight="1" x14ac:dyDescent="0.3">
      <c r="A1045" s="58" t="s">
        <v>2855</v>
      </c>
      <c r="B1045" s="35">
        <v>72141103</v>
      </c>
      <c r="C1045" s="34" t="s">
        <v>3067</v>
      </c>
      <c r="D1045" s="55">
        <v>43048.716666666667</v>
      </c>
      <c r="E1045" s="34" t="s">
        <v>1082</v>
      </c>
      <c r="F1045" s="34" t="s">
        <v>81</v>
      </c>
      <c r="G1045" s="34" t="s">
        <v>3026</v>
      </c>
      <c r="H1045" s="74">
        <v>2074971000</v>
      </c>
      <c r="I1045" s="74">
        <v>2074971000</v>
      </c>
      <c r="J1045" s="34" t="s">
        <v>76</v>
      </c>
      <c r="K1045" s="34" t="s">
        <v>68</v>
      </c>
      <c r="L1045" s="35" t="s">
        <v>2858</v>
      </c>
      <c r="M1045" s="35" t="s">
        <v>1688</v>
      </c>
      <c r="N1045" s="58" t="s">
        <v>2874</v>
      </c>
      <c r="O1045" s="45" t="s">
        <v>2860</v>
      </c>
      <c r="P1045" s="34" t="s">
        <v>3055</v>
      </c>
      <c r="Q1045" s="34" t="s">
        <v>3056</v>
      </c>
      <c r="R1045" s="34" t="s">
        <v>3057</v>
      </c>
      <c r="S1045" s="34">
        <v>180032001</v>
      </c>
      <c r="T1045" s="34" t="s">
        <v>3058</v>
      </c>
      <c r="U1045" s="35" t="s">
        <v>3059</v>
      </c>
      <c r="V1045" s="35" t="s">
        <v>3068</v>
      </c>
      <c r="W1045" s="34" t="s">
        <v>3069</v>
      </c>
      <c r="X1045" s="60">
        <v>43048.716666666667</v>
      </c>
      <c r="Y1045" s="34" t="s">
        <v>3070</v>
      </c>
      <c r="Z1045" s="34" t="s">
        <v>3071</v>
      </c>
      <c r="AA1045" s="68">
        <f t="shared" si="16"/>
        <v>1</v>
      </c>
      <c r="AB1045" s="35" t="s">
        <v>3072</v>
      </c>
      <c r="AC1045" s="35" t="s">
        <v>61</v>
      </c>
      <c r="AD1045" s="35" t="s">
        <v>3073</v>
      </c>
      <c r="AE1045" s="35" t="s">
        <v>3074</v>
      </c>
      <c r="AF1045" s="34" t="s">
        <v>63</v>
      </c>
      <c r="AG1045" s="34" t="s">
        <v>2883</v>
      </c>
    </row>
    <row r="1046" spans="1:33" s="5" customFormat="1" ht="50.25" customHeight="1" x14ac:dyDescent="0.3">
      <c r="A1046" s="58" t="s">
        <v>2855</v>
      </c>
      <c r="B1046" s="35">
        <v>72141103</v>
      </c>
      <c r="C1046" s="34" t="s">
        <v>3075</v>
      </c>
      <c r="D1046" s="55">
        <v>43048.606944444444</v>
      </c>
      <c r="E1046" s="34" t="s">
        <v>656</v>
      </c>
      <c r="F1046" s="34" t="s">
        <v>81</v>
      </c>
      <c r="G1046" s="34" t="s">
        <v>3026</v>
      </c>
      <c r="H1046" s="74">
        <v>1200000000</v>
      </c>
      <c r="I1046" s="74">
        <v>1200000000</v>
      </c>
      <c r="J1046" s="34" t="s">
        <v>76</v>
      </c>
      <c r="K1046" s="34" t="s">
        <v>68</v>
      </c>
      <c r="L1046" s="35" t="s">
        <v>2858</v>
      </c>
      <c r="M1046" s="35" t="s">
        <v>1688</v>
      </c>
      <c r="N1046" s="58" t="s">
        <v>2874</v>
      </c>
      <c r="O1046" s="45" t="s">
        <v>2860</v>
      </c>
      <c r="P1046" s="34" t="s">
        <v>3055</v>
      </c>
      <c r="Q1046" s="34" t="s">
        <v>3056</v>
      </c>
      <c r="R1046" s="34" t="s">
        <v>3057</v>
      </c>
      <c r="S1046" s="34">
        <v>180032001</v>
      </c>
      <c r="T1046" s="34" t="s">
        <v>3058</v>
      </c>
      <c r="U1046" s="35" t="s">
        <v>3059</v>
      </c>
      <c r="V1046" s="35" t="s">
        <v>3076</v>
      </c>
      <c r="W1046" s="34" t="s">
        <v>3077</v>
      </c>
      <c r="X1046" s="60">
        <v>43048.606944444444</v>
      </c>
      <c r="Y1046" s="34" t="s">
        <v>3078</v>
      </c>
      <c r="Z1046" s="34" t="s">
        <v>3079</v>
      </c>
      <c r="AA1046" s="68">
        <f t="shared" si="16"/>
        <v>1</v>
      </c>
      <c r="AB1046" s="35" t="s">
        <v>3080</v>
      </c>
      <c r="AC1046" s="35" t="s">
        <v>61</v>
      </c>
      <c r="AD1046" s="35" t="s">
        <v>6130</v>
      </c>
      <c r="AE1046" s="35" t="s">
        <v>3081</v>
      </c>
      <c r="AF1046" s="34" t="s">
        <v>63</v>
      </c>
      <c r="AG1046" s="34" t="s">
        <v>2883</v>
      </c>
    </row>
    <row r="1047" spans="1:33" s="5" customFormat="1" ht="50.25" customHeight="1" x14ac:dyDescent="0.3">
      <c r="A1047" s="58" t="s">
        <v>2855</v>
      </c>
      <c r="B1047" s="35">
        <v>72141103</v>
      </c>
      <c r="C1047" s="34" t="s">
        <v>3082</v>
      </c>
      <c r="D1047" s="55">
        <v>43048.617361111108</v>
      </c>
      <c r="E1047" s="34" t="s">
        <v>1082</v>
      </c>
      <c r="F1047" s="34" t="s">
        <v>81</v>
      </c>
      <c r="G1047" s="34" t="s">
        <v>3026</v>
      </c>
      <c r="H1047" s="74">
        <v>709947096</v>
      </c>
      <c r="I1047" s="74">
        <v>709947096</v>
      </c>
      <c r="J1047" s="34" t="s">
        <v>76</v>
      </c>
      <c r="K1047" s="34" t="s">
        <v>68</v>
      </c>
      <c r="L1047" s="35" t="s">
        <v>2858</v>
      </c>
      <c r="M1047" s="35" t="s">
        <v>1688</v>
      </c>
      <c r="N1047" s="58" t="s">
        <v>2874</v>
      </c>
      <c r="O1047" s="45" t="s">
        <v>2860</v>
      </c>
      <c r="P1047" s="34" t="s">
        <v>3055</v>
      </c>
      <c r="Q1047" s="34" t="s">
        <v>3056</v>
      </c>
      <c r="R1047" s="34" t="s">
        <v>3057</v>
      </c>
      <c r="S1047" s="34">
        <v>180032001</v>
      </c>
      <c r="T1047" s="34" t="s">
        <v>3058</v>
      </c>
      <c r="U1047" s="35" t="s">
        <v>3059</v>
      </c>
      <c r="V1047" s="35" t="s">
        <v>3083</v>
      </c>
      <c r="W1047" s="34" t="s">
        <v>3084</v>
      </c>
      <c r="X1047" s="60">
        <v>43048.617361111108</v>
      </c>
      <c r="Y1047" s="34" t="s">
        <v>3085</v>
      </c>
      <c r="Z1047" s="34" t="s">
        <v>3086</v>
      </c>
      <c r="AA1047" s="68">
        <f t="shared" si="16"/>
        <v>1</v>
      </c>
      <c r="AB1047" s="35" t="s">
        <v>3087</v>
      </c>
      <c r="AC1047" s="35" t="s">
        <v>61</v>
      </c>
      <c r="AD1047" s="35" t="s">
        <v>6131</v>
      </c>
      <c r="AE1047" s="35" t="s">
        <v>3081</v>
      </c>
      <c r="AF1047" s="34" t="s">
        <v>63</v>
      </c>
      <c r="AG1047" s="34" t="s">
        <v>2883</v>
      </c>
    </row>
    <row r="1048" spans="1:33" s="5" customFormat="1" ht="50.25" customHeight="1" x14ac:dyDescent="0.3">
      <c r="A1048" s="58" t="s">
        <v>2855</v>
      </c>
      <c r="B1048" s="35">
        <v>72141103</v>
      </c>
      <c r="C1048" s="34" t="s">
        <v>3088</v>
      </c>
      <c r="D1048" s="55">
        <v>43048.620138888888</v>
      </c>
      <c r="E1048" s="34" t="s">
        <v>718</v>
      </c>
      <c r="F1048" s="34" t="s">
        <v>81</v>
      </c>
      <c r="G1048" s="34" t="s">
        <v>3026</v>
      </c>
      <c r="H1048" s="74">
        <v>3332190062</v>
      </c>
      <c r="I1048" s="74">
        <v>3332190062</v>
      </c>
      <c r="J1048" s="34" t="s">
        <v>76</v>
      </c>
      <c r="K1048" s="34" t="s">
        <v>68</v>
      </c>
      <c r="L1048" s="35" t="s">
        <v>2858</v>
      </c>
      <c r="M1048" s="35" t="s">
        <v>1688</v>
      </c>
      <c r="N1048" s="58" t="s">
        <v>2874</v>
      </c>
      <c r="O1048" s="45" t="s">
        <v>2860</v>
      </c>
      <c r="P1048" s="34" t="s">
        <v>3055</v>
      </c>
      <c r="Q1048" s="34" t="s">
        <v>3056</v>
      </c>
      <c r="R1048" s="34" t="s">
        <v>3057</v>
      </c>
      <c r="S1048" s="34">
        <v>180032001</v>
      </c>
      <c r="T1048" s="34" t="s">
        <v>3058</v>
      </c>
      <c r="U1048" s="35" t="s">
        <v>3059</v>
      </c>
      <c r="V1048" s="35" t="s">
        <v>3089</v>
      </c>
      <c r="W1048" s="34" t="s">
        <v>3090</v>
      </c>
      <c r="X1048" s="60">
        <v>43048.620138888888</v>
      </c>
      <c r="Y1048" s="34" t="s">
        <v>3091</v>
      </c>
      <c r="Z1048" s="34" t="s">
        <v>3092</v>
      </c>
      <c r="AA1048" s="68">
        <f t="shared" si="16"/>
        <v>1</v>
      </c>
      <c r="AB1048" s="35" t="s">
        <v>3093</v>
      </c>
      <c r="AC1048" s="35" t="s">
        <v>61</v>
      </c>
      <c r="AD1048" s="35" t="s">
        <v>3094</v>
      </c>
      <c r="AE1048" s="35" t="s">
        <v>3081</v>
      </c>
      <c r="AF1048" s="34" t="s">
        <v>63</v>
      </c>
      <c r="AG1048" s="34" t="s">
        <v>2883</v>
      </c>
    </row>
    <row r="1049" spans="1:33" s="5" customFormat="1" ht="50.25" customHeight="1" x14ac:dyDescent="0.3">
      <c r="A1049" s="58" t="s">
        <v>2855</v>
      </c>
      <c r="B1049" s="35">
        <v>72141103</v>
      </c>
      <c r="C1049" s="34" t="s">
        <v>3095</v>
      </c>
      <c r="D1049" s="55">
        <v>43048.602777777778</v>
      </c>
      <c r="E1049" s="34" t="s">
        <v>718</v>
      </c>
      <c r="F1049" s="34" t="s">
        <v>81</v>
      </c>
      <c r="G1049" s="34" t="s">
        <v>3026</v>
      </c>
      <c r="H1049" s="74">
        <v>314460928</v>
      </c>
      <c r="I1049" s="74">
        <v>314460928</v>
      </c>
      <c r="J1049" s="34" t="s">
        <v>76</v>
      </c>
      <c r="K1049" s="34" t="s">
        <v>68</v>
      </c>
      <c r="L1049" s="35" t="s">
        <v>2858</v>
      </c>
      <c r="M1049" s="35" t="s">
        <v>1688</v>
      </c>
      <c r="N1049" s="58" t="s">
        <v>2874</v>
      </c>
      <c r="O1049" s="45" t="s">
        <v>2860</v>
      </c>
      <c r="P1049" s="34" t="s">
        <v>3055</v>
      </c>
      <c r="Q1049" s="34" t="s">
        <v>3056</v>
      </c>
      <c r="R1049" s="34" t="s">
        <v>3057</v>
      </c>
      <c r="S1049" s="34">
        <v>180032001</v>
      </c>
      <c r="T1049" s="34" t="s">
        <v>3058</v>
      </c>
      <c r="U1049" s="35" t="s">
        <v>3059</v>
      </c>
      <c r="V1049" s="35" t="s">
        <v>3096</v>
      </c>
      <c r="W1049" s="34" t="s">
        <v>3097</v>
      </c>
      <c r="X1049" s="60">
        <v>43048.602777777778</v>
      </c>
      <c r="Y1049" s="34" t="s">
        <v>3098</v>
      </c>
      <c r="Z1049" s="34" t="s">
        <v>3099</v>
      </c>
      <c r="AA1049" s="68">
        <f t="shared" si="16"/>
        <v>1</v>
      </c>
      <c r="AB1049" s="35" t="s">
        <v>3100</v>
      </c>
      <c r="AC1049" s="35" t="s">
        <v>61</v>
      </c>
      <c r="AD1049" s="35" t="s">
        <v>3094</v>
      </c>
      <c r="AE1049" s="35" t="s">
        <v>3066</v>
      </c>
      <c r="AF1049" s="34" t="s">
        <v>63</v>
      </c>
      <c r="AG1049" s="34" t="s">
        <v>2883</v>
      </c>
    </row>
    <row r="1050" spans="1:33" s="5" customFormat="1" ht="50.25" customHeight="1" x14ac:dyDescent="0.3">
      <c r="A1050" s="58" t="s">
        <v>2855</v>
      </c>
      <c r="B1050" s="35">
        <v>72141103</v>
      </c>
      <c r="C1050" s="34" t="s">
        <v>3101</v>
      </c>
      <c r="D1050" s="55">
        <v>43048.613194444442</v>
      </c>
      <c r="E1050" s="34" t="s">
        <v>718</v>
      </c>
      <c r="F1050" s="34" t="s">
        <v>81</v>
      </c>
      <c r="G1050" s="34" t="s">
        <v>3026</v>
      </c>
      <c r="H1050" s="74">
        <v>1368430914</v>
      </c>
      <c r="I1050" s="74">
        <v>1368430914</v>
      </c>
      <c r="J1050" s="34" t="s">
        <v>76</v>
      </c>
      <c r="K1050" s="34" t="s">
        <v>68</v>
      </c>
      <c r="L1050" s="35" t="s">
        <v>2858</v>
      </c>
      <c r="M1050" s="35" t="s">
        <v>1688</v>
      </c>
      <c r="N1050" s="58" t="s">
        <v>2874</v>
      </c>
      <c r="O1050" s="45" t="s">
        <v>2860</v>
      </c>
      <c r="P1050" s="34" t="s">
        <v>3055</v>
      </c>
      <c r="Q1050" s="34" t="s">
        <v>3056</v>
      </c>
      <c r="R1050" s="34" t="s">
        <v>3057</v>
      </c>
      <c r="S1050" s="34">
        <v>180032001</v>
      </c>
      <c r="T1050" s="34" t="s">
        <v>3058</v>
      </c>
      <c r="U1050" s="35" t="s">
        <v>3059</v>
      </c>
      <c r="V1050" s="35" t="s">
        <v>3102</v>
      </c>
      <c r="W1050" s="34" t="s">
        <v>3103</v>
      </c>
      <c r="X1050" s="60">
        <v>43048.613194444442</v>
      </c>
      <c r="Y1050" s="34" t="s">
        <v>3104</v>
      </c>
      <c r="Z1050" s="34" t="s">
        <v>3105</v>
      </c>
      <c r="AA1050" s="68">
        <f t="shared" si="16"/>
        <v>1</v>
      </c>
      <c r="AB1050" s="35" t="s">
        <v>3106</v>
      </c>
      <c r="AC1050" s="35" t="s">
        <v>61</v>
      </c>
      <c r="AD1050" s="35" t="s">
        <v>3107</v>
      </c>
      <c r="AE1050" s="35" t="s">
        <v>3066</v>
      </c>
      <c r="AF1050" s="34" t="s">
        <v>63</v>
      </c>
      <c r="AG1050" s="34" t="s">
        <v>2883</v>
      </c>
    </row>
    <row r="1051" spans="1:33" s="5" customFormat="1" ht="50.25" customHeight="1" x14ac:dyDescent="0.3">
      <c r="A1051" s="58" t="s">
        <v>2855</v>
      </c>
      <c r="B1051" s="35">
        <v>72141103</v>
      </c>
      <c r="C1051" s="34" t="s">
        <v>3108</v>
      </c>
      <c r="D1051" s="55">
        <v>43048.62222222222</v>
      </c>
      <c r="E1051" s="34" t="s">
        <v>718</v>
      </c>
      <c r="F1051" s="34" t="s">
        <v>81</v>
      </c>
      <c r="G1051" s="34" t="s">
        <v>3026</v>
      </c>
      <c r="H1051" s="74">
        <v>2000000000</v>
      </c>
      <c r="I1051" s="74">
        <v>2000000000</v>
      </c>
      <c r="J1051" s="34" t="s">
        <v>76</v>
      </c>
      <c r="K1051" s="34" t="s">
        <v>68</v>
      </c>
      <c r="L1051" s="35" t="s">
        <v>2858</v>
      </c>
      <c r="M1051" s="35" t="s">
        <v>1688</v>
      </c>
      <c r="N1051" s="58" t="s">
        <v>2874</v>
      </c>
      <c r="O1051" s="45" t="s">
        <v>2860</v>
      </c>
      <c r="P1051" s="34" t="s">
        <v>3055</v>
      </c>
      <c r="Q1051" s="34" t="s">
        <v>3056</v>
      </c>
      <c r="R1051" s="34" t="s">
        <v>3057</v>
      </c>
      <c r="S1051" s="34">
        <v>180032001</v>
      </c>
      <c r="T1051" s="34" t="s">
        <v>3058</v>
      </c>
      <c r="U1051" s="35" t="s">
        <v>3059</v>
      </c>
      <c r="V1051" s="35" t="s">
        <v>3109</v>
      </c>
      <c r="W1051" s="34" t="s">
        <v>3110</v>
      </c>
      <c r="X1051" s="60">
        <v>43048.62222222222</v>
      </c>
      <c r="Y1051" s="34" t="s">
        <v>3111</v>
      </c>
      <c r="Z1051" s="34" t="s">
        <v>3112</v>
      </c>
      <c r="AA1051" s="68">
        <f t="shared" si="16"/>
        <v>1</v>
      </c>
      <c r="AB1051" s="35" t="s">
        <v>3113</v>
      </c>
      <c r="AC1051" s="35" t="s">
        <v>61</v>
      </c>
      <c r="AD1051" s="35" t="s">
        <v>3114</v>
      </c>
      <c r="AE1051" s="35" t="s">
        <v>3115</v>
      </c>
      <c r="AF1051" s="34" t="s">
        <v>63</v>
      </c>
      <c r="AG1051" s="34" t="s">
        <v>2883</v>
      </c>
    </row>
    <row r="1052" spans="1:33" s="5" customFormat="1" ht="50.25" customHeight="1" x14ac:dyDescent="0.3">
      <c r="A1052" s="58" t="s">
        <v>2855</v>
      </c>
      <c r="B1052" s="35">
        <v>72141103</v>
      </c>
      <c r="C1052" s="34" t="s">
        <v>3116</v>
      </c>
      <c r="D1052" s="55">
        <v>43048.67291666667</v>
      </c>
      <c r="E1052" s="34" t="s">
        <v>1082</v>
      </c>
      <c r="F1052" s="34" t="s">
        <v>81</v>
      </c>
      <c r="G1052" s="34" t="s">
        <v>3026</v>
      </c>
      <c r="H1052" s="74">
        <v>1190047485</v>
      </c>
      <c r="I1052" s="74">
        <v>1190047485</v>
      </c>
      <c r="J1052" s="34" t="s">
        <v>76</v>
      </c>
      <c r="K1052" s="34" t="s">
        <v>68</v>
      </c>
      <c r="L1052" s="35" t="s">
        <v>2858</v>
      </c>
      <c r="M1052" s="35" t="s">
        <v>1688</v>
      </c>
      <c r="N1052" s="58" t="s">
        <v>2874</v>
      </c>
      <c r="O1052" s="45" t="s">
        <v>2860</v>
      </c>
      <c r="P1052" s="34" t="s">
        <v>3055</v>
      </c>
      <c r="Q1052" s="34" t="s">
        <v>3056</v>
      </c>
      <c r="R1052" s="34" t="s">
        <v>3057</v>
      </c>
      <c r="S1052" s="34">
        <v>180032001</v>
      </c>
      <c r="T1052" s="34" t="s">
        <v>3058</v>
      </c>
      <c r="U1052" s="35" t="s">
        <v>3059</v>
      </c>
      <c r="V1052" s="35" t="s">
        <v>3117</v>
      </c>
      <c r="W1052" s="34" t="s">
        <v>3118</v>
      </c>
      <c r="X1052" s="60">
        <v>43048.67291666667</v>
      </c>
      <c r="Y1052" s="34" t="s">
        <v>3119</v>
      </c>
      <c r="Z1052" s="34" t="s">
        <v>3120</v>
      </c>
      <c r="AA1052" s="68">
        <f t="shared" si="16"/>
        <v>1</v>
      </c>
      <c r="AB1052" s="35" t="s">
        <v>3121</v>
      </c>
      <c r="AC1052" s="35" t="s">
        <v>61</v>
      </c>
      <c r="AD1052" s="35" t="s">
        <v>3122</v>
      </c>
      <c r="AE1052" s="35" t="s">
        <v>3066</v>
      </c>
      <c r="AF1052" s="34" t="s">
        <v>63</v>
      </c>
      <c r="AG1052" s="34" t="s">
        <v>2883</v>
      </c>
    </row>
    <row r="1053" spans="1:33" s="5" customFormat="1" ht="50.25" customHeight="1" x14ac:dyDescent="0.3">
      <c r="A1053" s="58" t="s">
        <v>2855</v>
      </c>
      <c r="B1053" s="35">
        <v>72141103</v>
      </c>
      <c r="C1053" s="34" t="s">
        <v>3123</v>
      </c>
      <c r="D1053" s="55">
        <v>43048.643750000003</v>
      </c>
      <c r="E1053" s="34" t="s">
        <v>1082</v>
      </c>
      <c r="F1053" s="34" t="s">
        <v>81</v>
      </c>
      <c r="G1053" s="34" t="s">
        <v>3026</v>
      </c>
      <c r="H1053" s="74">
        <v>3000000000</v>
      </c>
      <c r="I1053" s="74">
        <v>3000000000</v>
      </c>
      <c r="J1053" s="34" t="s">
        <v>76</v>
      </c>
      <c r="K1053" s="34" t="s">
        <v>68</v>
      </c>
      <c r="L1053" s="35" t="s">
        <v>2858</v>
      </c>
      <c r="M1053" s="35" t="s">
        <v>1688</v>
      </c>
      <c r="N1053" s="58" t="s">
        <v>2874</v>
      </c>
      <c r="O1053" s="45" t="s">
        <v>2860</v>
      </c>
      <c r="P1053" s="34" t="s">
        <v>3055</v>
      </c>
      <c r="Q1053" s="34" t="s">
        <v>3056</v>
      </c>
      <c r="R1053" s="34" t="s">
        <v>3057</v>
      </c>
      <c r="S1053" s="34">
        <v>180032001</v>
      </c>
      <c r="T1053" s="34" t="s">
        <v>3058</v>
      </c>
      <c r="U1053" s="35" t="s">
        <v>3059</v>
      </c>
      <c r="V1053" s="35" t="s">
        <v>3124</v>
      </c>
      <c r="W1053" s="34" t="s">
        <v>3125</v>
      </c>
      <c r="X1053" s="60">
        <v>43048.643750000003</v>
      </c>
      <c r="Y1053" s="34" t="s">
        <v>3126</v>
      </c>
      <c r="Z1053" s="34" t="s">
        <v>3127</v>
      </c>
      <c r="AA1053" s="68">
        <f t="shared" si="16"/>
        <v>1</v>
      </c>
      <c r="AB1053" s="35" t="s">
        <v>3128</v>
      </c>
      <c r="AC1053" s="35" t="s">
        <v>61</v>
      </c>
      <c r="AD1053" s="35" t="s">
        <v>3129</v>
      </c>
      <c r="AE1053" s="35" t="s">
        <v>3130</v>
      </c>
      <c r="AF1053" s="34" t="s">
        <v>63</v>
      </c>
      <c r="AG1053" s="34" t="s">
        <v>2883</v>
      </c>
    </row>
    <row r="1054" spans="1:33" s="5" customFormat="1" ht="50.25" customHeight="1" x14ac:dyDescent="0.3">
      <c r="A1054" s="58" t="s">
        <v>2855</v>
      </c>
      <c r="B1054" s="35">
        <v>72141103</v>
      </c>
      <c r="C1054" s="34" t="s">
        <v>3131</v>
      </c>
      <c r="D1054" s="55">
        <v>43048.633333333331</v>
      </c>
      <c r="E1054" s="34" t="s">
        <v>718</v>
      </c>
      <c r="F1054" s="34" t="s">
        <v>81</v>
      </c>
      <c r="G1054" s="34" t="s">
        <v>3026</v>
      </c>
      <c r="H1054" s="74">
        <v>571904350.79999995</v>
      </c>
      <c r="I1054" s="74">
        <v>571904350.79999995</v>
      </c>
      <c r="J1054" s="34" t="s">
        <v>76</v>
      </c>
      <c r="K1054" s="34" t="s">
        <v>68</v>
      </c>
      <c r="L1054" s="35" t="s">
        <v>2858</v>
      </c>
      <c r="M1054" s="35" t="s">
        <v>1688</v>
      </c>
      <c r="N1054" s="58" t="s">
        <v>2874</v>
      </c>
      <c r="O1054" s="45" t="s">
        <v>2860</v>
      </c>
      <c r="P1054" s="34" t="s">
        <v>3055</v>
      </c>
      <c r="Q1054" s="34" t="s">
        <v>3056</v>
      </c>
      <c r="R1054" s="34" t="s">
        <v>3057</v>
      </c>
      <c r="S1054" s="34">
        <v>180032001</v>
      </c>
      <c r="T1054" s="34" t="s">
        <v>3058</v>
      </c>
      <c r="U1054" s="35" t="s">
        <v>3059</v>
      </c>
      <c r="V1054" s="35" t="s">
        <v>3132</v>
      </c>
      <c r="W1054" s="34" t="s">
        <v>3133</v>
      </c>
      <c r="X1054" s="60">
        <v>43048.633333333331</v>
      </c>
      <c r="Y1054" s="34" t="s">
        <v>3134</v>
      </c>
      <c r="Z1054" s="34" t="s">
        <v>3135</v>
      </c>
      <c r="AA1054" s="68">
        <f t="shared" si="16"/>
        <v>1</v>
      </c>
      <c r="AB1054" s="35" t="s">
        <v>3136</v>
      </c>
      <c r="AC1054" s="35" t="s">
        <v>61</v>
      </c>
      <c r="AD1054" s="35" t="s">
        <v>3094</v>
      </c>
      <c r="AE1054" s="35" t="s">
        <v>3081</v>
      </c>
      <c r="AF1054" s="34" t="s">
        <v>63</v>
      </c>
      <c r="AG1054" s="34" t="s">
        <v>2883</v>
      </c>
    </row>
    <row r="1055" spans="1:33" s="5" customFormat="1" ht="50.25" customHeight="1" x14ac:dyDescent="0.3">
      <c r="A1055" s="58" t="s">
        <v>2855</v>
      </c>
      <c r="B1055" s="35">
        <v>72141103</v>
      </c>
      <c r="C1055" s="34" t="s">
        <v>3137</v>
      </c>
      <c r="D1055" s="55">
        <v>43049.336805555555</v>
      </c>
      <c r="E1055" s="34" t="s">
        <v>837</v>
      </c>
      <c r="F1055" s="34" t="s">
        <v>81</v>
      </c>
      <c r="G1055" s="34" t="s">
        <v>3026</v>
      </c>
      <c r="H1055" s="74">
        <v>1000000000</v>
      </c>
      <c r="I1055" s="74">
        <v>1000000000</v>
      </c>
      <c r="J1055" s="34" t="s">
        <v>76</v>
      </c>
      <c r="K1055" s="34" t="s">
        <v>68</v>
      </c>
      <c r="L1055" s="35" t="s">
        <v>2858</v>
      </c>
      <c r="M1055" s="35" t="s">
        <v>1688</v>
      </c>
      <c r="N1055" s="58" t="s">
        <v>2874</v>
      </c>
      <c r="O1055" s="45" t="s">
        <v>2860</v>
      </c>
      <c r="P1055" s="34" t="s">
        <v>3055</v>
      </c>
      <c r="Q1055" s="34" t="s">
        <v>3056</v>
      </c>
      <c r="R1055" s="34" t="s">
        <v>3057</v>
      </c>
      <c r="S1055" s="34">
        <v>180032002</v>
      </c>
      <c r="T1055" s="34" t="s">
        <v>3058</v>
      </c>
      <c r="U1055" s="35" t="s">
        <v>3059</v>
      </c>
      <c r="V1055" s="35" t="s">
        <v>3138</v>
      </c>
      <c r="W1055" s="34" t="s">
        <v>3139</v>
      </c>
      <c r="X1055" s="60">
        <v>43049.336805555555</v>
      </c>
      <c r="Y1055" s="34" t="s">
        <v>3140</v>
      </c>
      <c r="Z1055" s="34" t="s">
        <v>3141</v>
      </c>
      <c r="AA1055" s="68">
        <f t="shared" si="16"/>
        <v>1</v>
      </c>
      <c r="AB1055" s="35" t="s">
        <v>3142</v>
      </c>
      <c r="AC1055" s="35" t="s">
        <v>61</v>
      </c>
      <c r="AD1055" s="35" t="s">
        <v>3143</v>
      </c>
      <c r="AE1055" s="35" t="s">
        <v>3074</v>
      </c>
      <c r="AF1055" s="34" t="s">
        <v>63</v>
      </c>
      <c r="AG1055" s="34" t="s">
        <v>2883</v>
      </c>
    </row>
    <row r="1056" spans="1:33" s="5" customFormat="1" ht="50.25" customHeight="1" x14ac:dyDescent="0.3">
      <c r="A1056" s="58" t="s">
        <v>2855</v>
      </c>
      <c r="B1056" s="35">
        <v>72141103</v>
      </c>
      <c r="C1056" s="34" t="s">
        <v>3144</v>
      </c>
      <c r="D1056" s="55">
        <v>43049.404861111114</v>
      </c>
      <c r="E1056" s="34" t="s">
        <v>718</v>
      </c>
      <c r="F1056" s="34" t="s">
        <v>81</v>
      </c>
      <c r="G1056" s="34" t="s">
        <v>3026</v>
      </c>
      <c r="H1056" s="74">
        <v>404500000</v>
      </c>
      <c r="I1056" s="74">
        <v>404500000</v>
      </c>
      <c r="J1056" s="34" t="s">
        <v>76</v>
      </c>
      <c r="K1056" s="34" t="s">
        <v>68</v>
      </c>
      <c r="L1056" s="35" t="s">
        <v>2858</v>
      </c>
      <c r="M1056" s="35" t="s">
        <v>1688</v>
      </c>
      <c r="N1056" s="58" t="s">
        <v>2874</v>
      </c>
      <c r="O1056" s="45" t="s">
        <v>2860</v>
      </c>
      <c r="P1056" s="34" t="s">
        <v>3055</v>
      </c>
      <c r="Q1056" s="34" t="s">
        <v>3056</v>
      </c>
      <c r="R1056" s="34" t="s">
        <v>3057</v>
      </c>
      <c r="S1056" s="34">
        <v>180032002</v>
      </c>
      <c r="T1056" s="34" t="s">
        <v>3058</v>
      </c>
      <c r="U1056" s="35" t="s">
        <v>3059</v>
      </c>
      <c r="V1056" s="35" t="s">
        <v>3145</v>
      </c>
      <c r="W1056" s="34" t="s">
        <v>3146</v>
      </c>
      <c r="X1056" s="60">
        <v>43049.404861111114</v>
      </c>
      <c r="Y1056" s="34" t="s">
        <v>3147</v>
      </c>
      <c r="Z1056" s="34" t="s">
        <v>3148</v>
      </c>
      <c r="AA1056" s="68">
        <f t="shared" si="16"/>
        <v>1</v>
      </c>
      <c r="AB1056" s="35" t="s">
        <v>3149</v>
      </c>
      <c r="AC1056" s="35" t="s">
        <v>61</v>
      </c>
      <c r="AD1056" s="35" t="s">
        <v>3150</v>
      </c>
      <c r="AE1056" s="35" t="s">
        <v>3074</v>
      </c>
      <c r="AF1056" s="34" t="s">
        <v>63</v>
      </c>
      <c r="AG1056" s="34" t="s">
        <v>2883</v>
      </c>
    </row>
    <row r="1057" spans="1:33" s="5" customFormat="1" ht="50.25" customHeight="1" x14ac:dyDescent="0.3">
      <c r="A1057" s="58" t="s">
        <v>2855</v>
      </c>
      <c r="B1057" s="35">
        <v>95111612</v>
      </c>
      <c r="C1057" s="34" t="s">
        <v>3151</v>
      </c>
      <c r="D1057" s="55">
        <v>43343</v>
      </c>
      <c r="E1057" s="34" t="s">
        <v>1911</v>
      </c>
      <c r="F1057" s="34" t="s">
        <v>3152</v>
      </c>
      <c r="G1057" s="34" t="s">
        <v>232</v>
      </c>
      <c r="H1057" s="74">
        <v>1870605485</v>
      </c>
      <c r="I1057" s="74">
        <v>1870605485</v>
      </c>
      <c r="J1057" s="34" t="s">
        <v>76</v>
      </c>
      <c r="K1057" s="34" t="s">
        <v>68</v>
      </c>
      <c r="L1057" s="35" t="s">
        <v>2858</v>
      </c>
      <c r="M1057" s="35" t="s">
        <v>1688</v>
      </c>
      <c r="N1057" s="58" t="s">
        <v>2874</v>
      </c>
      <c r="O1057" s="45" t="s">
        <v>2860</v>
      </c>
      <c r="P1057" s="34" t="s">
        <v>2985</v>
      </c>
      <c r="Q1057" s="34" t="s">
        <v>3153</v>
      </c>
      <c r="R1057" s="34" t="s">
        <v>3154</v>
      </c>
      <c r="S1057" s="34">
        <v>180072001</v>
      </c>
      <c r="T1057" s="34" t="s">
        <v>3155</v>
      </c>
      <c r="U1057" s="35" t="s">
        <v>3156</v>
      </c>
      <c r="V1057" s="35"/>
      <c r="W1057" s="34"/>
      <c r="X1057" s="60"/>
      <c r="Y1057" s="34"/>
      <c r="Z1057" s="34"/>
      <c r="AA1057" s="68" t="str">
        <f t="shared" si="16"/>
        <v/>
      </c>
      <c r="AB1057" s="35"/>
      <c r="AC1057" s="35"/>
      <c r="AD1057" s="35"/>
      <c r="AE1057" s="35" t="s">
        <v>3157</v>
      </c>
      <c r="AF1057" s="34" t="s">
        <v>63</v>
      </c>
      <c r="AG1057" s="34" t="s">
        <v>2883</v>
      </c>
    </row>
    <row r="1058" spans="1:33" s="5" customFormat="1" ht="50.25" customHeight="1" x14ac:dyDescent="0.3">
      <c r="A1058" s="58" t="s">
        <v>2855</v>
      </c>
      <c r="B1058" s="35">
        <v>81101510</v>
      </c>
      <c r="C1058" s="34" t="s">
        <v>6092</v>
      </c>
      <c r="D1058" s="55">
        <v>43343</v>
      </c>
      <c r="E1058" s="34" t="s">
        <v>900</v>
      </c>
      <c r="F1058" s="34" t="s">
        <v>1060</v>
      </c>
      <c r="G1058" s="34" t="s">
        <v>232</v>
      </c>
      <c r="H1058" s="74">
        <v>800000000</v>
      </c>
      <c r="I1058" s="74">
        <v>800000000</v>
      </c>
      <c r="J1058" s="34" t="s">
        <v>76</v>
      </c>
      <c r="K1058" s="34" t="s">
        <v>68</v>
      </c>
      <c r="L1058" s="35" t="s">
        <v>2858</v>
      </c>
      <c r="M1058" s="35" t="s">
        <v>1688</v>
      </c>
      <c r="N1058" s="58" t="s">
        <v>2874</v>
      </c>
      <c r="O1058" s="45" t="s">
        <v>2860</v>
      </c>
      <c r="P1058" s="34" t="s">
        <v>2985</v>
      </c>
      <c r="Q1058" s="34" t="s">
        <v>3158</v>
      </c>
      <c r="R1058" s="34" t="s">
        <v>3159</v>
      </c>
      <c r="S1058" s="34">
        <v>180038001</v>
      </c>
      <c r="T1058" s="34" t="s">
        <v>2987</v>
      </c>
      <c r="U1058" s="35" t="s">
        <v>2988</v>
      </c>
      <c r="V1058" s="35"/>
      <c r="W1058" s="34"/>
      <c r="X1058" s="60"/>
      <c r="Y1058" s="34"/>
      <c r="Z1058" s="34"/>
      <c r="AA1058" s="68" t="str">
        <f t="shared" si="16"/>
        <v/>
      </c>
      <c r="AB1058" s="35"/>
      <c r="AC1058" s="35"/>
      <c r="AD1058" s="35"/>
      <c r="AE1058" s="35" t="s">
        <v>3042</v>
      </c>
      <c r="AF1058" s="34" t="s">
        <v>63</v>
      </c>
      <c r="AG1058" s="34" t="s">
        <v>2883</v>
      </c>
    </row>
    <row r="1059" spans="1:33" s="5" customFormat="1" ht="50.25" customHeight="1" x14ac:dyDescent="0.3">
      <c r="A1059" s="58" t="s">
        <v>2855</v>
      </c>
      <c r="B1059" s="35">
        <v>81101510</v>
      </c>
      <c r="C1059" s="34" t="s">
        <v>3160</v>
      </c>
      <c r="D1059" s="55">
        <v>43343</v>
      </c>
      <c r="E1059" s="34" t="s">
        <v>900</v>
      </c>
      <c r="F1059" s="34" t="s">
        <v>1060</v>
      </c>
      <c r="G1059" s="34" t="s">
        <v>232</v>
      </c>
      <c r="H1059" s="74">
        <v>200000000</v>
      </c>
      <c r="I1059" s="74">
        <v>200000000</v>
      </c>
      <c r="J1059" s="34" t="s">
        <v>76</v>
      </c>
      <c r="K1059" s="34" t="s">
        <v>68</v>
      </c>
      <c r="L1059" s="35" t="s">
        <v>2858</v>
      </c>
      <c r="M1059" s="35" t="s">
        <v>1688</v>
      </c>
      <c r="N1059" s="58" t="s">
        <v>2874</v>
      </c>
      <c r="O1059" s="45" t="s">
        <v>2860</v>
      </c>
      <c r="P1059" s="34" t="s">
        <v>2985</v>
      </c>
      <c r="Q1059" s="34" t="s">
        <v>3158</v>
      </c>
      <c r="R1059" s="34" t="s">
        <v>3159</v>
      </c>
      <c r="S1059" s="34">
        <v>180038001</v>
      </c>
      <c r="T1059" s="34" t="s">
        <v>2987</v>
      </c>
      <c r="U1059" s="35" t="s">
        <v>2988</v>
      </c>
      <c r="V1059" s="35"/>
      <c r="W1059" s="34"/>
      <c r="X1059" s="60"/>
      <c r="Y1059" s="34"/>
      <c r="Z1059" s="34"/>
      <c r="AA1059" s="68" t="str">
        <f t="shared" si="16"/>
        <v/>
      </c>
      <c r="AB1059" s="35"/>
      <c r="AC1059" s="35"/>
      <c r="AD1059" s="35"/>
      <c r="AE1059" s="35" t="s">
        <v>3042</v>
      </c>
      <c r="AF1059" s="34" t="s">
        <v>63</v>
      </c>
      <c r="AG1059" s="34" t="s">
        <v>2883</v>
      </c>
    </row>
    <row r="1060" spans="1:33" s="5" customFormat="1" ht="50.25" customHeight="1" x14ac:dyDescent="0.3">
      <c r="A1060" s="58" t="s">
        <v>2855</v>
      </c>
      <c r="B1060" s="35">
        <v>22101600</v>
      </c>
      <c r="C1060" s="34" t="s">
        <v>3161</v>
      </c>
      <c r="D1060" s="55">
        <v>43046.727083333331</v>
      </c>
      <c r="E1060" s="34" t="s">
        <v>3000</v>
      </c>
      <c r="F1060" s="34" t="s">
        <v>47</v>
      </c>
      <c r="G1060" s="34" t="s">
        <v>232</v>
      </c>
      <c r="H1060" s="74">
        <v>2174556500</v>
      </c>
      <c r="I1060" s="74">
        <v>2174556500</v>
      </c>
      <c r="J1060" s="34" t="s">
        <v>76</v>
      </c>
      <c r="K1060" s="34" t="s">
        <v>68</v>
      </c>
      <c r="L1060" s="35" t="s">
        <v>2858</v>
      </c>
      <c r="M1060" s="35" t="s">
        <v>1688</v>
      </c>
      <c r="N1060" s="58" t="s">
        <v>2874</v>
      </c>
      <c r="O1060" s="45" t="s">
        <v>2860</v>
      </c>
      <c r="P1060" s="34" t="s">
        <v>2885</v>
      </c>
      <c r="Q1060" s="34" t="s">
        <v>3001</v>
      </c>
      <c r="R1060" s="34" t="s">
        <v>3002</v>
      </c>
      <c r="S1060" s="34">
        <v>180030001</v>
      </c>
      <c r="T1060" s="34" t="s">
        <v>3003</v>
      </c>
      <c r="U1060" s="35" t="s">
        <v>3004</v>
      </c>
      <c r="V1060" s="35" t="s">
        <v>3005</v>
      </c>
      <c r="W1060" s="34" t="s">
        <v>3162</v>
      </c>
      <c r="X1060" s="60">
        <v>43046.727083333331</v>
      </c>
      <c r="Y1060" s="34" t="s">
        <v>3007</v>
      </c>
      <c r="Z1060" s="34" t="s">
        <v>3008</v>
      </c>
      <c r="AA1060" s="68">
        <f t="shared" si="16"/>
        <v>1</v>
      </c>
      <c r="AB1060" s="35" t="s">
        <v>3009</v>
      </c>
      <c r="AC1060" s="35" t="s">
        <v>61</v>
      </c>
      <c r="AD1060" s="35" t="s">
        <v>3163</v>
      </c>
      <c r="AE1060" s="35" t="s">
        <v>3011</v>
      </c>
      <c r="AF1060" s="34" t="s">
        <v>63</v>
      </c>
      <c r="AG1060" s="34" t="s">
        <v>2883</v>
      </c>
    </row>
    <row r="1061" spans="1:33" s="5" customFormat="1" ht="50.25" customHeight="1" x14ac:dyDescent="0.3">
      <c r="A1061" s="58" t="s">
        <v>2855</v>
      </c>
      <c r="B1061" s="35">
        <v>81101510</v>
      </c>
      <c r="C1061" s="34" t="s">
        <v>3164</v>
      </c>
      <c r="D1061" s="55">
        <v>43343</v>
      </c>
      <c r="E1061" s="34" t="s">
        <v>900</v>
      </c>
      <c r="F1061" s="34" t="s">
        <v>141</v>
      </c>
      <c r="G1061" s="34" t="s">
        <v>570</v>
      </c>
      <c r="H1061" s="74">
        <v>18000000000</v>
      </c>
      <c r="I1061" s="74">
        <v>18000000000</v>
      </c>
      <c r="J1061" s="34" t="s">
        <v>49</v>
      </c>
      <c r="K1061" s="34" t="s">
        <v>2561</v>
      </c>
      <c r="L1061" s="35" t="s">
        <v>2858</v>
      </c>
      <c r="M1061" s="35" t="s">
        <v>1688</v>
      </c>
      <c r="N1061" s="58" t="s">
        <v>2874</v>
      </c>
      <c r="O1061" s="45" t="s">
        <v>2860</v>
      </c>
      <c r="P1061" s="34" t="s">
        <v>2985</v>
      </c>
      <c r="Q1061" s="34" t="s">
        <v>3158</v>
      </c>
      <c r="R1061" s="34" t="s">
        <v>2996</v>
      </c>
      <c r="S1061" s="34">
        <v>180038001</v>
      </c>
      <c r="T1061" s="34" t="s">
        <v>2987</v>
      </c>
      <c r="U1061" s="35" t="s">
        <v>2988</v>
      </c>
      <c r="V1061" s="35"/>
      <c r="W1061" s="34"/>
      <c r="X1061" s="60"/>
      <c r="Y1061" s="34"/>
      <c r="Z1061" s="34"/>
      <c r="AA1061" s="68" t="str">
        <f t="shared" si="16"/>
        <v/>
      </c>
      <c r="AB1061" s="35"/>
      <c r="AC1061" s="35"/>
      <c r="AD1061" s="35"/>
      <c r="AE1061" s="35" t="s">
        <v>3165</v>
      </c>
      <c r="AF1061" s="34" t="s">
        <v>271</v>
      </c>
      <c r="AG1061" s="34" t="s">
        <v>2872</v>
      </c>
    </row>
    <row r="1062" spans="1:33" s="5" customFormat="1" ht="50.25" customHeight="1" x14ac:dyDescent="0.3">
      <c r="A1062" s="58" t="s">
        <v>2855</v>
      </c>
      <c r="B1062" s="35">
        <v>81101510</v>
      </c>
      <c r="C1062" s="34" t="s">
        <v>3166</v>
      </c>
      <c r="D1062" s="55">
        <v>43343</v>
      </c>
      <c r="E1062" s="34" t="s">
        <v>900</v>
      </c>
      <c r="F1062" s="34" t="s">
        <v>1060</v>
      </c>
      <c r="G1062" s="34" t="s">
        <v>570</v>
      </c>
      <c r="H1062" s="74">
        <v>2000000000</v>
      </c>
      <c r="I1062" s="74">
        <v>2000000000</v>
      </c>
      <c r="J1062" s="34" t="s">
        <v>49</v>
      </c>
      <c r="K1062" s="34" t="s">
        <v>2561</v>
      </c>
      <c r="L1062" s="35" t="s">
        <v>2858</v>
      </c>
      <c r="M1062" s="35" t="s">
        <v>1688</v>
      </c>
      <c r="N1062" s="58" t="s">
        <v>2874</v>
      </c>
      <c r="O1062" s="45" t="s">
        <v>2860</v>
      </c>
      <c r="P1062" s="34" t="s">
        <v>2985</v>
      </c>
      <c r="Q1062" s="34" t="s">
        <v>3158</v>
      </c>
      <c r="R1062" s="34" t="s">
        <v>2996</v>
      </c>
      <c r="S1062" s="34">
        <v>180038001</v>
      </c>
      <c r="T1062" s="34" t="s">
        <v>2987</v>
      </c>
      <c r="U1062" s="35" t="s">
        <v>2988</v>
      </c>
      <c r="V1062" s="35"/>
      <c r="W1062" s="34"/>
      <c r="X1062" s="60"/>
      <c r="Y1062" s="34"/>
      <c r="Z1062" s="34"/>
      <c r="AA1062" s="68" t="str">
        <f t="shared" si="16"/>
        <v/>
      </c>
      <c r="AB1062" s="35"/>
      <c r="AC1062" s="35"/>
      <c r="AD1062" s="35"/>
      <c r="AE1062" s="35" t="s">
        <v>3165</v>
      </c>
      <c r="AF1062" s="34" t="s">
        <v>63</v>
      </c>
      <c r="AG1062" s="34" t="s">
        <v>2883</v>
      </c>
    </row>
    <row r="1063" spans="1:33" s="5" customFormat="1" ht="50.25" customHeight="1" x14ac:dyDescent="0.3">
      <c r="A1063" s="58" t="s">
        <v>2855</v>
      </c>
      <c r="B1063" s="35" t="s">
        <v>3167</v>
      </c>
      <c r="C1063" s="34" t="s">
        <v>3168</v>
      </c>
      <c r="D1063" s="55">
        <v>43131</v>
      </c>
      <c r="E1063" s="34" t="s">
        <v>837</v>
      </c>
      <c r="F1063" s="34" t="s">
        <v>558</v>
      </c>
      <c r="G1063" s="34" t="s">
        <v>232</v>
      </c>
      <c r="H1063" s="74">
        <v>4189222000</v>
      </c>
      <c r="I1063" s="74">
        <f>+ 4189222000+969554177</f>
        <v>5158776177</v>
      </c>
      <c r="J1063" s="34" t="s">
        <v>76</v>
      </c>
      <c r="K1063" s="34" t="s">
        <v>68</v>
      </c>
      <c r="L1063" s="35" t="s">
        <v>2858</v>
      </c>
      <c r="M1063" s="35" t="s">
        <v>1688</v>
      </c>
      <c r="N1063" s="58" t="s">
        <v>2874</v>
      </c>
      <c r="O1063" s="45" t="s">
        <v>2860</v>
      </c>
      <c r="P1063" s="34" t="s">
        <v>3014</v>
      </c>
      <c r="Q1063" s="34" t="s">
        <v>3169</v>
      </c>
      <c r="R1063" s="34" t="s">
        <v>3170</v>
      </c>
      <c r="S1063" s="34">
        <v>180034001</v>
      </c>
      <c r="T1063" s="34" t="s">
        <v>3171</v>
      </c>
      <c r="U1063" s="35" t="s">
        <v>3172</v>
      </c>
      <c r="V1063" s="35" t="s">
        <v>3173</v>
      </c>
      <c r="W1063" s="34" t="s">
        <v>3174</v>
      </c>
      <c r="X1063" s="60">
        <v>43035</v>
      </c>
      <c r="Y1063" s="34" t="s">
        <v>3175</v>
      </c>
      <c r="Z1063" s="34" t="s">
        <v>3175</v>
      </c>
      <c r="AA1063" s="68">
        <f t="shared" si="16"/>
        <v>1</v>
      </c>
      <c r="AB1063" s="35" t="s">
        <v>3176</v>
      </c>
      <c r="AC1063" s="35" t="s">
        <v>61</v>
      </c>
      <c r="AD1063" s="35" t="s">
        <v>3177</v>
      </c>
      <c r="AE1063" s="35" t="s">
        <v>3178</v>
      </c>
      <c r="AF1063" s="34" t="s">
        <v>271</v>
      </c>
      <c r="AG1063" s="34" t="s">
        <v>2872</v>
      </c>
    </row>
    <row r="1064" spans="1:33" s="5" customFormat="1" ht="50.25" customHeight="1" x14ac:dyDescent="0.3">
      <c r="A1064" s="58" t="s">
        <v>2855</v>
      </c>
      <c r="B1064" s="35" t="s">
        <v>3179</v>
      </c>
      <c r="C1064" s="34" t="s">
        <v>3180</v>
      </c>
      <c r="D1064" s="55">
        <v>43220</v>
      </c>
      <c r="E1064" s="34" t="s">
        <v>3181</v>
      </c>
      <c r="F1064" s="34" t="s">
        <v>141</v>
      </c>
      <c r="G1064" s="34" t="s">
        <v>232</v>
      </c>
      <c r="H1064" s="74">
        <v>1380000000</v>
      </c>
      <c r="I1064" s="74">
        <f>1369510412+10489588</f>
        <v>1380000000</v>
      </c>
      <c r="J1064" s="34" t="s">
        <v>76</v>
      </c>
      <c r="K1064" s="34" t="s">
        <v>68</v>
      </c>
      <c r="L1064" s="35" t="s">
        <v>2858</v>
      </c>
      <c r="M1064" s="35" t="s">
        <v>1688</v>
      </c>
      <c r="N1064" s="58" t="s">
        <v>2874</v>
      </c>
      <c r="O1064" s="45" t="s">
        <v>2860</v>
      </c>
      <c r="P1064" s="34" t="s">
        <v>2885</v>
      </c>
      <c r="Q1064" s="34" t="s">
        <v>3182</v>
      </c>
      <c r="R1064" s="34" t="s">
        <v>3183</v>
      </c>
      <c r="S1064" s="34" t="s">
        <v>3184</v>
      </c>
      <c r="T1064" s="34" t="s">
        <v>3185</v>
      </c>
      <c r="U1064" s="35" t="s">
        <v>3186</v>
      </c>
      <c r="V1064" s="35">
        <v>8224</v>
      </c>
      <c r="W1064" s="34" t="s">
        <v>6132</v>
      </c>
      <c r="X1064" s="60">
        <v>43277.323611111111</v>
      </c>
      <c r="Y1064" s="34"/>
      <c r="Z1064" s="34"/>
      <c r="AA1064" s="68">
        <f t="shared" si="16"/>
        <v>0.33</v>
      </c>
      <c r="AB1064" s="35"/>
      <c r="AC1064" s="35" t="s">
        <v>106</v>
      </c>
      <c r="AD1064" s="35" t="s">
        <v>3187</v>
      </c>
      <c r="AE1064" s="35" t="s">
        <v>3188</v>
      </c>
      <c r="AF1064" s="34" t="s">
        <v>271</v>
      </c>
      <c r="AG1064" s="34" t="s">
        <v>2872</v>
      </c>
    </row>
    <row r="1065" spans="1:33" s="5" customFormat="1" ht="50.25" customHeight="1" x14ac:dyDescent="0.3">
      <c r="A1065" s="58" t="s">
        <v>2855</v>
      </c>
      <c r="B1065" s="35">
        <v>81101510</v>
      </c>
      <c r="C1065" s="34" t="s">
        <v>3189</v>
      </c>
      <c r="D1065" s="55">
        <v>43343</v>
      </c>
      <c r="E1065" s="34" t="s">
        <v>900</v>
      </c>
      <c r="F1065" s="34" t="s">
        <v>1060</v>
      </c>
      <c r="G1065" s="34" t="s">
        <v>232</v>
      </c>
      <c r="H1065" s="74">
        <v>120000000</v>
      </c>
      <c r="I1065" s="74">
        <v>120000000</v>
      </c>
      <c r="J1065" s="34" t="s">
        <v>76</v>
      </c>
      <c r="K1065" s="34" t="s">
        <v>68</v>
      </c>
      <c r="L1065" s="35" t="s">
        <v>2858</v>
      </c>
      <c r="M1065" s="35" t="s">
        <v>1688</v>
      </c>
      <c r="N1065" s="58" t="s">
        <v>2874</v>
      </c>
      <c r="O1065" s="45" t="s">
        <v>2860</v>
      </c>
      <c r="P1065" s="34" t="s">
        <v>2885</v>
      </c>
      <c r="Q1065" s="34" t="s">
        <v>3182</v>
      </c>
      <c r="R1065" s="34" t="s">
        <v>3183</v>
      </c>
      <c r="S1065" s="34" t="s">
        <v>3184</v>
      </c>
      <c r="T1065" s="34" t="s">
        <v>3185</v>
      </c>
      <c r="U1065" s="35" t="s">
        <v>3186</v>
      </c>
      <c r="V1065" s="35"/>
      <c r="W1065" s="34" t="s">
        <v>6133</v>
      </c>
      <c r="X1065" s="60"/>
      <c r="Y1065" s="34"/>
      <c r="Z1065" s="34"/>
      <c r="AA1065" s="68">
        <f t="shared" si="16"/>
        <v>0</v>
      </c>
      <c r="AB1065" s="35"/>
      <c r="AC1065" s="35"/>
      <c r="AD1065" s="35"/>
      <c r="AE1065" s="35" t="s">
        <v>3190</v>
      </c>
      <c r="AF1065" s="34" t="s">
        <v>63</v>
      </c>
      <c r="AG1065" s="34" t="s">
        <v>2883</v>
      </c>
    </row>
    <row r="1066" spans="1:33" s="5" customFormat="1" ht="50.25" customHeight="1" x14ac:dyDescent="0.3">
      <c r="A1066" s="58" t="s">
        <v>2855</v>
      </c>
      <c r="B1066" s="35">
        <v>81101510</v>
      </c>
      <c r="C1066" s="34" t="s">
        <v>3191</v>
      </c>
      <c r="D1066" s="55">
        <v>43343</v>
      </c>
      <c r="E1066" s="34" t="s">
        <v>900</v>
      </c>
      <c r="F1066" s="34" t="s">
        <v>141</v>
      </c>
      <c r="G1066" s="34" t="s">
        <v>570</v>
      </c>
      <c r="H1066" s="74">
        <v>1140000000</v>
      </c>
      <c r="I1066" s="74">
        <v>1140000000</v>
      </c>
      <c r="J1066" s="34" t="s">
        <v>76</v>
      </c>
      <c r="K1066" s="34" t="s">
        <v>68</v>
      </c>
      <c r="L1066" s="35" t="s">
        <v>2858</v>
      </c>
      <c r="M1066" s="35" t="s">
        <v>1688</v>
      </c>
      <c r="N1066" s="58" t="s">
        <v>2874</v>
      </c>
      <c r="O1066" s="45" t="s">
        <v>2860</v>
      </c>
      <c r="P1066" s="34" t="s">
        <v>2885</v>
      </c>
      <c r="Q1066" s="34" t="s">
        <v>3192</v>
      </c>
      <c r="R1066" s="34" t="s">
        <v>3193</v>
      </c>
      <c r="S1066" s="34">
        <v>180115001</v>
      </c>
      <c r="T1066" s="34" t="s">
        <v>3194</v>
      </c>
      <c r="U1066" s="35" t="s">
        <v>3195</v>
      </c>
      <c r="V1066" s="35"/>
      <c r="W1066" s="34"/>
      <c r="X1066" s="60"/>
      <c r="Y1066" s="34"/>
      <c r="Z1066" s="34"/>
      <c r="AA1066" s="68" t="str">
        <f t="shared" si="16"/>
        <v/>
      </c>
      <c r="AB1066" s="35"/>
      <c r="AC1066" s="35"/>
      <c r="AD1066" s="35"/>
      <c r="AE1066" s="35" t="s">
        <v>3165</v>
      </c>
      <c r="AF1066" s="34" t="s">
        <v>271</v>
      </c>
      <c r="AG1066" s="34" t="s">
        <v>2872</v>
      </c>
    </row>
    <row r="1067" spans="1:33" s="5" customFormat="1" ht="50.25" customHeight="1" x14ac:dyDescent="0.3">
      <c r="A1067" s="58" t="s">
        <v>2855</v>
      </c>
      <c r="B1067" s="35">
        <v>81101510</v>
      </c>
      <c r="C1067" s="34" t="s">
        <v>3196</v>
      </c>
      <c r="D1067" s="55">
        <v>43343</v>
      </c>
      <c r="E1067" s="34" t="s">
        <v>900</v>
      </c>
      <c r="F1067" s="34" t="s">
        <v>1060</v>
      </c>
      <c r="G1067" s="34" t="s">
        <v>570</v>
      </c>
      <c r="H1067" s="74">
        <v>127000000</v>
      </c>
      <c r="I1067" s="74">
        <v>127000000</v>
      </c>
      <c r="J1067" s="34" t="s">
        <v>76</v>
      </c>
      <c r="K1067" s="34" t="s">
        <v>68</v>
      </c>
      <c r="L1067" s="35" t="s">
        <v>2858</v>
      </c>
      <c r="M1067" s="35" t="s">
        <v>1688</v>
      </c>
      <c r="N1067" s="58" t="s">
        <v>2874</v>
      </c>
      <c r="O1067" s="45" t="s">
        <v>2860</v>
      </c>
      <c r="P1067" s="34" t="s">
        <v>2885</v>
      </c>
      <c r="Q1067" s="34" t="s">
        <v>3192</v>
      </c>
      <c r="R1067" s="34" t="s">
        <v>3193</v>
      </c>
      <c r="S1067" s="34">
        <v>180115001</v>
      </c>
      <c r="T1067" s="34" t="s">
        <v>3194</v>
      </c>
      <c r="U1067" s="35" t="s">
        <v>3195</v>
      </c>
      <c r="V1067" s="35"/>
      <c r="W1067" s="34"/>
      <c r="X1067" s="60"/>
      <c r="Y1067" s="34"/>
      <c r="Z1067" s="34"/>
      <c r="AA1067" s="68" t="str">
        <f t="shared" si="16"/>
        <v/>
      </c>
      <c r="AB1067" s="35"/>
      <c r="AC1067" s="35"/>
      <c r="AD1067" s="35"/>
      <c r="AE1067" s="35" t="s">
        <v>3165</v>
      </c>
      <c r="AF1067" s="34" t="s">
        <v>63</v>
      </c>
      <c r="AG1067" s="34" t="s">
        <v>2883</v>
      </c>
    </row>
    <row r="1068" spans="1:33" s="5" customFormat="1" ht="50.25" customHeight="1" x14ac:dyDescent="0.3">
      <c r="A1068" s="58" t="s">
        <v>2855</v>
      </c>
      <c r="B1068" s="35" t="s">
        <v>3197</v>
      </c>
      <c r="C1068" s="34" t="s">
        <v>3198</v>
      </c>
      <c r="D1068" s="55">
        <v>43343</v>
      </c>
      <c r="E1068" s="34" t="s">
        <v>900</v>
      </c>
      <c r="F1068" s="34" t="s">
        <v>141</v>
      </c>
      <c r="G1068" s="34" t="s">
        <v>570</v>
      </c>
      <c r="H1068" s="74">
        <v>1140000000</v>
      </c>
      <c r="I1068" s="74">
        <v>1140000000</v>
      </c>
      <c r="J1068" s="34" t="s">
        <v>76</v>
      </c>
      <c r="K1068" s="34" t="s">
        <v>68</v>
      </c>
      <c r="L1068" s="35" t="s">
        <v>2858</v>
      </c>
      <c r="M1068" s="35" t="s">
        <v>1688</v>
      </c>
      <c r="N1068" s="58" t="s">
        <v>2874</v>
      </c>
      <c r="O1068" s="45" t="s">
        <v>2860</v>
      </c>
      <c r="P1068" s="34" t="s">
        <v>2885</v>
      </c>
      <c r="Q1068" s="34" t="s">
        <v>3192</v>
      </c>
      <c r="R1068" s="34" t="s">
        <v>3193</v>
      </c>
      <c r="S1068" s="34">
        <v>180115001</v>
      </c>
      <c r="T1068" s="34" t="s">
        <v>3194</v>
      </c>
      <c r="U1068" s="35" t="s">
        <v>3195</v>
      </c>
      <c r="V1068" s="35"/>
      <c r="W1068" s="34"/>
      <c r="X1068" s="60"/>
      <c r="Y1068" s="34"/>
      <c r="Z1068" s="34"/>
      <c r="AA1068" s="68" t="str">
        <f t="shared" si="16"/>
        <v/>
      </c>
      <c r="AB1068" s="35"/>
      <c r="AC1068" s="35"/>
      <c r="AD1068" s="35"/>
      <c r="AE1068" s="35" t="s">
        <v>3165</v>
      </c>
      <c r="AF1068" s="34" t="s">
        <v>271</v>
      </c>
      <c r="AG1068" s="34" t="s">
        <v>2872</v>
      </c>
    </row>
    <row r="1069" spans="1:33" s="5" customFormat="1" ht="50.25" customHeight="1" x14ac:dyDescent="0.3">
      <c r="A1069" s="58" t="s">
        <v>2855</v>
      </c>
      <c r="B1069" s="35" t="s">
        <v>3197</v>
      </c>
      <c r="C1069" s="34" t="s">
        <v>3199</v>
      </c>
      <c r="D1069" s="55">
        <v>43343</v>
      </c>
      <c r="E1069" s="34" t="s">
        <v>900</v>
      </c>
      <c r="F1069" s="34" t="s">
        <v>1060</v>
      </c>
      <c r="G1069" s="34" t="s">
        <v>570</v>
      </c>
      <c r="H1069" s="74">
        <v>127000000</v>
      </c>
      <c r="I1069" s="74">
        <v>127000000</v>
      </c>
      <c r="J1069" s="34" t="s">
        <v>76</v>
      </c>
      <c r="K1069" s="34" t="s">
        <v>68</v>
      </c>
      <c r="L1069" s="35" t="s">
        <v>2858</v>
      </c>
      <c r="M1069" s="35" t="s">
        <v>1688</v>
      </c>
      <c r="N1069" s="58" t="s">
        <v>2874</v>
      </c>
      <c r="O1069" s="45" t="s">
        <v>2860</v>
      </c>
      <c r="P1069" s="34" t="s">
        <v>2885</v>
      </c>
      <c r="Q1069" s="34" t="s">
        <v>3192</v>
      </c>
      <c r="R1069" s="34" t="s">
        <v>3193</v>
      </c>
      <c r="S1069" s="34">
        <v>180115001</v>
      </c>
      <c r="T1069" s="34" t="s">
        <v>3194</v>
      </c>
      <c r="U1069" s="35" t="s">
        <v>3195</v>
      </c>
      <c r="V1069" s="35"/>
      <c r="W1069" s="34"/>
      <c r="X1069" s="60"/>
      <c r="Y1069" s="34"/>
      <c r="Z1069" s="34"/>
      <c r="AA1069" s="68" t="str">
        <f t="shared" si="16"/>
        <v/>
      </c>
      <c r="AB1069" s="35"/>
      <c r="AC1069" s="35"/>
      <c r="AD1069" s="35"/>
      <c r="AE1069" s="35" t="s">
        <v>3165</v>
      </c>
      <c r="AF1069" s="34" t="s">
        <v>63</v>
      </c>
      <c r="AG1069" s="34" t="s">
        <v>2883</v>
      </c>
    </row>
    <row r="1070" spans="1:33" s="5" customFormat="1" ht="50.25" customHeight="1" x14ac:dyDescent="0.3">
      <c r="A1070" s="58" t="s">
        <v>2855</v>
      </c>
      <c r="B1070" s="35" t="s">
        <v>3197</v>
      </c>
      <c r="C1070" s="34" t="s">
        <v>3200</v>
      </c>
      <c r="D1070" s="55">
        <v>43343</v>
      </c>
      <c r="E1070" s="34" t="s">
        <v>900</v>
      </c>
      <c r="F1070" s="34" t="s">
        <v>141</v>
      </c>
      <c r="G1070" s="34" t="s">
        <v>570</v>
      </c>
      <c r="H1070" s="74">
        <v>1140000000</v>
      </c>
      <c r="I1070" s="74">
        <v>1140000000</v>
      </c>
      <c r="J1070" s="34" t="s">
        <v>76</v>
      </c>
      <c r="K1070" s="34" t="s">
        <v>68</v>
      </c>
      <c r="L1070" s="35" t="s">
        <v>2858</v>
      </c>
      <c r="M1070" s="35" t="s">
        <v>1688</v>
      </c>
      <c r="N1070" s="58" t="s">
        <v>2874</v>
      </c>
      <c r="O1070" s="45" t="s">
        <v>2860</v>
      </c>
      <c r="P1070" s="34" t="s">
        <v>2885</v>
      </c>
      <c r="Q1070" s="34" t="s">
        <v>3192</v>
      </c>
      <c r="R1070" s="34" t="s">
        <v>3193</v>
      </c>
      <c r="S1070" s="34">
        <v>180115001</v>
      </c>
      <c r="T1070" s="34" t="s">
        <v>3194</v>
      </c>
      <c r="U1070" s="35" t="s">
        <v>3195</v>
      </c>
      <c r="V1070" s="35"/>
      <c r="W1070" s="34"/>
      <c r="X1070" s="60"/>
      <c r="Y1070" s="34"/>
      <c r="Z1070" s="34"/>
      <c r="AA1070" s="68" t="str">
        <f t="shared" si="16"/>
        <v/>
      </c>
      <c r="AB1070" s="35"/>
      <c r="AC1070" s="35"/>
      <c r="AD1070" s="35"/>
      <c r="AE1070" s="35" t="s">
        <v>3165</v>
      </c>
      <c r="AF1070" s="34" t="s">
        <v>271</v>
      </c>
      <c r="AG1070" s="34" t="s">
        <v>2872</v>
      </c>
    </row>
    <row r="1071" spans="1:33" s="5" customFormat="1" ht="50.25" customHeight="1" x14ac:dyDescent="0.3">
      <c r="A1071" s="58" t="s">
        <v>2855</v>
      </c>
      <c r="B1071" s="35" t="s">
        <v>3197</v>
      </c>
      <c r="C1071" s="34" t="s">
        <v>3201</v>
      </c>
      <c r="D1071" s="55">
        <v>43343</v>
      </c>
      <c r="E1071" s="34" t="s">
        <v>900</v>
      </c>
      <c r="F1071" s="34" t="s">
        <v>1060</v>
      </c>
      <c r="G1071" s="34" t="s">
        <v>570</v>
      </c>
      <c r="H1071" s="74">
        <v>127000000</v>
      </c>
      <c r="I1071" s="74">
        <v>127000000</v>
      </c>
      <c r="J1071" s="34" t="s">
        <v>76</v>
      </c>
      <c r="K1071" s="34" t="s">
        <v>68</v>
      </c>
      <c r="L1071" s="35" t="s">
        <v>2858</v>
      </c>
      <c r="M1071" s="35" t="s">
        <v>1688</v>
      </c>
      <c r="N1071" s="58" t="s">
        <v>2874</v>
      </c>
      <c r="O1071" s="45" t="s">
        <v>2860</v>
      </c>
      <c r="P1071" s="34" t="s">
        <v>2885</v>
      </c>
      <c r="Q1071" s="34" t="s">
        <v>3192</v>
      </c>
      <c r="R1071" s="34" t="s">
        <v>3193</v>
      </c>
      <c r="S1071" s="34">
        <v>180115001</v>
      </c>
      <c r="T1071" s="34" t="s">
        <v>3194</v>
      </c>
      <c r="U1071" s="35" t="s">
        <v>3195</v>
      </c>
      <c r="V1071" s="35"/>
      <c r="W1071" s="34"/>
      <c r="X1071" s="60"/>
      <c r="Y1071" s="34"/>
      <c r="Z1071" s="34"/>
      <c r="AA1071" s="68" t="str">
        <f t="shared" si="16"/>
        <v/>
      </c>
      <c r="AB1071" s="35"/>
      <c r="AC1071" s="35"/>
      <c r="AD1071" s="35"/>
      <c r="AE1071" s="35" t="s">
        <v>3165</v>
      </c>
      <c r="AF1071" s="34" t="s">
        <v>63</v>
      </c>
      <c r="AG1071" s="34" t="s">
        <v>2883</v>
      </c>
    </row>
    <row r="1072" spans="1:33" s="5" customFormat="1" ht="50.25" customHeight="1" x14ac:dyDescent="0.3">
      <c r="A1072" s="58" t="s">
        <v>2855</v>
      </c>
      <c r="B1072" s="35" t="s">
        <v>3197</v>
      </c>
      <c r="C1072" s="34" t="s">
        <v>3202</v>
      </c>
      <c r="D1072" s="55">
        <v>43343</v>
      </c>
      <c r="E1072" s="34" t="s">
        <v>900</v>
      </c>
      <c r="F1072" s="34" t="s">
        <v>141</v>
      </c>
      <c r="G1072" s="34" t="s">
        <v>570</v>
      </c>
      <c r="H1072" s="74">
        <v>1140000000</v>
      </c>
      <c r="I1072" s="74">
        <v>1140000000</v>
      </c>
      <c r="J1072" s="34" t="s">
        <v>76</v>
      </c>
      <c r="K1072" s="34" t="s">
        <v>68</v>
      </c>
      <c r="L1072" s="35" t="s">
        <v>2858</v>
      </c>
      <c r="M1072" s="35" t="s">
        <v>1688</v>
      </c>
      <c r="N1072" s="58" t="s">
        <v>2874</v>
      </c>
      <c r="O1072" s="45" t="s">
        <v>2860</v>
      </c>
      <c r="P1072" s="34" t="s">
        <v>2885</v>
      </c>
      <c r="Q1072" s="34" t="s">
        <v>3192</v>
      </c>
      <c r="R1072" s="34" t="s">
        <v>3193</v>
      </c>
      <c r="S1072" s="34">
        <v>180115001</v>
      </c>
      <c r="T1072" s="34" t="s">
        <v>3194</v>
      </c>
      <c r="U1072" s="35" t="s">
        <v>3195</v>
      </c>
      <c r="V1072" s="35"/>
      <c r="W1072" s="34"/>
      <c r="X1072" s="60"/>
      <c r="Y1072" s="34" t="s">
        <v>849</v>
      </c>
      <c r="Z1072" s="34"/>
      <c r="AA1072" s="68" t="str">
        <f t="shared" si="16"/>
        <v/>
      </c>
      <c r="AB1072" s="35"/>
      <c r="AC1072" s="35"/>
      <c r="AD1072" s="35"/>
      <c r="AE1072" s="35" t="s">
        <v>3165</v>
      </c>
      <c r="AF1072" s="34" t="s">
        <v>271</v>
      </c>
      <c r="AG1072" s="34" t="s">
        <v>2872</v>
      </c>
    </row>
    <row r="1073" spans="1:33" s="5" customFormat="1" ht="50.25" customHeight="1" x14ac:dyDescent="0.3">
      <c r="A1073" s="58" t="s">
        <v>2855</v>
      </c>
      <c r="B1073" s="35" t="s">
        <v>3197</v>
      </c>
      <c r="C1073" s="34" t="s">
        <v>3203</v>
      </c>
      <c r="D1073" s="55">
        <v>43343</v>
      </c>
      <c r="E1073" s="34" t="s">
        <v>900</v>
      </c>
      <c r="F1073" s="34" t="s">
        <v>1060</v>
      </c>
      <c r="G1073" s="34" t="s">
        <v>570</v>
      </c>
      <c r="H1073" s="74">
        <f>127000000+1376161</f>
        <v>128376161</v>
      </c>
      <c r="I1073" s="74">
        <f>127000000+1376161</f>
        <v>128376161</v>
      </c>
      <c r="J1073" s="34" t="s">
        <v>76</v>
      </c>
      <c r="K1073" s="34" t="s">
        <v>68</v>
      </c>
      <c r="L1073" s="35" t="s">
        <v>2858</v>
      </c>
      <c r="M1073" s="35" t="s">
        <v>1688</v>
      </c>
      <c r="N1073" s="58" t="s">
        <v>2874</v>
      </c>
      <c r="O1073" s="45" t="s">
        <v>2860</v>
      </c>
      <c r="P1073" s="34" t="s">
        <v>2885</v>
      </c>
      <c r="Q1073" s="34" t="s">
        <v>3192</v>
      </c>
      <c r="R1073" s="34" t="s">
        <v>3193</v>
      </c>
      <c r="S1073" s="34">
        <v>180115001</v>
      </c>
      <c r="T1073" s="34" t="s">
        <v>3194</v>
      </c>
      <c r="U1073" s="35" t="s">
        <v>3195</v>
      </c>
      <c r="V1073" s="35"/>
      <c r="W1073" s="34"/>
      <c r="X1073" s="60"/>
      <c r="Y1073" s="34" t="s">
        <v>849</v>
      </c>
      <c r="Z1073" s="34"/>
      <c r="AA1073" s="68" t="str">
        <f t="shared" si="16"/>
        <v/>
      </c>
      <c r="AB1073" s="35"/>
      <c r="AC1073" s="35"/>
      <c r="AD1073" s="35"/>
      <c r="AE1073" s="35" t="s">
        <v>3165</v>
      </c>
      <c r="AF1073" s="34" t="s">
        <v>63</v>
      </c>
      <c r="AG1073" s="34" t="s">
        <v>2883</v>
      </c>
    </row>
    <row r="1074" spans="1:33" s="5" customFormat="1" ht="50.25" customHeight="1" x14ac:dyDescent="0.3">
      <c r="A1074" s="58" t="s">
        <v>2855</v>
      </c>
      <c r="B1074" s="35">
        <v>95121511</v>
      </c>
      <c r="C1074" s="34" t="s">
        <v>3204</v>
      </c>
      <c r="D1074" s="55">
        <v>43343</v>
      </c>
      <c r="E1074" s="34" t="s">
        <v>900</v>
      </c>
      <c r="F1074" s="34" t="s">
        <v>81</v>
      </c>
      <c r="G1074" s="34" t="s">
        <v>232</v>
      </c>
      <c r="H1074" s="74">
        <f>900000000+126186610+2400000000-(H1251+H1252)</f>
        <v>3206186610</v>
      </c>
      <c r="I1074" s="74">
        <f>900000000+126186610+2400000000-(I1251+I1252)</f>
        <v>3206186610</v>
      </c>
      <c r="J1074" s="34" t="s">
        <v>76</v>
      </c>
      <c r="K1074" s="34" t="s">
        <v>68</v>
      </c>
      <c r="L1074" s="35" t="s">
        <v>2858</v>
      </c>
      <c r="M1074" s="35" t="s">
        <v>1688</v>
      </c>
      <c r="N1074" s="58" t="s">
        <v>2874</v>
      </c>
      <c r="O1074" s="45" t="s">
        <v>2860</v>
      </c>
      <c r="P1074" s="34" t="s">
        <v>3205</v>
      </c>
      <c r="Q1074" s="34" t="s">
        <v>3206</v>
      </c>
      <c r="R1074" s="34" t="s">
        <v>3207</v>
      </c>
      <c r="S1074" s="34">
        <v>180043001</v>
      </c>
      <c r="T1074" s="34" t="s">
        <v>3208</v>
      </c>
      <c r="U1074" s="35" t="s">
        <v>3209</v>
      </c>
      <c r="V1074" s="35"/>
      <c r="W1074" s="34"/>
      <c r="X1074" s="60"/>
      <c r="Y1074" s="34"/>
      <c r="Z1074" s="34"/>
      <c r="AA1074" s="68" t="str">
        <f t="shared" si="16"/>
        <v/>
      </c>
      <c r="AB1074" s="35"/>
      <c r="AC1074" s="35"/>
      <c r="AD1074" s="35"/>
      <c r="AE1074" s="35" t="s">
        <v>3210</v>
      </c>
      <c r="AF1074" s="34" t="s">
        <v>63</v>
      </c>
      <c r="AG1074" s="34" t="s">
        <v>2883</v>
      </c>
    </row>
    <row r="1075" spans="1:33" s="5" customFormat="1" ht="50.25" customHeight="1" x14ac:dyDescent="0.3">
      <c r="A1075" s="58" t="s">
        <v>2855</v>
      </c>
      <c r="B1075" s="35">
        <v>95121511</v>
      </c>
      <c r="C1075" s="34" t="s">
        <v>3211</v>
      </c>
      <c r="D1075" s="55">
        <v>43343</v>
      </c>
      <c r="E1075" s="34" t="s">
        <v>900</v>
      </c>
      <c r="F1075" s="34" t="s">
        <v>81</v>
      </c>
      <c r="G1075" s="34" t="s">
        <v>232</v>
      </c>
      <c r="H1075" s="74">
        <f>18000000+7342000000</f>
        <v>7360000000</v>
      </c>
      <c r="I1075" s="74">
        <f>18000000+7342000000</f>
        <v>7360000000</v>
      </c>
      <c r="J1075" s="34" t="s">
        <v>76</v>
      </c>
      <c r="K1075" s="34" t="s">
        <v>68</v>
      </c>
      <c r="L1075" s="35" t="s">
        <v>2858</v>
      </c>
      <c r="M1075" s="35" t="s">
        <v>1688</v>
      </c>
      <c r="N1075" s="58" t="s">
        <v>2874</v>
      </c>
      <c r="O1075" s="45" t="s">
        <v>2860</v>
      </c>
      <c r="P1075" s="34" t="s">
        <v>3205</v>
      </c>
      <c r="Q1075" s="34" t="s">
        <v>3212</v>
      </c>
      <c r="R1075" s="34" t="s">
        <v>3213</v>
      </c>
      <c r="S1075" s="34">
        <v>180114001</v>
      </c>
      <c r="T1075" s="34" t="s">
        <v>3208</v>
      </c>
      <c r="U1075" s="35" t="s">
        <v>3214</v>
      </c>
      <c r="V1075" s="35"/>
      <c r="W1075" s="34"/>
      <c r="X1075" s="60"/>
      <c r="Y1075" s="34"/>
      <c r="Z1075" s="34"/>
      <c r="AA1075" s="68" t="str">
        <f t="shared" si="16"/>
        <v/>
      </c>
      <c r="AB1075" s="35"/>
      <c r="AC1075" s="35"/>
      <c r="AD1075" s="35"/>
      <c r="AE1075" s="35" t="s">
        <v>3210</v>
      </c>
      <c r="AF1075" s="34" t="s">
        <v>63</v>
      </c>
      <c r="AG1075" s="34" t="s">
        <v>2883</v>
      </c>
    </row>
    <row r="1076" spans="1:33" s="5" customFormat="1" ht="50.25" customHeight="1" x14ac:dyDescent="0.3">
      <c r="A1076" s="58" t="s">
        <v>2855</v>
      </c>
      <c r="B1076" s="35" t="s">
        <v>3215</v>
      </c>
      <c r="C1076" s="34" t="s">
        <v>3216</v>
      </c>
      <c r="D1076" s="55">
        <v>43313</v>
      </c>
      <c r="E1076" s="34" t="s">
        <v>834</v>
      </c>
      <c r="F1076" s="34" t="s">
        <v>81</v>
      </c>
      <c r="G1076" s="34" t="s">
        <v>3026</v>
      </c>
      <c r="H1076" s="74">
        <v>4581578860</v>
      </c>
      <c r="I1076" s="74">
        <v>4581578860</v>
      </c>
      <c r="J1076" s="34" t="s">
        <v>76</v>
      </c>
      <c r="K1076" s="34" t="s">
        <v>68</v>
      </c>
      <c r="L1076" s="35" t="s">
        <v>2858</v>
      </c>
      <c r="M1076" s="35" t="s">
        <v>1688</v>
      </c>
      <c r="N1076" s="58" t="s">
        <v>2874</v>
      </c>
      <c r="O1076" s="45" t="s">
        <v>2860</v>
      </c>
      <c r="P1076" s="34" t="s">
        <v>3055</v>
      </c>
      <c r="Q1076" s="34" t="s">
        <v>3217</v>
      </c>
      <c r="R1076" s="34" t="s">
        <v>3057</v>
      </c>
      <c r="S1076" s="34">
        <v>180032001</v>
      </c>
      <c r="T1076" s="34" t="s">
        <v>3218</v>
      </c>
      <c r="U1076" s="35" t="s">
        <v>3219</v>
      </c>
      <c r="V1076" s="35"/>
      <c r="W1076" s="34"/>
      <c r="X1076" s="60"/>
      <c r="Y1076" s="34"/>
      <c r="Z1076" s="34"/>
      <c r="AA1076" s="68" t="str">
        <f t="shared" si="16"/>
        <v/>
      </c>
      <c r="AB1076" s="35"/>
      <c r="AC1076" s="35"/>
      <c r="AD1076" s="35"/>
      <c r="AE1076" s="35" t="s">
        <v>3210</v>
      </c>
      <c r="AF1076" s="34" t="s">
        <v>63</v>
      </c>
      <c r="AG1076" s="34" t="s">
        <v>2883</v>
      </c>
    </row>
    <row r="1077" spans="1:33" s="5" customFormat="1" ht="50.25" customHeight="1" x14ac:dyDescent="0.3">
      <c r="A1077" s="58" t="s">
        <v>2855</v>
      </c>
      <c r="B1077" s="35" t="s">
        <v>3220</v>
      </c>
      <c r="C1077" s="34" t="s">
        <v>3221</v>
      </c>
      <c r="D1077" s="55">
        <v>43343</v>
      </c>
      <c r="E1077" s="34" t="s">
        <v>900</v>
      </c>
      <c r="F1077" s="34" t="s">
        <v>81</v>
      </c>
      <c r="G1077" s="34" t="s">
        <v>232</v>
      </c>
      <c r="H1077" s="74">
        <v>43790503</v>
      </c>
      <c r="I1077" s="74">
        <v>43790503</v>
      </c>
      <c r="J1077" s="34" t="s">
        <v>76</v>
      </c>
      <c r="K1077" s="34" t="s">
        <v>68</v>
      </c>
      <c r="L1077" s="35" t="s">
        <v>2858</v>
      </c>
      <c r="M1077" s="35" t="s">
        <v>1688</v>
      </c>
      <c r="N1077" s="58" t="s">
        <v>2874</v>
      </c>
      <c r="O1077" s="45" t="s">
        <v>2860</v>
      </c>
      <c r="P1077" s="34" t="s">
        <v>3055</v>
      </c>
      <c r="Q1077" s="34" t="s">
        <v>3222</v>
      </c>
      <c r="R1077" s="34" t="s">
        <v>3223</v>
      </c>
      <c r="S1077" s="34">
        <v>180070001</v>
      </c>
      <c r="T1077" s="34" t="s">
        <v>3224</v>
      </c>
      <c r="U1077" s="35" t="s">
        <v>3225</v>
      </c>
      <c r="V1077" s="35"/>
      <c r="W1077" s="34"/>
      <c r="X1077" s="60"/>
      <c r="Y1077" s="34"/>
      <c r="Z1077" s="34"/>
      <c r="AA1077" s="68" t="str">
        <f t="shared" si="16"/>
        <v/>
      </c>
      <c r="AB1077" s="35"/>
      <c r="AC1077" s="35"/>
      <c r="AD1077" s="35"/>
      <c r="AE1077" s="35" t="s">
        <v>3210</v>
      </c>
      <c r="AF1077" s="34" t="s">
        <v>63</v>
      </c>
      <c r="AG1077" s="34" t="s">
        <v>2883</v>
      </c>
    </row>
    <row r="1078" spans="1:33" s="5" customFormat="1" ht="50.25" customHeight="1" x14ac:dyDescent="0.3">
      <c r="A1078" s="58" t="s">
        <v>2855</v>
      </c>
      <c r="B1078" s="35">
        <v>72141003</v>
      </c>
      <c r="C1078" s="34" t="s">
        <v>3226</v>
      </c>
      <c r="D1078" s="55">
        <v>43343</v>
      </c>
      <c r="E1078" s="34" t="s">
        <v>900</v>
      </c>
      <c r="F1078" s="34" t="s">
        <v>81</v>
      </c>
      <c r="G1078" s="34" t="s">
        <v>232</v>
      </c>
      <c r="H1078" s="74">
        <f>400000000+80000000</f>
        <v>480000000</v>
      </c>
      <c r="I1078" s="74">
        <f>400000000+80000000</f>
        <v>480000000</v>
      </c>
      <c r="J1078" s="34" t="s">
        <v>76</v>
      </c>
      <c r="K1078" s="34" t="s">
        <v>68</v>
      </c>
      <c r="L1078" s="35" t="s">
        <v>2858</v>
      </c>
      <c r="M1078" s="35" t="s">
        <v>1688</v>
      </c>
      <c r="N1078" s="58" t="s">
        <v>2874</v>
      </c>
      <c r="O1078" s="45" t="s">
        <v>2860</v>
      </c>
      <c r="P1078" s="34" t="s">
        <v>3227</v>
      </c>
      <c r="Q1078" s="34" t="s">
        <v>3228</v>
      </c>
      <c r="R1078" s="34" t="s">
        <v>3229</v>
      </c>
      <c r="S1078" s="34">
        <v>180039001</v>
      </c>
      <c r="T1078" s="34" t="s">
        <v>3230</v>
      </c>
      <c r="U1078" s="35" t="s">
        <v>3231</v>
      </c>
      <c r="V1078" s="35"/>
      <c r="W1078" s="34"/>
      <c r="X1078" s="60"/>
      <c r="Y1078" s="34"/>
      <c r="Z1078" s="34"/>
      <c r="AA1078" s="68" t="str">
        <f t="shared" si="16"/>
        <v/>
      </c>
      <c r="AB1078" s="35"/>
      <c r="AC1078" s="35"/>
      <c r="AD1078" s="35"/>
      <c r="AE1078" s="35" t="s">
        <v>3210</v>
      </c>
      <c r="AF1078" s="34" t="s">
        <v>63</v>
      </c>
      <c r="AG1078" s="34" t="s">
        <v>2883</v>
      </c>
    </row>
    <row r="1079" spans="1:33" s="5" customFormat="1" ht="50.25" customHeight="1" x14ac:dyDescent="0.3">
      <c r="A1079" s="58" t="s">
        <v>2855</v>
      </c>
      <c r="B1079" s="35">
        <v>81101605</v>
      </c>
      <c r="C1079" s="34" t="s">
        <v>6093</v>
      </c>
      <c r="D1079" s="55">
        <v>43343</v>
      </c>
      <c r="E1079" s="34" t="s">
        <v>900</v>
      </c>
      <c r="F1079" s="34" t="s">
        <v>141</v>
      </c>
      <c r="G1079" s="34" t="s">
        <v>232</v>
      </c>
      <c r="H1079" s="74">
        <f>2400000000-240000000</f>
        <v>2160000000</v>
      </c>
      <c r="I1079" s="74">
        <f>2400000000-240000000</f>
        <v>2160000000</v>
      </c>
      <c r="J1079" s="34" t="s">
        <v>76</v>
      </c>
      <c r="K1079" s="34" t="s">
        <v>68</v>
      </c>
      <c r="L1079" s="35" t="s">
        <v>2858</v>
      </c>
      <c r="M1079" s="35" t="s">
        <v>1688</v>
      </c>
      <c r="N1079" s="58" t="s">
        <v>2874</v>
      </c>
      <c r="O1079" s="45" t="s">
        <v>2860</v>
      </c>
      <c r="P1079" s="34" t="s">
        <v>3232</v>
      </c>
      <c r="Q1079" s="34" t="s">
        <v>3233</v>
      </c>
      <c r="R1079" s="34" t="s">
        <v>3234</v>
      </c>
      <c r="S1079" s="34">
        <v>180042001</v>
      </c>
      <c r="T1079" s="34" t="s">
        <v>3235</v>
      </c>
      <c r="U1079" s="35" t="s">
        <v>3236</v>
      </c>
      <c r="V1079" s="35"/>
      <c r="W1079" s="34"/>
      <c r="X1079" s="60"/>
      <c r="Y1079" s="34"/>
      <c r="Z1079" s="34"/>
      <c r="AA1079" s="68" t="str">
        <f t="shared" si="16"/>
        <v/>
      </c>
      <c r="AB1079" s="35"/>
      <c r="AC1079" s="35"/>
      <c r="AD1079" s="35"/>
      <c r="AE1079" s="35" t="s">
        <v>3237</v>
      </c>
      <c r="AF1079" s="34" t="s">
        <v>63</v>
      </c>
      <c r="AG1079" s="34" t="s">
        <v>2883</v>
      </c>
    </row>
    <row r="1080" spans="1:33" s="5" customFormat="1" ht="50.25" customHeight="1" x14ac:dyDescent="0.3">
      <c r="A1080" s="58" t="s">
        <v>2855</v>
      </c>
      <c r="B1080" s="35">
        <v>81101605</v>
      </c>
      <c r="C1080" s="34" t="s">
        <v>6094</v>
      </c>
      <c r="D1080" s="55">
        <v>43343</v>
      </c>
      <c r="E1080" s="34" t="s">
        <v>900</v>
      </c>
      <c r="F1080" s="34" t="s">
        <v>1060</v>
      </c>
      <c r="G1080" s="34" t="s">
        <v>232</v>
      </c>
      <c r="H1080" s="74">
        <f>2400000000*0.1</f>
        <v>240000000</v>
      </c>
      <c r="I1080" s="74">
        <f>2400000000*0.1</f>
        <v>240000000</v>
      </c>
      <c r="J1080" s="34" t="s">
        <v>76</v>
      </c>
      <c r="K1080" s="34" t="s">
        <v>68</v>
      </c>
      <c r="L1080" s="35" t="s">
        <v>2858</v>
      </c>
      <c r="M1080" s="35" t="s">
        <v>1688</v>
      </c>
      <c r="N1080" s="58" t="s">
        <v>2874</v>
      </c>
      <c r="O1080" s="45" t="s">
        <v>2860</v>
      </c>
      <c r="P1080" s="34" t="s">
        <v>3232</v>
      </c>
      <c r="Q1080" s="34" t="s">
        <v>3233</v>
      </c>
      <c r="R1080" s="34" t="s">
        <v>3234</v>
      </c>
      <c r="S1080" s="34">
        <v>180042001</v>
      </c>
      <c r="T1080" s="34" t="s">
        <v>3235</v>
      </c>
      <c r="U1080" s="35" t="s">
        <v>3236</v>
      </c>
      <c r="V1080" s="35"/>
      <c r="W1080" s="34"/>
      <c r="X1080" s="60"/>
      <c r="Y1080" s="34"/>
      <c r="Z1080" s="34"/>
      <c r="AA1080" s="68" t="str">
        <f t="shared" si="16"/>
        <v/>
      </c>
      <c r="AB1080" s="35"/>
      <c r="AC1080" s="35"/>
      <c r="AD1080" s="35"/>
      <c r="AE1080" s="35" t="s">
        <v>3237</v>
      </c>
      <c r="AF1080" s="34" t="s">
        <v>63</v>
      </c>
      <c r="AG1080" s="34" t="s">
        <v>2883</v>
      </c>
    </row>
    <row r="1081" spans="1:33" s="5" customFormat="1" ht="50.25" customHeight="1" x14ac:dyDescent="0.3">
      <c r="A1081" s="58" t="s">
        <v>2855</v>
      </c>
      <c r="B1081" s="35" t="s">
        <v>3238</v>
      </c>
      <c r="C1081" s="34" t="s">
        <v>3239</v>
      </c>
      <c r="D1081" s="55">
        <v>43343</v>
      </c>
      <c r="E1081" s="34" t="s">
        <v>3240</v>
      </c>
      <c r="F1081" s="34" t="s">
        <v>67</v>
      </c>
      <c r="G1081" s="34" t="s">
        <v>232</v>
      </c>
      <c r="H1081" s="74">
        <v>45000000</v>
      </c>
      <c r="I1081" s="74">
        <v>45000000</v>
      </c>
      <c r="J1081" s="34" t="s">
        <v>76</v>
      </c>
      <c r="K1081" s="34" t="s">
        <v>68</v>
      </c>
      <c r="L1081" s="35" t="s">
        <v>2858</v>
      </c>
      <c r="M1081" s="35" t="s">
        <v>1688</v>
      </c>
      <c r="N1081" s="58" t="s">
        <v>2874</v>
      </c>
      <c r="O1081" s="45" t="s">
        <v>2860</v>
      </c>
      <c r="P1081" s="34" t="s">
        <v>2985</v>
      </c>
      <c r="Q1081" s="34" t="s">
        <v>3241</v>
      </c>
      <c r="R1081" s="34" t="s">
        <v>3242</v>
      </c>
      <c r="S1081" s="34">
        <v>180036001</v>
      </c>
      <c r="T1081" s="34" t="s">
        <v>3243</v>
      </c>
      <c r="U1081" s="35" t="s">
        <v>3244</v>
      </c>
      <c r="V1081" s="35"/>
      <c r="W1081" s="34"/>
      <c r="X1081" s="60"/>
      <c r="Y1081" s="34"/>
      <c r="Z1081" s="34"/>
      <c r="AA1081" s="68" t="str">
        <f t="shared" si="16"/>
        <v/>
      </c>
      <c r="AB1081" s="35"/>
      <c r="AC1081" s="35"/>
      <c r="AD1081" s="35" t="s">
        <v>3245</v>
      </c>
      <c r="AE1081" s="35" t="s">
        <v>3246</v>
      </c>
      <c r="AF1081" s="34" t="s">
        <v>63</v>
      </c>
      <c r="AG1081" s="34" t="s">
        <v>2883</v>
      </c>
    </row>
    <row r="1082" spans="1:33" s="5" customFormat="1" ht="50.25" customHeight="1" x14ac:dyDescent="0.3">
      <c r="A1082" s="58" t="s">
        <v>2855</v>
      </c>
      <c r="B1082" s="35" t="s">
        <v>3247</v>
      </c>
      <c r="C1082" s="34" t="s">
        <v>3248</v>
      </c>
      <c r="D1082" s="55">
        <v>43343</v>
      </c>
      <c r="E1082" s="34" t="s">
        <v>3240</v>
      </c>
      <c r="F1082" s="34" t="s">
        <v>227</v>
      </c>
      <c r="G1082" s="34" t="s">
        <v>232</v>
      </c>
      <c r="H1082" s="74">
        <v>50000000</v>
      </c>
      <c r="I1082" s="74">
        <f>H1082</f>
        <v>50000000</v>
      </c>
      <c r="J1082" s="34" t="s">
        <v>76</v>
      </c>
      <c r="K1082" s="34" t="s">
        <v>68</v>
      </c>
      <c r="L1082" s="35" t="s">
        <v>2858</v>
      </c>
      <c r="M1082" s="35" t="s">
        <v>1688</v>
      </c>
      <c r="N1082" s="58" t="s">
        <v>2874</v>
      </c>
      <c r="O1082" s="45" t="s">
        <v>2860</v>
      </c>
      <c r="P1082" s="34" t="s">
        <v>2985</v>
      </c>
      <c r="Q1082" s="34" t="s">
        <v>3249</v>
      </c>
      <c r="R1082" s="34" t="s">
        <v>3242</v>
      </c>
      <c r="S1082" s="34">
        <v>180036001</v>
      </c>
      <c r="T1082" s="34" t="s">
        <v>3243</v>
      </c>
      <c r="U1082" s="35" t="s">
        <v>3244</v>
      </c>
      <c r="V1082" s="35"/>
      <c r="W1082" s="34"/>
      <c r="X1082" s="60"/>
      <c r="Y1082" s="34"/>
      <c r="Z1082" s="34"/>
      <c r="AA1082" s="68" t="str">
        <f t="shared" si="16"/>
        <v/>
      </c>
      <c r="AB1082" s="35"/>
      <c r="AC1082" s="35"/>
      <c r="AD1082" s="35" t="s">
        <v>3245</v>
      </c>
      <c r="AE1082" s="35" t="s">
        <v>3246</v>
      </c>
      <c r="AF1082" s="34" t="s">
        <v>63</v>
      </c>
      <c r="AG1082" s="34" t="s">
        <v>2883</v>
      </c>
    </row>
    <row r="1083" spans="1:33" s="5" customFormat="1" ht="50.25" customHeight="1" x14ac:dyDescent="0.3">
      <c r="A1083" s="58" t="s">
        <v>2855</v>
      </c>
      <c r="B1083" s="35" t="s">
        <v>3250</v>
      </c>
      <c r="C1083" s="34" t="s">
        <v>3251</v>
      </c>
      <c r="D1083" s="55">
        <v>43343</v>
      </c>
      <c r="E1083" s="34" t="s">
        <v>3240</v>
      </c>
      <c r="F1083" s="34" t="s">
        <v>227</v>
      </c>
      <c r="G1083" s="34" t="s">
        <v>232</v>
      </c>
      <c r="H1083" s="74">
        <v>165000000</v>
      </c>
      <c r="I1083" s="74">
        <v>165000000</v>
      </c>
      <c r="J1083" s="34" t="s">
        <v>76</v>
      </c>
      <c r="K1083" s="34" t="s">
        <v>68</v>
      </c>
      <c r="L1083" s="35" t="s">
        <v>2858</v>
      </c>
      <c r="M1083" s="35" t="s">
        <v>1688</v>
      </c>
      <c r="N1083" s="58" t="s">
        <v>2874</v>
      </c>
      <c r="O1083" s="45" t="s">
        <v>2860</v>
      </c>
      <c r="P1083" s="34" t="s">
        <v>2985</v>
      </c>
      <c r="Q1083" s="34" t="s">
        <v>3241</v>
      </c>
      <c r="R1083" s="34" t="s">
        <v>3242</v>
      </c>
      <c r="S1083" s="34">
        <v>180036001</v>
      </c>
      <c r="T1083" s="34" t="s">
        <v>3243</v>
      </c>
      <c r="U1083" s="35" t="s">
        <v>3244</v>
      </c>
      <c r="V1083" s="35"/>
      <c r="W1083" s="34"/>
      <c r="X1083" s="60"/>
      <c r="Y1083" s="34"/>
      <c r="Z1083" s="34"/>
      <c r="AA1083" s="68" t="str">
        <f t="shared" si="16"/>
        <v/>
      </c>
      <c r="AB1083" s="35"/>
      <c r="AC1083" s="35"/>
      <c r="AD1083" s="35" t="s">
        <v>3252</v>
      </c>
      <c r="AE1083" s="35" t="s">
        <v>3246</v>
      </c>
      <c r="AF1083" s="34" t="s">
        <v>63</v>
      </c>
      <c r="AG1083" s="34" t="s">
        <v>2883</v>
      </c>
    </row>
    <row r="1084" spans="1:33" s="5" customFormat="1" ht="50.25" customHeight="1" x14ac:dyDescent="0.3">
      <c r="A1084" s="58" t="s">
        <v>2855</v>
      </c>
      <c r="B1084" s="35" t="s">
        <v>3253</v>
      </c>
      <c r="C1084" s="34" t="s">
        <v>3254</v>
      </c>
      <c r="D1084" s="55">
        <v>43344</v>
      </c>
      <c r="E1084" s="34" t="s">
        <v>1911</v>
      </c>
      <c r="F1084" s="34" t="s">
        <v>67</v>
      </c>
      <c r="G1084" s="34" t="s">
        <v>232</v>
      </c>
      <c r="H1084" s="74">
        <v>6000000</v>
      </c>
      <c r="I1084" s="74">
        <v>6000000</v>
      </c>
      <c r="J1084" s="34" t="s">
        <v>76</v>
      </c>
      <c r="K1084" s="34" t="s">
        <v>68</v>
      </c>
      <c r="L1084" s="35" t="s">
        <v>2858</v>
      </c>
      <c r="M1084" s="35" t="s">
        <v>1688</v>
      </c>
      <c r="N1084" s="58" t="s">
        <v>2874</v>
      </c>
      <c r="O1084" s="45" t="s">
        <v>2860</v>
      </c>
      <c r="P1084" s="34" t="s">
        <v>2985</v>
      </c>
      <c r="Q1084" s="34" t="s">
        <v>3241</v>
      </c>
      <c r="R1084" s="34" t="s">
        <v>3242</v>
      </c>
      <c r="S1084" s="34">
        <v>180036001</v>
      </c>
      <c r="T1084" s="34" t="s">
        <v>3243</v>
      </c>
      <c r="U1084" s="35" t="s">
        <v>3244</v>
      </c>
      <c r="V1084" s="35"/>
      <c r="W1084" s="34"/>
      <c r="X1084" s="60"/>
      <c r="Y1084" s="34"/>
      <c r="Z1084" s="34"/>
      <c r="AA1084" s="68" t="str">
        <f t="shared" si="16"/>
        <v/>
      </c>
      <c r="AB1084" s="35"/>
      <c r="AC1084" s="35"/>
      <c r="AD1084" s="35" t="s">
        <v>3255</v>
      </c>
      <c r="AE1084" s="35" t="s">
        <v>3256</v>
      </c>
      <c r="AF1084" s="34" t="s">
        <v>63</v>
      </c>
      <c r="AG1084" s="34" t="s">
        <v>2883</v>
      </c>
    </row>
    <row r="1085" spans="1:33" s="5" customFormat="1" ht="50.25" customHeight="1" x14ac:dyDescent="0.3">
      <c r="A1085" s="58" t="s">
        <v>2855</v>
      </c>
      <c r="B1085" s="35" t="s">
        <v>3253</v>
      </c>
      <c r="C1085" s="34" t="s">
        <v>3257</v>
      </c>
      <c r="D1085" s="55">
        <v>43344</v>
      </c>
      <c r="E1085" s="34" t="s">
        <v>1911</v>
      </c>
      <c r="F1085" s="34" t="s">
        <v>67</v>
      </c>
      <c r="G1085" s="34" t="s">
        <v>232</v>
      </c>
      <c r="H1085" s="74">
        <v>8000000</v>
      </c>
      <c r="I1085" s="74">
        <v>8000000</v>
      </c>
      <c r="J1085" s="34" t="s">
        <v>76</v>
      </c>
      <c r="K1085" s="34" t="s">
        <v>68</v>
      </c>
      <c r="L1085" s="35" t="s">
        <v>2858</v>
      </c>
      <c r="M1085" s="35" t="s">
        <v>1688</v>
      </c>
      <c r="N1085" s="58" t="s">
        <v>2874</v>
      </c>
      <c r="O1085" s="45" t="s">
        <v>2860</v>
      </c>
      <c r="P1085" s="34" t="s">
        <v>2985</v>
      </c>
      <c r="Q1085" s="34" t="s">
        <v>3241</v>
      </c>
      <c r="R1085" s="34" t="s">
        <v>3242</v>
      </c>
      <c r="S1085" s="34">
        <v>180036001</v>
      </c>
      <c r="T1085" s="34" t="s">
        <v>3243</v>
      </c>
      <c r="U1085" s="35" t="s">
        <v>3244</v>
      </c>
      <c r="V1085" s="35"/>
      <c r="W1085" s="34"/>
      <c r="X1085" s="60"/>
      <c r="Y1085" s="34"/>
      <c r="Z1085" s="34"/>
      <c r="AA1085" s="68" t="str">
        <f t="shared" si="16"/>
        <v/>
      </c>
      <c r="AB1085" s="35"/>
      <c r="AC1085" s="35"/>
      <c r="AD1085" s="35" t="s">
        <v>3255</v>
      </c>
      <c r="AE1085" s="35" t="s">
        <v>3256</v>
      </c>
      <c r="AF1085" s="34" t="s">
        <v>63</v>
      </c>
      <c r="AG1085" s="34" t="s">
        <v>2883</v>
      </c>
    </row>
    <row r="1086" spans="1:33" s="5" customFormat="1" ht="50.25" customHeight="1" x14ac:dyDescent="0.3">
      <c r="A1086" s="58" t="s">
        <v>2855</v>
      </c>
      <c r="B1086" s="35" t="s">
        <v>3258</v>
      </c>
      <c r="C1086" s="34" t="s">
        <v>3259</v>
      </c>
      <c r="D1086" s="55">
        <v>43344</v>
      </c>
      <c r="E1086" s="34" t="s">
        <v>1911</v>
      </c>
      <c r="F1086" s="34" t="s">
        <v>67</v>
      </c>
      <c r="G1086" s="34" t="s">
        <v>232</v>
      </c>
      <c r="H1086" s="74">
        <v>16000000</v>
      </c>
      <c r="I1086" s="74">
        <v>16000000</v>
      </c>
      <c r="J1086" s="34" t="s">
        <v>76</v>
      </c>
      <c r="K1086" s="34" t="s">
        <v>68</v>
      </c>
      <c r="L1086" s="35" t="s">
        <v>2858</v>
      </c>
      <c r="M1086" s="35" t="s">
        <v>1688</v>
      </c>
      <c r="N1086" s="58" t="s">
        <v>2874</v>
      </c>
      <c r="O1086" s="45" t="s">
        <v>2860</v>
      </c>
      <c r="P1086" s="34" t="s">
        <v>2985</v>
      </c>
      <c r="Q1086" s="34" t="s">
        <v>3241</v>
      </c>
      <c r="R1086" s="34" t="s">
        <v>3242</v>
      </c>
      <c r="S1086" s="34">
        <v>180036001</v>
      </c>
      <c r="T1086" s="34" t="s">
        <v>3243</v>
      </c>
      <c r="U1086" s="35" t="s">
        <v>3244</v>
      </c>
      <c r="V1086" s="35"/>
      <c r="W1086" s="34"/>
      <c r="X1086" s="60"/>
      <c r="Y1086" s="34"/>
      <c r="Z1086" s="34"/>
      <c r="AA1086" s="68" t="str">
        <f t="shared" si="16"/>
        <v/>
      </c>
      <c r="AB1086" s="35"/>
      <c r="AC1086" s="35"/>
      <c r="AD1086" s="35" t="s">
        <v>3255</v>
      </c>
      <c r="AE1086" s="35" t="s">
        <v>3256</v>
      </c>
      <c r="AF1086" s="34" t="s">
        <v>63</v>
      </c>
      <c r="AG1086" s="34" t="s">
        <v>2883</v>
      </c>
    </row>
    <row r="1087" spans="1:33" s="5" customFormat="1" ht="50.25" customHeight="1" x14ac:dyDescent="0.3">
      <c r="A1087" s="58" t="s">
        <v>2855</v>
      </c>
      <c r="B1087" s="35" t="s">
        <v>3260</v>
      </c>
      <c r="C1087" s="34" t="s">
        <v>3261</v>
      </c>
      <c r="D1087" s="55">
        <v>43344</v>
      </c>
      <c r="E1087" s="34" t="s">
        <v>1911</v>
      </c>
      <c r="F1087" s="34" t="s">
        <v>67</v>
      </c>
      <c r="G1087" s="34" t="s">
        <v>232</v>
      </c>
      <c r="H1087" s="74">
        <v>1500000</v>
      </c>
      <c r="I1087" s="74">
        <v>1500000</v>
      </c>
      <c r="J1087" s="34" t="s">
        <v>76</v>
      </c>
      <c r="K1087" s="34" t="s">
        <v>68</v>
      </c>
      <c r="L1087" s="35" t="s">
        <v>2858</v>
      </c>
      <c r="M1087" s="35" t="s">
        <v>1688</v>
      </c>
      <c r="N1087" s="58" t="s">
        <v>2874</v>
      </c>
      <c r="O1087" s="45" t="s">
        <v>2860</v>
      </c>
      <c r="P1087" s="34" t="s">
        <v>2985</v>
      </c>
      <c r="Q1087" s="34" t="s">
        <v>3241</v>
      </c>
      <c r="R1087" s="34" t="s">
        <v>3242</v>
      </c>
      <c r="S1087" s="34">
        <v>180036001</v>
      </c>
      <c r="T1087" s="34" t="s">
        <v>3243</v>
      </c>
      <c r="U1087" s="35" t="s">
        <v>3244</v>
      </c>
      <c r="V1087" s="35"/>
      <c r="W1087" s="34"/>
      <c r="X1087" s="60"/>
      <c r="Y1087" s="34"/>
      <c r="Z1087" s="34"/>
      <c r="AA1087" s="68" t="str">
        <f t="shared" si="16"/>
        <v/>
      </c>
      <c r="AB1087" s="35"/>
      <c r="AC1087" s="35"/>
      <c r="AD1087" s="35" t="s">
        <v>3255</v>
      </c>
      <c r="AE1087" s="35" t="s">
        <v>3256</v>
      </c>
      <c r="AF1087" s="34" t="s">
        <v>63</v>
      </c>
      <c r="AG1087" s="34" t="s">
        <v>2883</v>
      </c>
    </row>
    <row r="1088" spans="1:33" s="5" customFormat="1" ht="50.25" customHeight="1" x14ac:dyDescent="0.3">
      <c r="A1088" s="58" t="s">
        <v>2855</v>
      </c>
      <c r="B1088" s="35" t="s">
        <v>3262</v>
      </c>
      <c r="C1088" s="34" t="s">
        <v>3263</v>
      </c>
      <c r="D1088" s="55">
        <v>43344</v>
      </c>
      <c r="E1088" s="34" t="s">
        <v>1911</v>
      </c>
      <c r="F1088" s="34" t="s">
        <v>67</v>
      </c>
      <c r="G1088" s="34" t="s">
        <v>232</v>
      </c>
      <c r="H1088" s="74">
        <v>350000</v>
      </c>
      <c r="I1088" s="74">
        <v>350000</v>
      </c>
      <c r="J1088" s="34" t="s">
        <v>76</v>
      </c>
      <c r="K1088" s="34" t="s">
        <v>68</v>
      </c>
      <c r="L1088" s="35" t="s">
        <v>2858</v>
      </c>
      <c r="M1088" s="35" t="s">
        <v>1688</v>
      </c>
      <c r="N1088" s="58" t="s">
        <v>2874</v>
      </c>
      <c r="O1088" s="45" t="s">
        <v>2860</v>
      </c>
      <c r="P1088" s="34" t="s">
        <v>2985</v>
      </c>
      <c r="Q1088" s="34" t="s">
        <v>3241</v>
      </c>
      <c r="R1088" s="34" t="s">
        <v>3242</v>
      </c>
      <c r="S1088" s="34">
        <v>180036001</v>
      </c>
      <c r="T1088" s="34" t="s">
        <v>3243</v>
      </c>
      <c r="U1088" s="35" t="s">
        <v>3244</v>
      </c>
      <c r="V1088" s="35"/>
      <c r="W1088" s="34"/>
      <c r="X1088" s="60"/>
      <c r="Y1088" s="34"/>
      <c r="Z1088" s="34"/>
      <c r="AA1088" s="68" t="str">
        <f t="shared" si="16"/>
        <v/>
      </c>
      <c r="AB1088" s="35"/>
      <c r="AC1088" s="35"/>
      <c r="AD1088" s="35" t="s">
        <v>3255</v>
      </c>
      <c r="AE1088" s="35" t="s">
        <v>3256</v>
      </c>
      <c r="AF1088" s="34" t="s">
        <v>63</v>
      </c>
      <c r="AG1088" s="34" t="s">
        <v>2883</v>
      </c>
    </row>
    <row r="1089" spans="1:33" s="5" customFormat="1" ht="50.25" customHeight="1" x14ac:dyDescent="0.3">
      <c r="A1089" s="58" t="s">
        <v>2855</v>
      </c>
      <c r="B1089" s="35" t="s">
        <v>3262</v>
      </c>
      <c r="C1089" s="34" t="s">
        <v>3264</v>
      </c>
      <c r="D1089" s="55">
        <v>43344</v>
      </c>
      <c r="E1089" s="34" t="s">
        <v>1911</v>
      </c>
      <c r="F1089" s="34" t="s">
        <v>67</v>
      </c>
      <c r="G1089" s="34" t="s">
        <v>232</v>
      </c>
      <c r="H1089" s="74">
        <v>380000</v>
      </c>
      <c r="I1089" s="74">
        <v>380000</v>
      </c>
      <c r="J1089" s="34" t="s">
        <v>76</v>
      </c>
      <c r="K1089" s="34" t="s">
        <v>68</v>
      </c>
      <c r="L1089" s="35" t="s">
        <v>2858</v>
      </c>
      <c r="M1089" s="35" t="s">
        <v>1688</v>
      </c>
      <c r="N1089" s="58" t="s">
        <v>2874</v>
      </c>
      <c r="O1089" s="45" t="s">
        <v>2860</v>
      </c>
      <c r="P1089" s="34" t="s">
        <v>2985</v>
      </c>
      <c r="Q1089" s="34" t="s">
        <v>3241</v>
      </c>
      <c r="R1089" s="34" t="s">
        <v>3242</v>
      </c>
      <c r="S1089" s="34">
        <v>180036001</v>
      </c>
      <c r="T1089" s="34" t="s">
        <v>3243</v>
      </c>
      <c r="U1089" s="35" t="s">
        <v>3244</v>
      </c>
      <c r="V1089" s="35"/>
      <c r="W1089" s="34"/>
      <c r="X1089" s="60"/>
      <c r="Y1089" s="34"/>
      <c r="Z1089" s="34"/>
      <c r="AA1089" s="68" t="str">
        <f t="shared" si="16"/>
        <v/>
      </c>
      <c r="AB1089" s="35"/>
      <c r="AC1089" s="35"/>
      <c r="AD1089" s="35" t="s">
        <v>3255</v>
      </c>
      <c r="AE1089" s="35" t="s">
        <v>3256</v>
      </c>
      <c r="AF1089" s="34" t="s">
        <v>63</v>
      </c>
      <c r="AG1089" s="34" t="s">
        <v>2883</v>
      </c>
    </row>
    <row r="1090" spans="1:33" s="5" customFormat="1" ht="50.25" customHeight="1" x14ac:dyDescent="0.3">
      <c r="A1090" s="58" t="s">
        <v>2855</v>
      </c>
      <c r="B1090" s="35">
        <v>81112501</v>
      </c>
      <c r="C1090" s="34" t="s">
        <v>3265</v>
      </c>
      <c r="D1090" s="55">
        <v>43344</v>
      </c>
      <c r="E1090" s="34" t="s">
        <v>1911</v>
      </c>
      <c r="F1090" s="34" t="s">
        <v>67</v>
      </c>
      <c r="G1090" s="34" t="s">
        <v>232</v>
      </c>
      <c r="H1090" s="74">
        <v>20000000</v>
      </c>
      <c r="I1090" s="74">
        <v>20000000</v>
      </c>
      <c r="J1090" s="34" t="s">
        <v>76</v>
      </c>
      <c r="K1090" s="34" t="s">
        <v>68</v>
      </c>
      <c r="L1090" s="35" t="s">
        <v>2858</v>
      </c>
      <c r="M1090" s="35" t="s">
        <v>1688</v>
      </c>
      <c r="N1090" s="58" t="s">
        <v>2874</v>
      </c>
      <c r="O1090" s="45" t="s">
        <v>2860</v>
      </c>
      <c r="P1090" s="34" t="s">
        <v>2985</v>
      </c>
      <c r="Q1090" s="34" t="s">
        <v>3241</v>
      </c>
      <c r="R1090" s="34" t="s">
        <v>3242</v>
      </c>
      <c r="S1090" s="34">
        <v>180036001</v>
      </c>
      <c r="T1090" s="34" t="s">
        <v>3243</v>
      </c>
      <c r="U1090" s="35" t="s">
        <v>3244</v>
      </c>
      <c r="V1090" s="35"/>
      <c r="W1090" s="34"/>
      <c r="X1090" s="60"/>
      <c r="Y1090" s="34"/>
      <c r="Z1090" s="34"/>
      <c r="AA1090" s="68" t="str">
        <f t="shared" si="16"/>
        <v/>
      </c>
      <c r="AB1090" s="35"/>
      <c r="AC1090" s="35"/>
      <c r="AD1090" s="35" t="s">
        <v>3252</v>
      </c>
      <c r="AE1090" s="35" t="s">
        <v>3246</v>
      </c>
      <c r="AF1090" s="34" t="s">
        <v>63</v>
      </c>
      <c r="AG1090" s="34" t="s">
        <v>2883</v>
      </c>
    </row>
    <row r="1091" spans="1:33" s="5" customFormat="1" ht="50.25" customHeight="1" x14ac:dyDescent="0.3">
      <c r="A1091" s="58" t="s">
        <v>2855</v>
      </c>
      <c r="B1091" s="35">
        <v>78111800</v>
      </c>
      <c r="C1091" s="34" t="s">
        <v>3266</v>
      </c>
      <c r="D1091" s="55">
        <v>43131</v>
      </c>
      <c r="E1091" s="34" t="s">
        <v>66</v>
      </c>
      <c r="F1091" s="34" t="s">
        <v>67</v>
      </c>
      <c r="G1091" s="34" t="s">
        <v>570</v>
      </c>
      <c r="H1091" s="74">
        <f>500000000+128250000*2</f>
        <v>756500000</v>
      </c>
      <c r="I1091" s="74">
        <v>731282941</v>
      </c>
      <c r="J1091" s="34" t="s">
        <v>76</v>
      </c>
      <c r="K1091" s="34" t="s">
        <v>68</v>
      </c>
      <c r="L1091" s="35" t="s">
        <v>2858</v>
      </c>
      <c r="M1091" s="35" t="s">
        <v>1688</v>
      </c>
      <c r="N1091" s="58" t="s">
        <v>2874</v>
      </c>
      <c r="O1091" s="45" t="s">
        <v>2860</v>
      </c>
      <c r="P1091" s="34" t="s">
        <v>2885</v>
      </c>
      <c r="Q1091" s="34" t="s">
        <v>3267</v>
      </c>
      <c r="R1091" s="34" t="s">
        <v>3268</v>
      </c>
      <c r="S1091" s="34">
        <v>180035001</v>
      </c>
      <c r="T1091" s="34" t="s">
        <v>2888</v>
      </c>
      <c r="U1091" s="35" t="s">
        <v>3269</v>
      </c>
      <c r="V1091" s="35"/>
      <c r="W1091" s="34" t="s">
        <v>3270</v>
      </c>
      <c r="X1091" s="60"/>
      <c r="Y1091" s="34"/>
      <c r="Z1091" s="34"/>
      <c r="AA1091" s="68">
        <f t="shared" si="16"/>
        <v>0</v>
      </c>
      <c r="AB1091" s="35"/>
      <c r="AC1091" s="35"/>
      <c r="AD1091" s="35"/>
      <c r="AE1091" s="35" t="s">
        <v>3271</v>
      </c>
      <c r="AF1091" s="34" t="s">
        <v>63</v>
      </c>
      <c r="AG1091" s="34" t="s">
        <v>2883</v>
      </c>
    </row>
    <row r="1092" spans="1:33" s="5" customFormat="1" ht="50.25" customHeight="1" x14ac:dyDescent="0.3">
      <c r="A1092" s="58" t="s">
        <v>2855</v>
      </c>
      <c r="B1092" s="35">
        <v>80111600</v>
      </c>
      <c r="C1092" s="34" t="s">
        <v>3272</v>
      </c>
      <c r="D1092" s="55">
        <v>42795</v>
      </c>
      <c r="E1092" s="34" t="s">
        <v>718</v>
      </c>
      <c r="F1092" s="34" t="s">
        <v>47</v>
      </c>
      <c r="G1092" s="34" t="s">
        <v>570</v>
      </c>
      <c r="H1092" s="74">
        <f>749421255*2</f>
        <v>1498842510</v>
      </c>
      <c r="I1092" s="74">
        <v>1498842511</v>
      </c>
      <c r="J1092" s="34" t="s">
        <v>76</v>
      </c>
      <c r="K1092" s="34" t="s">
        <v>68</v>
      </c>
      <c r="L1092" s="35" t="s">
        <v>2858</v>
      </c>
      <c r="M1092" s="35" t="s">
        <v>1688</v>
      </c>
      <c r="N1092" s="58" t="s">
        <v>2874</v>
      </c>
      <c r="O1092" s="45" t="s">
        <v>2860</v>
      </c>
      <c r="P1092" s="34" t="s">
        <v>3273</v>
      </c>
      <c r="Q1092" s="34" t="s">
        <v>3274</v>
      </c>
      <c r="R1092" s="34" t="s">
        <v>3275</v>
      </c>
      <c r="S1092" s="34" t="s">
        <v>3276</v>
      </c>
      <c r="T1092" s="34" t="s">
        <v>3277</v>
      </c>
      <c r="U1092" s="35" t="s">
        <v>3269</v>
      </c>
      <c r="V1092" s="35">
        <v>6455</v>
      </c>
      <c r="W1092" s="34" t="s">
        <v>3278</v>
      </c>
      <c r="X1092" s="60">
        <v>42798.379861111112</v>
      </c>
      <c r="Y1092" s="34" t="s">
        <v>3279</v>
      </c>
      <c r="Z1092" s="34">
        <v>4600006343</v>
      </c>
      <c r="AA1092" s="68">
        <f t="shared" si="16"/>
        <v>1</v>
      </c>
      <c r="AB1092" s="35" t="s">
        <v>441</v>
      </c>
      <c r="AC1092" s="35" t="s">
        <v>787</v>
      </c>
      <c r="AD1092" s="35" t="s">
        <v>3280</v>
      </c>
      <c r="AE1092" s="35" t="s">
        <v>3281</v>
      </c>
      <c r="AF1092" s="34" t="s">
        <v>94</v>
      </c>
      <c r="AG1092" s="34" t="s">
        <v>3282</v>
      </c>
    </row>
    <row r="1093" spans="1:33" s="5" customFormat="1" ht="50.25" customHeight="1" x14ac:dyDescent="0.3">
      <c r="A1093" s="58" t="s">
        <v>2855</v>
      </c>
      <c r="B1093" s="35" t="s">
        <v>3179</v>
      </c>
      <c r="C1093" s="34" t="s">
        <v>3687</v>
      </c>
      <c r="D1093" s="55">
        <v>43251</v>
      </c>
      <c r="E1093" s="34" t="s">
        <v>3688</v>
      </c>
      <c r="F1093" s="34" t="s">
        <v>1060</v>
      </c>
      <c r="G1093" s="34" t="s">
        <v>570</v>
      </c>
      <c r="H1093" s="74">
        <v>109351037</v>
      </c>
      <c r="I1093" s="74">
        <v>109351037</v>
      </c>
      <c r="J1093" s="34" t="s">
        <v>76</v>
      </c>
      <c r="K1093" s="34" t="s">
        <v>68</v>
      </c>
      <c r="L1093" s="35" t="s">
        <v>2858</v>
      </c>
      <c r="M1093" s="35" t="s">
        <v>1688</v>
      </c>
      <c r="N1093" s="58" t="s">
        <v>2874</v>
      </c>
      <c r="O1093" s="45" t="s">
        <v>2860</v>
      </c>
      <c r="P1093" s="34"/>
      <c r="Q1093" s="34"/>
      <c r="R1093" s="34"/>
      <c r="S1093" s="34"/>
      <c r="T1093" s="34"/>
      <c r="U1093" s="35"/>
      <c r="V1093" s="35">
        <v>8214</v>
      </c>
      <c r="W1093" s="34" t="s">
        <v>3689</v>
      </c>
      <c r="X1093" s="60">
        <v>43238.731249999997</v>
      </c>
      <c r="Y1093" s="34"/>
      <c r="Z1093" s="34"/>
      <c r="AA1093" s="68">
        <f t="shared" si="16"/>
        <v>0.33</v>
      </c>
      <c r="AB1093" s="35"/>
      <c r="AC1093" s="35" t="s">
        <v>106</v>
      </c>
      <c r="AD1093" s="35" t="s">
        <v>3690</v>
      </c>
      <c r="AE1093" s="35" t="s">
        <v>3691</v>
      </c>
      <c r="AF1093" s="34" t="s">
        <v>63</v>
      </c>
      <c r="AG1093" s="34" t="s">
        <v>2883</v>
      </c>
    </row>
    <row r="1094" spans="1:33" s="5" customFormat="1" ht="50.25" customHeight="1" x14ac:dyDescent="0.3">
      <c r="A1094" s="58" t="s">
        <v>2855</v>
      </c>
      <c r="B1094" s="35">
        <v>93151610</v>
      </c>
      <c r="C1094" s="34" t="s">
        <v>3692</v>
      </c>
      <c r="D1094" s="55">
        <v>43313</v>
      </c>
      <c r="E1094" s="34" t="s">
        <v>3693</v>
      </c>
      <c r="F1094" s="34" t="s">
        <v>141</v>
      </c>
      <c r="G1094" s="34" t="s">
        <v>232</v>
      </c>
      <c r="H1094" s="74">
        <v>1521000000</v>
      </c>
      <c r="I1094" s="74">
        <v>61000000</v>
      </c>
      <c r="J1094" s="34" t="s">
        <v>49</v>
      </c>
      <c r="K1094" s="34" t="s">
        <v>50</v>
      </c>
      <c r="L1094" s="35" t="s">
        <v>2858</v>
      </c>
      <c r="M1094" s="35" t="s">
        <v>1688</v>
      </c>
      <c r="N1094" s="58" t="s">
        <v>2874</v>
      </c>
      <c r="O1094" s="45" t="s">
        <v>2860</v>
      </c>
      <c r="P1094" s="34"/>
      <c r="Q1094" s="34"/>
      <c r="R1094" s="34"/>
      <c r="S1094" s="34"/>
      <c r="T1094" s="34"/>
      <c r="U1094" s="35"/>
      <c r="V1094" s="35"/>
      <c r="W1094" s="34" t="s">
        <v>3694</v>
      </c>
      <c r="X1094" s="60"/>
      <c r="Y1094" s="34"/>
      <c r="Z1094" s="34"/>
      <c r="AA1094" s="68">
        <f t="shared" si="16"/>
        <v>0</v>
      </c>
      <c r="AB1094" s="35"/>
      <c r="AC1094" s="35" t="s">
        <v>534</v>
      </c>
      <c r="AD1094" s="35" t="s">
        <v>3695</v>
      </c>
      <c r="AE1094" s="35" t="s">
        <v>3345</v>
      </c>
      <c r="AF1094" s="34" t="s">
        <v>63</v>
      </c>
      <c r="AG1094" s="34" t="s">
        <v>2883</v>
      </c>
    </row>
    <row r="1095" spans="1:33" s="5" customFormat="1" ht="50.25" customHeight="1" x14ac:dyDescent="0.3">
      <c r="A1095" s="58" t="s">
        <v>2855</v>
      </c>
      <c r="B1095" s="35">
        <v>80111600</v>
      </c>
      <c r="C1095" s="34" t="s">
        <v>3283</v>
      </c>
      <c r="D1095" s="55">
        <v>43280</v>
      </c>
      <c r="E1095" s="34" t="s">
        <v>136</v>
      </c>
      <c r="F1095" s="34" t="s">
        <v>47</v>
      </c>
      <c r="G1095" s="34" t="s">
        <v>570</v>
      </c>
      <c r="H1095" s="74">
        <f>1000000000+3200000000</f>
        <v>4200000000</v>
      </c>
      <c r="I1095" s="74">
        <f>910000000+850000000+340000000</f>
        <v>2100000000</v>
      </c>
      <c r="J1095" s="34" t="s">
        <v>49</v>
      </c>
      <c r="K1095" s="34" t="s">
        <v>3284</v>
      </c>
      <c r="L1095" s="35" t="s">
        <v>2858</v>
      </c>
      <c r="M1095" s="35" t="s">
        <v>1688</v>
      </c>
      <c r="N1095" s="58" t="s">
        <v>2874</v>
      </c>
      <c r="O1095" s="45" t="s">
        <v>2860</v>
      </c>
      <c r="P1095" s="34" t="s">
        <v>2885</v>
      </c>
      <c r="Q1095" s="34" t="s">
        <v>3285</v>
      </c>
      <c r="R1095" s="34" t="s">
        <v>3286</v>
      </c>
      <c r="S1095" s="34" t="s">
        <v>3287</v>
      </c>
      <c r="T1095" s="34" t="s">
        <v>3288</v>
      </c>
      <c r="U1095" s="35" t="s">
        <v>3289</v>
      </c>
      <c r="V1095" s="35">
        <v>8365</v>
      </c>
      <c r="W1095" s="34" t="s">
        <v>3290</v>
      </c>
      <c r="X1095" s="60"/>
      <c r="Y1095" s="34"/>
      <c r="Z1095" s="34"/>
      <c r="AA1095" s="68">
        <f t="shared" si="16"/>
        <v>0</v>
      </c>
      <c r="AB1095" s="35"/>
      <c r="AC1095" s="35"/>
      <c r="AD1095" s="35" t="s">
        <v>3291</v>
      </c>
      <c r="AE1095" s="35" t="s">
        <v>3281</v>
      </c>
      <c r="AF1095" s="34" t="s">
        <v>94</v>
      </c>
      <c r="AG1095" s="34" t="s">
        <v>3282</v>
      </c>
    </row>
    <row r="1096" spans="1:33" s="5" customFormat="1" ht="50.25" customHeight="1" x14ac:dyDescent="0.3">
      <c r="A1096" s="58" t="s">
        <v>2855</v>
      </c>
      <c r="B1096" s="35">
        <v>80111504</v>
      </c>
      <c r="C1096" s="34" t="s">
        <v>5608</v>
      </c>
      <c r="D1096" s="55">
        <v>43131</v>
      </c>
      <c r="E1096" s="34" t="s">
        <v>136</v>
      </c>
      <c r="F1096" s="34" t="s">
        <v>47</v>
      </c>
      <c r="G1096" s="34" t="s">
        <v>232</v>
      </c>
      <c r="H1096" s="74">
        <f>200000000-H1097</f>
        <v>84766805</v>
      </c>
      <c r="I1096" s="74">
        <f>200000000-I1097</f>
        <v>84766805</v>
      </c>
      <c r="J1096" s="34" t="s">
        <v>76</v>
      </c>
      <c r="K1096" s="34" t="s">
        <v>68</v>
      </c>
      <c r="L1096" s="35" t="s">
        <v>2858</v>
      </c>
      <c r="M1096" s="35" t="s">
        <v>1688</v>
      </c>
      <c r="N1096" s="58" t="s">
        <v>2874</v>
      </c>
      <c r="O1096" s="45" t="s">
        <v>2860</v>
      </c>
      <c r="P1096" s="34" t="s">
        <v>2885</v>
      </c>
      <c r="Q1096" s="34" t="s">
        <v>3292</v>
      </c>
      <c r="R1096" s="34" t="s">
        <v>2887</v>
      </c>
      <c r="S1096" s="34">
        <v>180035001</v>
      </c>
      <c r="T1096" s="34" t="s">
        <v>2888</v>
      </c>
      <c r="U1096" s="35" t="s">
        <v>3269</v>
      </c>
      <c r="V1096" s="35"/>
      <c r="W1096" s="34" t="s">
        <v>3293</v>
      </c>
      <c r="X1096" s="60"/>
      <c r="Y1096" s="34"/>
      <c r="Z1096" s="34"/>
      <c r="AA1096" s="68">
        <f t="shared" si="16"/>
        <v>0</v>
      </c>
      <c r="AB1096" s="35"/>
      <c r="AC1096" s="35"/>
      <c r="AD1096" s="35"/>
      <c r="AE1096" s="35" t="s">
        <v>5609</v>
      </c>
      <c r="AF1096" s="34" t="s">
        <v>63</v>
      </c>
      <c r="AG1096" s="34" t="s">
        <v>3282</v>
      </c>
    </row>
    <row r="1097" spans="1:33" s="5" customFormat="1" ht="50.25" customHeight="1" x14ac:dyDescent="0.3">
      <c r="A1097" s="58" t="s">
        <v>2855</v>
      </c>
      <c r="B1097" s="35">
        <v>80111504</v>
      </c>
      <c r="C1097" s="34" t="s">
        <v>5610</v>
      </c>
      <c r="D1097" s="55">
        <v>43281</v>
      </c>
      <c r="E1097" s="34" t="s">
        <v>162</v>
      </c>
      <c r="F1097" s="34" t="s">
        <v>47</v>
      </c>
      <c r="G1097" s="34" t="s">
        <v>232</v>
      </c>
      <c r="H1097" s="74">
        <v>115233195</v>
      </c>
      <c r="I1097" s="74">
        <v>115233195</v>
      </c>
      <c r="J1097" s="34" t="s">
        <v>76</v>
      </c>
      <c r="K1097" s="34" t="s">
        <v>68</v>
      </c>
      <c r="L1097" s="35" t="s">
        <v>2858</v>
      </c>
      <c r="M1097" s="35" t="s">
        <v>1688</v>
      </c>
      <c r="N1097" s="58" t="s">
        <v>2874</v>
      </c>
      <c r="O1097" s="45" t="s">
        <v>2860</v>
      </c>
      <c r="P1097" s="34" t="s">
        <v>2885</v>
      </c>
      <c r="Q1097" s="34" t="s">
        <v>3292</v>
      </c>
      <c r="R1097" s="34" t="s">
        <v>2887</v>
      </c>
      <c r="S1097" s="34">
        <v>180035001</v>
      </c>
      <c r="T1097" s="34" t="s">
        <v>2888</v>
      </c>
      <c r="U1097" s="35" t="s">
        <v>3269</v>
      </c>
      <c r="V1097" s="35"/>
      <c r="W1097" s="34" t="s">
        <v>3294</v>
      </c>
      <c r="X1097" s="60"/>
      <c r="Y1097" s="34"/>
      <c r="Z1097" s="34"/>
      <c r="AA1097" s="68">
        <f t="shared" si="16"/>
        <v>0</v>
      </c>
      <c r="AB1097" s="35"/>
      <c r="AC1097" s="35"/>
      <c r="AD1097" s="35"/>
      <c r="AE1097" s="35" t="s">
        <v>5611</v>
      </c>
      <c r="AF1097" s="34" t="s">
        <v>63</v>
      </c>
      <c r="AG1097" s="34" t="s">
        <v>3282</v>
      </c>
    </row>
    <row r="1098" spans="1:33" s="5" customFormat="1" ht="50.25" customHeight="1" x14ac:dyDescent="0.3">
      <c r="A1098" s="58" t="s">
        <v>2855</v>
      </c>
      <c r="B1098" s="35">
        <v>86131504</v>
      </c>
      <c r="C1098" s="34" t="s">
        <v>3295</v>
      </c>
      <c r="D1098" s="55">
        <v>43313</v>
      </c>
      <c r="E1098" s="34" t="s">
        <v>162</v>
      </c>
      <c r="F1098" s="34" t="s">
        <v>47</v>
      </c>
      <c r="G1098" s="34" t="s">
        <v>570</v>
      </c>
      <c r="H1098" s="74">
        <v>400000000</v>
      </c>
      <c r="I1098" s="74">
        <v>250000000</v>
      </c>
      <c r="J1098" s="34" t="s">
        <v>76</v>
      </c>
      <c r="K1098" s="34" t="s">
        <v>68</v>
      </c>
      <c r="L1098" s="35" t="s">
        <v>2858</v>
      </c>
      <c r="M1098" s="35" t="s">
        <v>1688</v>
      </c>
      <c r="N1098" s="58" t="s">
        <v>2874</v>
      </c>
      <c r="O1098" s="45" t="s">
        <v>2860</v>
      </c>
      <c r="P1098" s="34" t="s">
        <v>2885</v>
      </c>
      <c r="Q1098" s="34" t="s">
        <v>3292</v>
      </c>
      <c r="R1098" s="34" t="s">
        <v>2887</v>
      </c>
      <c r="S1098" s="34">
        <v>180035001</v>
      </c>
      <c r="T1098" s="34" t="s">
        <v>2888</v>
      </c>
      <c r="U1098" s="35" t="s">
        <v>3269</v>
      </c>
      <c r="V1098" s="35"/>
      <c r="W1098" s="34" t="s">
        <v>3296</v>
      </c>
      <c r="X1098" s="60"/>
      <c r="Y1098" s="34"/>
      <c r="Z1098" s="34"/>
      <c r="AA1098" s="68">
        <f t="shared" si="16"/>
        <v>0</v>
      </c>
      <c r="AB1098" s="35"/>
      <c r="AC1098" s="35"/>
      <c r="AD1098" s="35"/>
      <c r="AE1098" s="35" t="s">
        <v>3297</v>
      </c>
      <c r="AF1098" s="34" t="s">
        <v>63</v>
      </c>
      <c r="AG1098" s="34" t="s">
        <v>2883</v>
      </c>
    </row>
    <row r="1099" spans="1:33" s="5" customFormat="1" ht="50.25" customHeight="1" x14ac:dyDescent="0.3">
      <c r="A1099" s="58" t="s">
        <v>2855</v>
      </c>
      <c r="B1099" s="35">
        <v>80141607</v>
      </c>
      <c r="C1099" s="34" t="s">
        <v>3298</v>
      </c>
      <c r="D1099" s="55">
        <v>43312</v>
      </c>
      <c r="E1099" s="34" t="s">
        <v>162</v>
      </c>
      <c r="F1099" s="34" t="s">
        <v>47</v>
      </c>
      <c r="G1099" s="34" t="s">
        <v>570</v>
      </c>
      <c r="H1099" s="74">
        <v>400000000</v>
      </c>
      <c r="I1099" s="74">
        <v>250000000</v>
      </c>
      <c r="J1099" s="34" t="s">
        <v>76</v>
      </c>
      <c r="K1099" s="34" t="s">
        <v>68</v>
      </c>
      <c r="L1099" s="35" t="s">
        <v>2858</v>
      </c>
      <c r="M1099" s="35" t="s">
        <v>1688</v>
      </c>
      <c r="N1099" s="58" t="s">
        <v>2874</v>
      </c>
      <c r="O1099" s="45" t="s">
        <v>2860</v>
      </c>
      <c r="P1099" s="34" t="s">
        <v>2885</v>
      </c>
      <c r="Q1099" s="34" t="s">
        <v>3292</v>
      </c>
      <c r="R1099" s="34" t="s">
        <v>2887</v>
      </c>
      <c r="S1099" s="34">
        <v>180035001</v>
      </c>
      <c r="T1099" s="34" t="s">
        <v>2888</v>
      </c>
      <c r="U1099" s="35" t="s">
        <v>3269</v>
      </c>
      <c r="V1099" s="35"/>
      <c r="W1099" s="34" t="s">
        <v>6134</v>
      </c>
      <c r="X1099" s="60"/>
      <c r="Y1099" s="34"/>
      <c r="Z1099" s="34"/>
      <c r="AA1099" s="68">
        <f t="shared" si="16"/>
        <v>0</v>
      </c>
      <c r="AB1099" s="35"/>
      <c r="AC1099" s="35"/>
      <c r="AD1099" s="35"/>
      <c r="AE1099" s="35" t="s">
        <v>3299</v>
      </c>
      <c r="AF1099" s="34" t="s">
        <v>63</v>
      </c>
      <c r="AG1099" s="34" t="s">
        <v>2883</v>
      </c>
    </row>
    <row r="1100" spans="1:33" s="5" customFormat="1" ht="50.25" customHeight="1" x14ac:dyDescent="0.3">
      <c r="A1100" s="58" t="s">
        <v>2855</v>
      </c>
      <c r="B1100" s="35" t="s">
        <v>3300</v>
      </c>
      <c r="C1100" s="34" t="s">
        <v>3301</v>
      </c>
      <c r="D1100" s="55">
        <v>43344</v>
      </c>
      <c r="E1100" s="34" t="s">
        <v>837</v>
      </c>
      <c r="F1100" s="34" t="s">
        <v>558</v>
      </c>
      <c r="G1100" s="34" t="s">
        <v>232</v>
      </c>
      <c r="H1100" s="74">
        <v>18921331000</v>
      </c>
      <c r="I1100" s="74">
        <v>18921331000</v>
      </c>
      <c r="J1100" s="34" t="s">
        <v>76</v>
      </c>
      <c r="K1100" s="34" t="s">
        <v>68</v>
      </c>
      <c r="L1100" s="35" t="s">
        <v>2858</v>
      </c>
      <c r="M1100" s="35" t="s">
        <v>1688</v>
      </c>
      <c r="N1100" s="58" t="s">
        <v>2874</v>
      </c>
      <c r="O1100" s="45" t="s">
        <v>2860</v>
      </c>
      <c r="P1100" s="34" t="s">
        <v>3014</v>
      </c>
      <c r="Q1100" s="34" t="s">
        <v>3302</v>
      </c>
      <c r="R1100" s="34" t="s">
        <v>3303</v>
      </c>
      <c r="S1100" s="34" t="s">
        <v>3304</v>
      </c>
      <c r="T1100" s="34" t="s">
        <v>3305</v>
      </c>
      <c r="U1100" s="35" t="s">
        <v>3306</v>
      </c>
      <c r="V1100" s="35"/>
      <c r="W1100" s="34"/>
      <c r="X1100" s="60"/>
      <c r="Y1100" s="34"/>
      <c r="Z1100" s="34"/>
      <c r="AA1100" s="68" t="str">
        <f t="shared" si="16"/>
        <v/>
      </c>
      <c r="AB1100" s="35"/>
      <c r="AC1100" s="35"/>
      <c r="AD1100" s="35"/>
      <c r="AE1100" s="35" t="s">
        <v>3178</v>
      </c>
      <c r="AF1100" s="34" t="s">
        <v>271</v>
      </c>
      <c r="AG1100" s="34" t="s">
        <v>2872</v>
      </c>
    </row>
    <row r="1101" spans="1:33" s="5" customFormat="1" ht="50.25" customHeight="1" x14ac:dyDescent="0.3">
      <c r="A1101" s="58" t="s">
        <v>2855</v>
      </c>
      <c r="B1101" s="35" t="s">
        <v>3012</v>
      </c>
      <c r="C1101" s="34" t="s">
        <v>6095</v>
      </c>
      <c r="D1101" s="55">
        <v>43344</v>
      </c>
      <c r="E1101" s="34" t="s">
        <v>837</v>
      </c>
      <c r="F1101" s="34" t="s">
        <v>558</v>
      </c>
      <c r="G1101" s="34" t="s">
        <v>232</v>
      </c>
      <c r="H1101" s="74">
        <v>28000000000</v>
      </c>
      <c r="I1101" s="74">
        <v>28000000000</v>
      </c>
      <c r="J1101" s="34" t="s">
        <v>76</v>
      </c>
      <c r="K1101" s="34" t="s">
        <v>68</v>
      </c>
      <c r="L1101" s="35" t="s">
        <v>2858</v>
      </c>
      <c r="M1101" s="35" t="s">
        <v>1688</v>
      </c>
      <c r="N1101" s="58" t="s">
        <v>2874</v>
      </c>
      <c r="O1101" s="45" t="s">
        <v>2860</v>
      </c>
      <c r="P1101" s="34" t="s">
        <v>3014</v>
      </c>
      <c r="Q1101" s="34" t="s">
        <v>3302</v>
      </c>
      <c r="R1101" s="34" t="s">
        <v>3303</v>
      </c>
      <c r="S1101" s="34" t="s">
        <v>3304</v>
      </c>
      <c r="T1101" s="34" t="s">
        <v>3003</v>
      </c>
      <c r="U1101" s="35" t="s">
        <v>3307</v>
      </c>
      <c r="V1101" s="35"/>
      <c r="W1101" s="34"/>
      <c r="X1101" s="60"/>
      <c r="Y1101" s="34"/>
      <c r="Z1101" s="34"/>
      <c r="AA1101" s="68" t="str">
        <f t="shared" ref="AA1101:AA1164" si="17">+IF(AND(W1101="",X1101="",Y1101="",Z1101=""),"",IF(AND(W1101&lt;&gt;"",X1101="",Y1101="",Z1101=""),0%,IF(AND(W1101&lt;&gt;"",X1101&lt;&gt;"",Y1101="",Z1101=""),33%,IF(AND(W1101&lt;&gt;"",X1101&lt;&gt;"",Y1101&lt;&gt;"",Z1101=""),66%,IF(AND(W1101&lt;&gt;"",X1101&lt;&gt;"",Y1101&lt;&gt;"",Z1101&lt;&gt;""),100%,"Información incompleta")))))</f>
        <v/>
      </c>
      <c r="AB1101" s="35"/>
      <c r="AC1101" s="35"/>
      <c r="AD1101" s="35"/>
      <c r="AE1101" s="35" t="s">
        <v>3178</v>
      </c>
      <c r="AF1101" s="34" t="s">
        <v>271</v>
      </c>
      <c r="AG1101" s="34" t="s">
        <v>2883</v>
      </c>
    </row>
    <row r="1102" spans="1:33" s="5" customFormat="1" ht="50.25" customHeight="1" x14ac:dyDescent="0.3">
      <c r="A1102" s="58" t="s">
        <v>2855</v>
      </c>
      <c r="B1102" s="35">
        <v>81102101</v>
      </c>
      <c r="C1102" s="34" t="s">
        <v>3308</v>
      </c>
      <c r="D1102" s="55">
        <v>43042</v>
      </c>
      <c r="E1102" s="34" t="s">
        <v>837</v>
      </c>
      <c r="F1102" s="34" t="s">
        <v>47</v>
      </c>
      <c r="G1102" s="34" t="s">
        <v>232</v>
      </c>
      <c r="H1102" s="74">
        <v>1500000000</v>
      </c>
      <c r="I1102" s="74">
        <v>1500000000</v>
      </c>
      <c r="J1102" s="34" t="s">
        <v>76</v>
      </c>
      <c r="K1102" s="34" t="s">
        <v>68</v>
      </c>
      <c r="L1102" s="35" t="s">
        <v>2858</v>
      </c>
      <c r="M1102" s="35" t="s">
        <v>1688</v>
      </c>
      <c r="N1102" s="58" t="s">
        <v>2874</v>
      </c>
      <c r="O1102" s="45" t="s">
        <v>2860</v>
      </c>
      <c r="P1102" s="34" t="s">
        <v>3205</v>
      </c>
      <c r="Q1102" s="34" t="s">
        <v>3212</v>
      </c>
      <c r="R1102" s="34" t="s">
        <v>3213</v>
      </c>
      <c r="S1102" s="34">
        <v>180114001</v>
      </c>
      <c r="T1102" s="34" t="s">
        <v>3208</v>
      </c>
      <c r="U1102" s="35" t="s">
        <v>3214</v>
      </c>
      <c r="V1102" s="35" t="s">
        <v>3309</v>
      </c>
      <c r="W1102" s="34" t="s">
        <v>3310</v>
      </c>
      <c r="X1102" s="60">
        <v>43049.822222222225</v>
      </c>
      <c r="Y1102" s="34" t="s">
        <v>3311</v>
      </c>
      <c r="Z1102" s="34" t="s">
        <v>3312</v>
      </c>
      <c r="AA1102" s="68">
        <f t="shared" si="17"/>
        <v>1</v>
      </c>
      <c r="AB1102" s="35" t="s">
        <v>293</v>
      </c>
      <c r="AC1102" s="35" t="s">
        <v>61</v>
      </c>
      <c r="AD1102" s="35" t="s">
        <v>3313</v>
      </c>
      <c r="AE1102" s="35" t="s">
        <v>3042</v>
      </c>
      <c r="AF1102" s="34" t="s">
        <v>63</v>
      </c>
      <c r="AG1102" s="34" t="s">
        <v>2883</v>
      </c>
    </row>
    <row r="1103" spans="1:33" s="5" customFormat="1" ht="50.25" customHeight="1" x14ac:dyDescent="0.3">
      <c r="A1103" s="58" t="s">
        <v>2855</v>
      </c>
      <c r="B1103" s="35">
        <v>22101509</v>
      </c>
      <c r="C1103" s="34" t="s">
        <v>3314</v>
      </c>
      <c r="D1103" s="55">
        <v>43192</v>
      </c>
      <c r="E1103" s="34" t="s">
        <v>74</v>
      </c>
      <c r="F1103" s="34" t="s">
        <v>67</v>
      </c>
      <c r="G1103" s="34" t="s">
        <v>232</v>
      </c>
      <c r="H1103" s="74">
        <v>10099616000</v>
      </c>
      <c r="I1103" s="74">
        <f>5840000000+1109600000</f>
        <v>6949600000</v>
      </c>
      <c r="J1103" s="34" t="s">
        <v>76</v>
      </c>
      <c r="K1103" s="34" t="s">
        <v>68</v>
      </c>
      <c r="L1103" s="35" t="s">
        <v>2858</v>
      </c>
      <c r="M1103" s="35" t="s">
        <v>1688</v>
      </c>
      <c r="N1103" s="58" t="s">
        <v>2874</v>
      </c>
      <c r="O1103" s="45" t="s">
        <v>2860</v>
      </c>
      <c r="P1103" s="34" t="s">
        <v>3055</v>
      </c>
      <c r="Q1103" s="34" t="s">
        <v>3315</v>
      </c>
      <c r="R1103" s="34" t="s">
        <v>3316</v>
      </c>
      <c r="S1103" s="34">
        <v>180068001</v>
      </c>
      <c r="T1103" s="34" t="s">
        <v>3317</v>
      </c>
      <c r="U1103" s="35" t="s">
        <v>3318</v>
      </c>
      <c r="V1103" s="35" t="s">
        <v>3319</v>
      </c>
      <c r="W1103" s="34" t="s">
        <v>3320</v>
      </c>
      <c r="X1103" s="60">
        <v>43180.669444444444</v>
      </c>
      <c r="Y1103" s="34" t="s">
        <v>3321</v>
      </c>
      <c r="Z1103" s="34"/>
      <c r="AA1103" s="68">
        <f t="shared" si="17"/>
        <v>0.66</v>
      </c>
      <c r="AB1103" s="35" t="s">
        <v>3322</v>
      </c>
      <c r="AC1103" s="35" t="s">
        <v>106</v>
      </c>
      <c r="AD1103" s="35" t="s">
        <v>3323</v>
      </c>
      <c r="AE1103" s="35" t="s">
        <v>3324</v>
      </c>
      <c r="AF1103" s="34" t="s">
        <v>63</v>
      </c>
      <c r="AG1103" s="34" t="s">
        <v>2883</v>
      </c>
    </row>
    <row r="1104" spans="1:33" s="5" customFormat="1" ht="50.25" customHeight="1" x14ac:dyDescent="0.3">
      <c r="A1104" s="58" t="s">
        <v>2855</v>
      </c>
      <c r="B1104" s="35">
        <v>25101601</v>
      </c>
      <c r="C1104" s="34" t="s">
        <v>3325</v>
      </c>
      <c r="D1104" s="55">
        <v>43192</v>
      </c>
      <c r="E1104" s="34" t="s">
        <v>74</v>
      </c>
      <c r="F1104" s="34" t="s">
        <v>67</v>
      </c>
      <c r="G1104" s="34" t="s">
        <v>232</v>
      </c>
      <c r="H1104" s="74">
        <v>6115930000</v>
      </c>
      <c r="I1104" s="74">
        <f>4248845328+807280612</f>
        <v>5056125940</v>
      </c>
      <c r="J1104" s="34" t="s">
        <v>76</v>
      </c>
      <c r="K1104" s="34" t="s">
        <v>68</v>
      </c>
      <c r="L1104" s="35" t="s">
        <v>2858</v>
      </c>
      <c r="M1104" s="35" t="s">
        <v>1688</v>
      </c>
      <c r="N1104" s="58" t="s">
        <v>2874</v>
      </c>
      <c r="O1104" s="45" t="s">
        <v>2860</v>
      </c>
      <c r="P1104" s="34" t="s">
        <v>3055</v>
      </c>
      <c r="Q1104" s="34" t="s">
        <v>3315</v>
      </c>
      <c r="R1104" s="34" t="s">
        <v>3316</v>
      </c>
      <c r="S1104" s="34">
        <v>180068001</v>
      </c>
      <c r="T1104" s="34" t="s">
        <v>3317</v>
      </c>
      <c r="U1104" s="35" t="s">
        <v>3318</v>
      </c>
      <c r="V1104" s="35" t="s">
        <v>3326</v>
      </c>
      <c r="W1104" s="34" t="s">
        <v>3320</v>
      </c>
      <c r="X1104" s="60">
        <v>43180.669444444444</v>
      </c>
      <c r="Y1104" s="34" t="s">
        <v>3321</v>
      </c>
      <c r="Z1104" s="34"/>
      <c r="AA1104" s="68">
        <f t="shared" si="17"/>
        <v>0.66</v>
      </c>
      <c r="AB1104" s="35" t="s">
        <v>3327</v>
      </c>
      <c r="AC1104" s="35" t="s">
        <v>106</v>
      </c>
      <c r="AD1104" s="35" t="s">
        <v>3328</v>
      </c>
      <c r="AE1104" s="35" t="s">
        <v>3324</v>
      </c>
      <c r="AF1104" s="34" t="s">
        <v>63</v>
      </c>
      <c r="AG1104" s="34" t="s">
        <v>2883</v>
      </c>
    </row>
    <row r="1105" spans="1:33" s="5" customFormat="1" ht="50.25" customHeight="1" x14ac:dyDescent="0.3">
      <c r="A1105" s="58" t="s">
        <v>2855</v>
      </c>
      <c r="B1105" s="35" t="s">
        <v>3329</v>
      </c>
      <c r="C1105" s="34" t="s">
        <v>3330</v>
      </c>
      <c r="D1105" s="55">
        <v>43192</v>
      </c>
      <c r="E1105" s="34" t="s">
        <v>74</v>
      </c>
      <c r="F1105" s="34" t="s">
        <v>67</v>
      </c>
      <c r="G1105" s="34" t="s">
        <v>232</v>
      </c>
      <c r="H1105" s="74">
        <v>2828454000</v>
      </c>
      <c r="I1105" s="74">
        <f>(680000000+129200000)+(1355000000+257450000)</f>
        <v>2421650000</v>
      </c>
      <c r="J1105" s="34" t="s">
        <v>76</v>
      </c>
      <c r="K1105" s="34" t="s">
        <v>68</v>
      </c>
      <c r="L1105" s="35" t="s">
        <v>2858</v>
      </c>
      <c r="M1105" s="35" t="s">
        <v>1688</v>
      </c>
      <c r="N1105" s="58" t="s">
        <v>2874</v>
      </c>
      <c r="O1105" s="45" t="s">
        <v>2860</v>
      </c>
      <c r="P1105" s="34" t="s">
        <v>3055</v>
      </c>
      <c r="Q1105" s="34" t="s">
        <v>3315</v>
      </c>
      <c r="R1105" s="34" t="s">
        <v>3316</v>
      </c>
      <c r="S1105" s="34">
        <v>180068001</v>
      </c>
      <c r="T1105" s="34" t="s">
        <v>3317</v>
      </c>
      <c r="U1105" s="35" t="s">
        <v>3318</v>
      </c>
      <c r="V1105" s="35" t="s">
        <v>3331</v>
      </c>
      <c r="W1105" s="34" t="s">
        <v>3320</v>
      </c>
      <c r="X1105" s="60">
        <v>43180.669444444444</v>
      </c>
      <c r="Y1105" s="34" t="s">
        <v>3321</v>
      </c>
      <c r="Z1105" s="34"/>
      <c r="AA1105" s="68">
        <f t="shared" si="17"/>
        <v>0.66</v>
      </c>
      <c r="AB1105" s="35" t="s">
        <v>3332</v>
      </c>
      <c r="AC1105" s="35" t="s">
        <v>106</v>
      </c>
      <c r="AD1105" s="35" t="s">
        <v>3333</v>
      </c>
      <c r="AE1105" s="35" t="s">
        <v>3324</v>
      </c>
      <c r="AF1105" s="34" t="s">
        <v>63</v>
      </c>
      <c r="AG1105" s="34" t="s">
        <v>2883</v>
      </c>
    </row>
    <row r="1106" spans="1:33" s="5" customFormat="1" ht="50.25" customHeight="1" x14ac:dyDescent="0.3">
      <c r="A1106" s="58" t="s">
        <v>2855</v>
      </c>
      <c r="B1106" s="35" t="s">
        <v>2856</v>
      </c>
      <c r="C1106" s="34" t="s">
        <v>3360</v>
      </c>
      <c r="D1106" s="55">
        <v>43100</v>
      </c>
      <c r="E1106" s="34" t="s">
        <v>162</v>
      </c>
      <c r="F1106" s="34" t="s">
        <v>141</v>
      </c>
      <c r="G1106" s="34" t="s">
        <v>3361</v>
      </c>
      <c r="H1106" s="74">
        <f>3720000000+179582222</f>
        <v>3899582222</v>
      </c>
      <c r="I1106" s="74">
        <v>3741087625</v>
      </c>
      <c r="J1106" s="34" t="s">
        <v>76</v>
      </c>
      <c r="K1106" s="34" t="s">
        <v>68</v>
      </c>
      <c r="L1106" s="35" t="s">
        <v>2858</v>
      </c>
      <c r="M1106" s="35" t="s">
        <v>1688</v>
      </c>
      <c r="N1106" s="58" t="s">
        <v>2874</v>
      </c>
      <c r="O1106" s="45" t="s">
        <v>2860</v>
      </c>
      <c r="P1106" s="34" t="s">
        <v>2885</v>
      </c>
      <c r="Q1106" s="34" t="s">
        <v>3362</v>
      </c>
      <c r="R1106" s="34" t="s">
        <v>3363</v>
      </c>
      <c r="S1106" s="34" t="s">
        <v>3364</v>
      </c>
      <c r="T1106" s="34" t="s">
        <v>3365</v>
      </c>
      <c r="U1106" s="35" t="s">
        <v>3366</v>
      </c>
      <c r="V1106" s="35">
        <v>7989</v>
      </c>
      <c r="W1106" s="34" t="s">
        <v>6135</v>
      </c>
      <c r="X1106" s="60">
        <v>43124.415277777778</v>
      </c>
      <c r="Y1106" s="34" t="s">
        <v>3367</v>
      </c>
      <c r="Z1106" s="34">
        <v>4600008088</v>
      </c>
      <c r="AA1106" s="68">
        <f t="shared" si="17"/>
        <v>1</v>
      </c>
      <c r="AB1106" s="35" t="s">
        <v>3368</v>
      </c>
      <c r="AC1106" s="35" t="s">
        <v>827</v>
      </c>
      <c r="AD1106" s="35" t="s">
        <v>6136</v>
      </c>
      <c r="AE1106" s="35" t="s">
        <v>3369</v>
      </c>
      <c r="AF1106" s="34" t="s">
        <v>271</v>
      </c>
      <c r="AG1106" s="34" t="s">
        <v>2883</v>
      </c>
    </row>
    <row r="1107" spans="1:33" s="5" customFormat="1" ht="50.25" customHeight="1" x14ac:dyDescent="0.3">
      <c r="A1107" s="58" t="s">
        <v>2855</v>
      </c>
      <c r="B1107" s="35">
        <v>81101510</v>
      </c>
      <c r="C1107" s="34" t="s">
        <v>3370</v>
      </c>
      <c r="D1107" s="55">
        <v>43224</v>
      </c>
      <c r="E1107" s="34" t="s">
        <v>3371</v>
      </c>
      <c r="F1107" s="34" t="s">
        <v>1060</v>
      </c>
      <c r="G1107" s="34" t="s">
        <v>3361</v>
      </c>
      <c r="H1107" s="74">
        <f>279365673+12709081</f>
        <v>292074754</v>
      </c>
      <c r="I1107" s="74">
        <v>280154036</v>
      </c>
      <c r="J1107" s="34" t="s">
        <v>76</v>
      </c>
      <c r="K1107" s="34" t="s">
        <v>68</v>
      </c>
      <c r="L1107" s="35" t="s">
        <v>2858</v>
      </c>
      <c r="M1107" s="35" t="s">
        <v>1688</v>
      </c>
      <c r="N1107" s="58" t="s">
        <v>2874</v>
      </c>
      <c r="O1107" s="45" t="s">
        <v>2860</v>
      </c>
      <c r="P1107" s="34" t="s">
        <v>2885</v>
      </c>
      <c r="Q1107" s="34" t="s">
        <v>3362</v>
      </c>
      <c r="R1107" s="34" t="s">
        <v>3363</v>
      </c>
      <c r="S1107" s="34" t="s">
        <v>3364</v>
      </c>
      <c r="T1107" s="34" t="s">
        <v>3365</v>
      </c>
      <c r="U1107" s="35" t="s">
        <v>3366</v>
      </c>
      <c r="V1107" s="35">
        <v>8213</v>
      </c>
      <c r="W1107" s="34" t="s">
        <v>6137</v>
      </c>
      <c r="X1107" s="60">
        <v>43224.786111111112</v>
      </c>
      <c r="Y1107" s="34" t="s">
        <v>3372</v>
      </c>
      <c r="Z1107" s="34">
        <v>4600008178</v>
      </c>
      <c r="AA1107" s="68">
        <f t="shared" si="17"/>
        <v>1</v>
      </c>
      <c r="AB1107" s="35" t="s">
        <v>3373</v>
      </c>
      <c r="AC1107" s="35" t="s">
        <v>827</v>
      </c>
      <c r="AD1107" s="35" t="s">
        <v>3374</v>
      </c>
      <c r="AE1107" s="35" t="s">
        <v>3375</v>
      </c>
      <c r="AF1107" s="34" t="s">
        <v>63</v>
      </c>
      <c r="AG1107" s="34" t="s">
        <v>2883</v>
      </c>
    </row>
    <row r="1108" spans="1:33" s="5" customFormat="1" ht="50.25" customHeight="1" x14ac:dyDescent="0.3">
      <c r="A1108" s="58" t="s">
        <v>2855</v>
      </c>
      <c r="B1108" s="35" t="s">
        <v>2856</v>
      </c>
      <c r="C1108" s="34" t="s">
        <v>3376</v>
      </c>
      <c r="D1108" s="55">
        <v>43100</v>
      </c>
      <c r="E1108" s="34" t="s">
        <v>162</v>
      </c>
      <c r="F1108" s="34" t="s">
        <v>141</v>
      </c>
      <c r="G1108" s="34" t="s">
        <v>3361</v>
      </c>
      <c r="H1108" s="74">
        <f>3673170479+377867314</f>
        <v>4051037793</v>
      </c>
      <c r="I1108" s="74">
        <v>3782414195</v>
      </c>
      <c r="J1108" s="34" t="s">
        <v>76</v>
      </c>
      <c r="K1108" s="34" t="s">
        <v>68</v>
      </c>
      <c r="L1108" s="35" t="s">
        <v>2858</v>
      </c>
      <c r="M1108" s="35" t="s">
        <v>1688</v>
      </c>
      <c r="N1108" s="58" t="s">
        <v>2874</v>
      </c>
      <c r="O1108" s="45" t="s">
        <v>2860</v>
      </c>
      <c r="P1108" s="34" t="s">
        <v>2885</v>
      </c>
      <c r="Q1108" s="34" t="s">
        <v>3362</v>
      </c>
      <c r="R1108" s="34" t="s">
        <v>3363</v>
      </c>
      <c r="S1108" s="34" t="s">
        <v>3364</v>
      </c>
      <c r="T1108" s="34" t="s">
        <v>3365</v>
      </c>
      <c r="U1108" s="35" t="s">
        <v>3366</v>
      </c>
      <c r="V1108" s="35">
        <v>7985</v>
      </c>
      <c r="W1108" s="34" t="s">
        <v>6138</v>
      </c>
      <c r="X1108" s="60">
        <v>43124.666666666664</v>
      </c>
      <c r="Y1108" s="34" t="s">
        <v>3377</v>
      </c>
      <c r="Z1108" s="34">
        <v>4600008160</v>
      </c>
      <c r="AA1108" s="68">
        <f t="shared" si="17"/>
        <v>1</v>
      </c>
      <c r="AB1108" s="35" t="s">
        <v>3378</v>
      </c>
      <c r="AC1108" s="35" t="s">
        <v>827</v>
      </c>
      <c r="AD1108" s="35" t="s">
        <v>3379</v>
      </c>
      <c r="AE1108" s="35" t="s">
        <v>3380</v>
      </c>
      <c r="AF1108" s="34" t="s">
        <v>271</v>
      </c>
      <c r="AG1108" s="34" t="s">
        <v>2883</v>
      </c>
    </row>
    <row r="1109" spans="1:33" s="5" customFormat="1" ht="50.25" customHeight="1" x14ac:dyDescent="0.3">
      <c r="A1109" s="58" t="s">
        <v>2855</v>
      </c>
      <c r="B1109" s="35">
        <v>81101510</v>
      </c>
      <c r="C1109" s="34" t="s">
        <v>3381</v>
      </c>
      <c r="D1109" s="55">
        <v>43100</v>
      </c>
      <c r="E1109" s="34" t="s">
        <v>3371</v>
      </c>
      <c r="F1109" s="34" t="s">
        <v>1060</v>
      </c>
      <c r="G1109" s="34" t="s">
        <v>3361</v>
      </c>
      <c r="H1109" s="74">
        <f>326829521+14604513</f>
        <v>341434034</v>
      </c>
      <c r="I1109" s="74">
        <v>326823653</v>
      </c>
      <c r="J1109" s="34" t="s">
        <v>76</v>
      </c>
      <c r="K1109" s="34" t="s">
        <v>68</v>
      </c>
      <c r="L1109" s="35" t="s">
        <v>2858</v>
      </c>
      <c r="M1109" s="35" t="s">
        <v>1688</v>
      </c>
      <c r="N1109" s="58" t="s">
        <v>2874</v>
      </c>
      <c r="O1109" s="45" t="s">
        <v>2860</v>
      </c>
      <c r="P1109" s="34" t="s">
        <v>2885</v>
      </c>
      <c r="Q1109" s="34" t="s">
        <v>3362</v>
      </c>
      <c r="R1109" s="34" t="s">
        <v>3363</v>
      </c>
      <c r="S1109" s="34" t="s">
        <v>3364</v>
      </c>
      <c r="T1109" s="34" t="s">
        <v>3365</v>
      </c>
      <c r="U1109" s="35" t="s">
        <v>3366</v>
      </c>
      <c r="V1109" s="35">
        <v>8000</v>
      </c>
      <c r="W1109" s="34" t="s">
        <v>6139</v>
      </c>
      <c r="X1109" s="60">
        <v>43129.78402777778</v>
      </c>
      <c r="Y1109" s="34" t="s">
        <v>3382</v>
      </c>
      <c r="Z1109" s="34">
        <v>4600008172</v>
      </c>
      <c r="AA1109" s="68">
        <f t="shared" si="17"/>
        <v>1</v>
      </c>
      <c r="AB1109" s="35" t="s">
        <v>3383</v>
      </c>
      <c r="AC1109" s="35" t="s">
        <v>827</v>
      </c>
      <c r="AD1109" s="35" t="s">
        <v>3384</v>
      </c>
      <c r="AE1109" s="35" t="s">
        <v>2902</v>
      </c>
      <c r="AF1109" s="34" t="s">
        <v>63</v>
      </c>
      <c r="AG1109" s="34" t="s">
        <v>2883</v>
      </c>
    </row>
    <row r="1110" spans="1:33" s="5" customFormat="1" ht="50.25" customHeight="1" x14ac:dyDescent="0.3">
      <c r="A1110" s="58" t="s">
        <v>2855</v>
      </c>
      <c r="B1110" s="35" t="s">
        <v>2856</v>
      </c>
      <c r="C1110" s="34" t="s">
        <v>3385</v>
      </c>
      <c r="D1110" s="55">
        <v>43100</v>
      </c>
      <c r="E1110" s="34" t="s">
        <v>162</v>
      </c>
      <c r="F1110" s="34" t="s">
        <v>141</v>
      </c>
      <c r="G1110" s="34" t="s">
        <v>3361</v>
      </c>
      <c r="H1110" s="74">
        <f>3657208831+395491742</f>
        <v>4052700573</v>
      </c>
      <c r="I1110" s="74">
        <v>3883250345</v>
      </c>
      <c r="J1110" s="34" t="s">
        <v>76</v>
      </c>
      <c r="K1110" s="34" t="s">
        <v>68</v>
      </c>
      <c r="L1110" s="35" t="s">
        <v>2858</v>
      </c>
      <c r="M1110" s="35" t="s">
        <v>1688</v>
      </c>
      <c r="N1110" s="58" t="s">
        <v>2874</v>
      </c>
      <c r="O1110" s="45" t="s">
        <v>2860</v>
      </c>
      <c r="P1110" s="34" t="s">
        <v>2885</v>
      </c>
      <c r="Q1110" s="34" t="s">
        <v>3362</v>
      </c>
      <c r="R1110" s="34" t="s">
        <v>3363</v>
      </c>
      <c r="S1110" s="34" t="s">
        <v>3364</v>
      </c>
      <c r="T1110" s="34" t="s">
        <v>3365</v>
      </c>
      <c r="U1110" s="35" t="s">
        <v>3366</v>
      </c>
      <c r="V1110" s="35">
        <v>7991</v>
      </c>
      <c r="W1110" s="34" t="s">
        <v>6140</v>
      </c>
      <c r="X1110" s="60">
        <v>43124.652083333334</v>
      </c>
      <c r="Y1110" s="34" t="s">
        <v>3386</v>
      </c>
      <c r="Z1110" s="34">
        <v>4600008127</v>
      </c>
      <c r="AA1110" s="68">
        <f t="shared" si="17"/>
        <v>1</v>
      </c>
      <c r="AB1110" s="35" t="s">
        <v>3387</v>
      </c>
      <c r="AC1110" s="35" t="s">
        <v>827</v>
      </c>
      <c r="AD1110" s="35" t="s">
        <v>3388</v>
      </c>
      <c r="AE1110" s="35" t="s">
        <v>3389</v>
      </c>
      <c r="AF1110" s="34" t="s">
        <v>271</v>
      </c>
      <c r="AG1110" s="34" t="s">
        <v>2883</v>
      </c>
    </row>
    <row r="1111" spans="1:33" s="5" customFormat="1" ht="50.25" customHeight="1" x14ac:dyDescent="0.3">
      <c r="A1111" s="58" t="s">
        <v>2855</v>
      </c>
      <c r="B1111" s="35">
        <v>81101510</v>
      </c>
      <c r="C1111" s="34" t="s">
        <v>3390</v>
      </c>
      <c r="D1111" s="55">
        <v>43100</v>
      </c>
      <c r="E1111" s="34" t="s">
        <v>3371</v>
      </c>
      <c r="F1111" s="34" t="s">
        <v>1060</v>
      </c>
      <c r="G1111" s="34" t="s">
        <v>3361</v>
      </c>
      <c r="H1111" s="74">
        <f>342791168+46658704</f>
        <v>389449872</v>
      </c>
      <c r="I1111" s="74">
        <v>369435137</v>
      </c>
      <c r="J1111" s="34" t="s">
        <v>76</v>
      </c>
      <c r="K1111" s="34" t="s">
        <v>68</v>
      </c>
      <c r="L1111" s="35" t="s">
        <v>2858</v>
      </c>
      <c r="M1111" s="35" t="s">
        <v>1688</v>
      </c>
      <c r="N1111" s="58" t="s">
        <v>2874</v>
      </c>
      <c r="O1111" s="45" t="s">
        <v>2860</v>
      </c>
      <c r="P1111" s="34" t="s">
        <v>2885</v>
      </c>
      <c r="Q1111" s="34" t="s">
        <v>3362</v>
      </c>
      <c r="R1111" s="34" t="s">
        <v>3363</v>
      </c>
      <c r="S1111" s="34" t="s">
        <v>3364</v>
      </c>
      <c r="T1111" s="34" t="s">
        <v>3365</v>
      </c>
      <c r="U1111" s="35" t="s">
        <v>3366</v>
      </c>
      <c r="V1111" s="35">
        <v>8003</v>
      </c>
      <c r="W1111" s="34" t="s">
        <v>6141</v>
      </c>
      <c r="X1111" s="60">
        <v>43129.731249999997</v>
      </c>
      <c r="Y1111" s="34" t="s">
        <v>3391</v>
      </c>
      <c r="Z1111" s="34">
        <v>4600008168</v>
      </c>
      <c r="AA1111" s="68">
        <f t="shared" si="17"/>
        <v>1</v>
      </c>
      <c r="AB1111" s="35" t="s">
        <v>3392</v>
      </c>
      <c r="AC1111" s="35" t="s">
        <v>827</v>
      </c>
      <c r="AD1111" s="35" t="s">
        <v>6142</v>
      </c>
      <c r="AE1111" s="35" t="s">
        <v>3190</v>
      </c>
      <c r="AF1111" s="34" t="s">
        <v>63</v>
      </c>
      <c r="AG1111" s="34" t="s">
        <v>2883</v>
      </c>
    </row>
    <row r="1112" spans="1:33" s="5" customFormat="1" ht="50.25" customHeight="1" x14ac:dyDescent="0.3">
      <c r="A1112" s="58" t="s">
        <v>2855</v>
      </c>
      <c r="B1112" s="35" t="s">
        <v>2856</v>
      </c>
      <c r="C1112" s="34" t="s">
        <v>3393</v>
      </c>
      <c r="D1112" s="55">
        <v>43100</v>
      </c>
      <c r="E1112" s="34" t="s">
        <v>162</v>
      </c>
      <c r="F1112" s="34" t="s">
        <v>141</v>
      </c>
      <c r="G1112" s="34" t="s">
        <v>3361</v>
      </c>
      <c r="H1112" s="74">
        <f>3720028159+382845303</f>
        <v>4102873462</v>
      </c>
      <c r="I1112" s="74">
        <v>3819859901</v>
      </c>
      <c r="J1112" s="34" t="s">
        <v>76</v>
      </c>
      <c r="K1112" s="34" t="s">
        <v>68</v>
      </c>
      <c r="L1112" s="35" t="s">
        <v>2858</v>
      </c>
      <c r="M1112" s="35" t="s">
        <v>1688</v>
      </c>
      <c r="N1112" s="58" t="s">
        <v>2874</v>
      </c>
      <c r="O1112" s="45" t="s">
        <v>2860</v>
      </c>
      <c r="P1112" s="34" t="s">
        <v>2885</v>
      </c>
      <c r="Q1112" s="34" t="s">
        <v>3362</v>
      </c>
      <c r="R1112" s="34" t="s">
        <v>3363</v>
      </c>
      <c r="S1112" s="34" t="s">
        <v>3364</v>
      </c>
      <c r="T1112" s="34" t="s">
        <v>3365</v>
      </c>
      <c r="U1112" s="35" t="s">
        <v>3366</v>
      </c>
      <c r="V1112" s="35">
        <v>7987</v>
      </c>
      <c r="W1112" s="34" t="s">
        <v>6143</v>
      </c>
      <c r="X1112" s="60">
        <v>43124.521527777775</v>
      </c>
      <c r="Y1112" s="34" t="s">
        <v>3394</v>
      </c>
      <c r="Z1112" s="34">
        <v>4600008159</v>
      </c>
      <c r="AA1112" s="68">
        <f t="shared" si="17"/>
        <v>1</v>
      </c>
      <c r="AB1112" s="35" t="s">
        <v>3395</v>
      </c>
      <c r="AC1112" s="35" t="s">
        <v>827</v>
      </c>
      <c r="AD1112" s="35" t="s">
        <v>6144</v>
      </c>
      <c r="AE1112" s="35" t="s">
        <v>3396</v>
      </c>
      <c r="AF1112" s="34" t="s">
        <v>271</v>
      </c>
      <c r="AG1112" s="34" t="s">
        <v>2883</v>
      </c>
    </row>
    <row r="1113" spans="1:33" s="5" customFormat="1" ht="50.25" customHeight="1" x14ac:dyDescent="0.3">
      <c r="A1113" s="58" t="s">
        <v>2855</v>
      </c>
      <c r="B1113" s="35">
        <v>81101510</v>
      </c>
      <c r="C1113" s="34" t="s">
        <v>3397</v>
      </c>
      <c r="D1113" s="55">
        <v>43100</v>
      </c>
      <c r="E1113" s="34" t="s">
        <v>3371</v>
      </c>
      <c r="F1113" s="34" t="s">
        <v>1060</v>
      </c>
      <c r="G1113" s="34" t="s">
        <v>3361</v>
      </c>
      <c r="H1113" s="74">
        <f>279964951+6897907</f>
        <v>286862858</v>
      </c>
      <c r="I1113" s="74">
        <v>273642339</v>
      </c>
      <c r="J1113" s="34" t="s">
        <v>76</v>
      </c>
      <c r="K1113" s="34" t="s">
        <v>68</v>
      </c>
      <c r="L1113" s="35" t="s">
        <v>2858</v>
      </c>
      <c r="M1113" s="35" t="s">
        <v>1688</v>
      </c>
      <c r="N1113" s="58" t="s">
        <v>2874</v>
      </c>
      <c r="O1113" s="45" t="s">
        <v>2860</v>
      </c>
      <c r="P1113" s="34" t="s">
        <v>2885</v>
      </c>
      <c r="Q1113" s="34" t="s">
        <v>3362</v>
      </c>
      <c r="R1113" s="34" t="s">
        <v>3363</v>
      </c>
      <c r="S1113" s="34" t="s">
        <v>3364</v>
      </c>
      <c r="T1113" s="34" t="s">
        <v>3365</v>
      </c>
      <c r="U1113" s="35" t="s">
        <v>3366</v>
      </c>
      <c r="V1113" s="35">
        <v>8005</v>
      </c>
      <c r="W1113" s="34" t="s">
        <v>6145</v>
      </c>
      <c r="X1113" s="60">
        <v>43129.697916666664</v>
      </c>
      <c r="Y1113" s="34" t="s">
        <v>3398</v>
      </c>
      <c r="Z1113" s="34">
        <v>4600008171</v>
      </c>
      <c r="AA1113" s="68">
        <f t="shared" si="17"/>
        <v>1</v>
      </c>
      <c r="AB1113" s="35" t="s">
        <v>3399</v>
      </c>
      <c r="AC1113" s="35" t="s">
        <v>827</v>
      </c>
      <c r="AD1113" s="35" t="s">
        <v>3400</v>
      </c>
      <c r="AE1113" s="35" t="s">
        <v>3210</v>
      </c>
      <c r="AF1113" s="34" t="s">
        <v>63</v>
      </c>
      <c r="AG1113" s="34" t="s">
        <v>2883</v>
      </c>
    </row>
    <row r="1114" spans="1:33" s="5" customFormat="1" ht="50.25" customHeight="1" x14ac:dyDescent="0.3">
      <c r="A1114" s="58" t="s">
        <v>2855</v>
      </c>
      <c r="B1114" s="35">
        <v>72141003</v>
      </c>
      <c r="C1114" s="34" t="s">
        <v>3401</v>
      </c>
      <c r="D1114" s="55">
        <v>43100</v>
      </c>
      <c r="E1114" s="34" t="s">
        <v>900</v>
      </c>
      <c r="F1114" s="34" t="s">
        <v>141</v>
      </c>
      <c r="G1114" s="34" t="s">
        <v>3361</v>
      </c>
      <c r="H1114" s="74">
        <f>1833400000+189785195</f>
        <v>2023185195</v>
      </c>
      <c r="I1114" s="74">
        <v>1947147454</v>
      </c>
      <c r="J1114" s="34" t="s">
        <v>76</v>
      </c>
      <c r="K1114" s="34" t="s">
        <v>68</v>
      </c>
      <c r="L1114" s="35" t="s">
        <v>2858</v>
      </c>
      <c r="M1114" s="35" t="s">
        <v>1688</v>
      </c>
      <c r="N1114" s="58" t="s">
        <v>2874</v>
      </c>
      <c r="O1114" s="45" t="s">
        <v>2860</v>
      </c>
      <c r="P1114" s="34" t="s">
        <v>2885</v>
      </c>
      <c r="Q1114" s="34" t="s">
        <v>3362</v>
      </c>
      <c r="R1114" s="34" t="s">
        <v>3363</v>
      </c>
      <c r="S1114" s="34" t="s">
        <v>3364</v>
      </c>
      <c r="T1114" s="34" t="s">
        <v>3365</v>
      </c>
      <c r="U1114" s="35" t="s">
        <v>3366</v>
      </c>
      <c r="V1114" s="35">
        <v>7990</v>
      </c>
      <c r="W1114" s="34" t="s">
        <v>6146</v>
      </c>
      <c r="X1114" s="60">
        <v>43124.430555555555</v>
      </c>
      <c r="Y1114" s="34" t="s">
        <v>3402</v>
      </c>
      <c r="Z1114" s="34">
        <v>4600008148</v>
      </c>
      <c r="AA1114" s="68">
        <f t="shared" si="17"/>
        <v>1</v>
      </c>
      <c r="AB1114" s="35" t="s">
        <v>3403</v>
      </c>
      <c r="AC1114" s="35" t="s">
        <v>61</v>
      </c>
      <c r="AD1114" s="35" t="s">
        <v>3404</v>
      </c>
      <c r="AE1114" s="35" t="s">
        <v>3405</v>
      </c>
      <c r="AF1114" s="34" t="s">
        <v>271</v>
      </c>
      <c r="AG1114" s="34" t="s">
        <v>2883</v>
      </c>
    </row>
    <row r="1115" spans="1:33" s="5" customFormat="1" ht="50.25" customHeight="1" x14ac:dyDescent="0.3">
      <c r="A1115" s="58" t="s">
        <v>2855</v>
      </c>
      <c r="B1115" s="35">
        <v>81101510</v>
      </c>
      <c r="C1115" s="34" t="s">
        <v>3406</v>
      </c>
      <c r="D1115" s="55">
        <v>43100</v>
      </c>
      <c r="E1115" s="34" t="s">
        <v>1101</v>
      </c>
      <c r="F1115" s="34" t="s">
        <v>1060</v>
      </c>
      <c r="G1115" s="34" t="s">
        <v>3361</v>
      </c>
      <c r="H1115" s="74">
        <f>166600000+7423666</f>
        <v>174023666</v>
      </c>
      <c r="I1115" s="74">
        <v>165812963</v>
      </c>
      <c r="J1115" s="34" t="s">
        <v>76</v>
      </c>
      <c r="K1115" s="34" t="s">
        <v>68</v>
      </c>
      <c r="L1115" s="35" t="s">
        <v>2858</v>
      </c>
      <c r="M1115" s="35" t="s">
        <v>1688</v>
      </c>
      <c r="N1115" s="58" t="s">
        <v>2874</v>
      </c>
      <c r="O1115" s="45" t="s">
        <v>2860</v>
      </c>
      <c r="P1115" s="34" t="s">
        <v>2885</v>
      </c>
      <c r="Q1115" s="34" t="s">
        <v>3362</v>
      </c>
      <c r="R1115" s="34" t="s">
        <v>3363</v>
      </c>
      <c r="S1115" s="34" t="s">
        <v>3364</v>
      </c>
      <c r="T1115" s="34" t="s">
        <v>3365</v>
      </c>
      <c r="U1115" s="35" t="s">
        <v>3366</v>
      </c>
      <c r="V1115" s="35">
        <v>7997</v>
      </c>
      <c r="W1115" s="34" t="s">
        <v>6147</v>
      </c>
      <c r="X1115" s="60">
        <v>43129.674305555556</v>
      </c>
      <c r="Y1115" s="34" t="s">
        <v>3407</v>
      </c>
      <c r="Z1115" s="34">
        <v>4600008142</v>
      </c>
      <c r="AA1115" s="68">
        <f t="shared" si="17"/>
        <v>1</v>
      </c>
      <c r="AB1115" s="35" t="s">
        <v>3408</v>
      </c>
      <c r="AC1115" s="35" t="s">
        <v>61</v>
      </c>
      <c r="AD1115" s="35" t="s">
        <v>3409</v>
      </c>
      <c r="AE1115" s="35" t="s">
        <v>3410</v>
      </c>
      <c r="AF1115" s="34" t="s">
        <v>63</v>
      </c>
      <c r="AG1115" s="34" t="s">
        <v>2883</v>
      </c>
    </row>
    <row r="1116" spans="1:33" s="5" customFormat="1" ht="50.25" customHeight="1" x14ac:dyDescent="0.3">
      <c r="A1116" s="58" t="s">
        <v>2855</v>
      </c>
      <c r="B1116" s="35" t="s">
        <v>2856</v>
      </c>
      <c r="C1116" s="34" t="s">
        <v>3411</v>
      </c>
      <c r="D1116" s="55">
        <v>43100</v>
      </c>
      <c r="E1116" s="34" t="s">
        <v>162</v>
      </c>
      <c r="F1116" s="34" t="s">
        <v>141</v>
      </c>
      <c r="G1116" s="34" t="s">
        <v>3361</v>
      </c>
      <c r="H1116" s="74">
        <f>4196661132+458655487</f>
        <v>4655316619</v>
      </c>
      <c r="I1116" s="74">
        <v>4350919167</v>
      </c>
      <c r="J1116" s="34" t="s">
        <v>76</v>
      </c>
      <c r="K1116" s="34" t="s">
        <v>68</v>
      </c>
      <c r="L1116" s="35" t="s">
        <v>2858</v>
      </c>
      <c r="M1116" s="35" t="s">
        <v>1688</v>
      </c>
      <c r="N1116" s="58" t="s">
        <v>2874</v>
      </c>
      <c r="O1116" s="45" t="s">
        <v>2860</v>
      </c>
      <c r="P1116" s="34" t="s">
        <v>2885</v>
      </c>
      <c r="Q1116" s="34" t="s">
        <v>3362</v>
      </c>
      <c r="R1116" s="34" t="s">
        <v>3363</v>
      </c>
      <c r="S1116" s="34" t="s">
        <v>3364</v>
      </c>
      <c r="T1116" s="34" t="s">
        <v>3365</v>
      </c>
      <c r="U1116" s="35" t="s">
        <v>3366</v>
      </c>
      <c r="V1116" s="35">
        <v>7992</v>
      </c>
      <c r="W1116" s="34" t="s">
        <v>6148</v>
      </c>
      <c r="X1116" s="60">
        <v>43124.441666666666</v>
      </c>
      <c r="Y1116" s="34" t="s">
        <v>3412</v>
      </c>
      <c r="Z1116" s="34">
        <v>4600008090</v>
      </c>
      <c r="AA1116" s="68">
        <f t="shared" si="17"/>
        <v>1</v>
      </c>
      <c r="AB1116" s="35" t="s">
        <v>3413</v>
      </c>
      <c r="AC1116" s="35" t="s">
        <v>61</v>
      </c>
      <c r="AD1116" s="35" t="s">
        <v>3414</v>
      </c>
      <c r="AE1116" s="35" t="s">
        <v>3415</v>
      </c>
      <c r="AF1116" s="34" t="s">
        <v>271</v>
      </c>
      <c r="AG1116" s="34" t="s">
        <v>2883</v>
      </c>
    </row>
    <row r="1117" spans="1:33" s="5" customFormat="1" ht="50.25" customHeight="1" x14ac:dyDescent="0.3">
      <c r="A1117" s="58" t="s">
        <v>2855</v>
      </c>
      <c r="B1117" s="35">
        <v>81101510</v>
      </c>
      <c r="C1117" s="34" t="s">
        <v>3416</v>
      </c>
      <c r="D1117" s="55">
        <v>43100</v>
      </c>
      <c r="E1117" s="34" t="s">
        <v>3371</v>
      </c>
      <c r="F1117" s="34" t="s">
        <v>1060</v>
      </c>
      <c r="G1117" s="34" t="s">
        <v>3361</v>
      </c>
      <c r="H1117" s="74">
        <f>302493609+14036342</f>
        <v>316529951</v>
      </c>
      <c r="I1117" s="74">
        <v>301690966</v>
      </c>
      <c r="J1117" s="34" t="s">
        <v>76</v>
      </c>
      <c r="K1117" s="34" t="s">
        <v>68</v>
      </c>
      <c r="L1117" s="35" t="s">
        <v>2858</v>
      </c>
      <c r="M1117" s="35" t="s">
        <v>1688</v>
      </c>
      <c r="N1117" s="58" t="s">
        <v>2874</v>
      </c>
      <c r="O1117" s="45" t="s">
        <v>2860</v>
      </c>
      <c r="P1117" s="34" t="s">
        <v>2885</v>
      </c>
      <c r="Q1117" s="34" t="s">
        <v>3362</v>
      </c>
      <c r="R1117" s="34" t="s">
        <v>3363</v>
      </c>
      <c r="S1117" s="34" t="s">
        <v>3364</v>
      </c>
      <c r="T1117" s="34" t="s">
        <v>3365</v>
      </c>
      <c r="U1117" s="35" t="s">
        <v>3366</v>
      </c>
      <c r="V1117" s="35">
        <v>7998</v>
      </c>
      <c r="W1117" s="34" t="s">
        <v>6149</v>
      </c>
      <c r="X1117" s="60">
        <v>43129.684027777781</v>
      </c>
      <c r="Y1117" s="34" t="s">
        <v>3417</v>
      </c>
      <c r="Z1117" s="34">
        <v>4600008102</v>
      </c>
      <c r="AA1117" s="68">
        <f t="shared" si="17"/>
        <v>1</v>
      </c>
      <c r="AB1117" s="35" t="s">
        <v>3418</v>
      </c>
      <c r="AC1117" s="35" t="s">
        <v>61</v>
      </c>
      <c r="AD1117" s="35" t="s">
        <v>3419</v>
      </c>
      <c r="AE1117" s="35" t="s">
        <v>3420</v>
      </c>
      <c r="AF1117" s="34" t="s">
        <v>63</v>
      </c>
      <c r="AG1117" s="34" t="s">
        <v>2883</v>
      </c>
    </row>
    <row r="1118" spans="1:33" s="5" customFormat="1" ht="50.25" customHeight="1" x14ac:dyDescent="0.3">
      <c r="A1118" s="58" t="s">
        <v>2855</v>
      </c>
      <c r="B1118" s="35" t="s">
        <v>2856</v>
      </c>
      <c r="C1118" s="34" t="s">
        <v>3421</v>
      </c>
      <c r="D1118" s="55">
        <v>43100</v>
      </c>
      <c r="E1118" s="34" t="s">
        <v>162</v>
      </c>
      <c r="F1118" s="34" t="s">
        <v>141</v>
      </c>
      <c r="G1118" s="34" t="s">
        <v>3361</v>
      </c>
      <c r="H1118" s="74">
        <f>3178021638+130737604+221163504</f>
        <v>3529922746</v>
      </c>
      <c r="I1118" s="74">
        <v>3344530015</v>
      </c>
      <c r="J1118" s="34" t="s">
        <v>76</v>
      </c>
      <c r="K1118" s="34" t="s">
        <v>68</v>
      </c>
      <c r="L1118" s="35" t="s">
        <v>2858</v>
      </c>
      <c r="M1118" s="35" t="s">
        <v>1688</v>
      </c>
      <c r="N1118" s="58" t="s">
        <v>2874</v>
      </c>
      <c r="O1118" s="45" t="s">
        <v>2860</v>
      </c>
      <c r="P1118" s="34" t="s">
        <v>2885</v>
      </c>
      <c r="Q1118" s="34" t="s">
        <v>3362</v>
      </c>
      <c r="R1118" s="34" t="s">
        <v>3363</v>
      </c>
      <c r="S1118" s="34" t="s">
        <v>3364</v>
      </c>
      <c r="T1118" s="34" t="s">
        <v>3365</v>
      </c>
      <c r="U1118" s="35" t="s">
        <v>3366</v>
      </c>
      <c r="V1118" s="35">
        <v>7983</v>
      </c>
      <c r="W1118" s="34" t="s">
        <v>6150</v>
      </c>
      <c r="X1118" s="60">
        <v>43124.605555555558</v>
      </c>
      <c r="Y1118" s="34" t="s">
        <v>3422</v>
      </c>
      <c r="Z1118" s="34"/>
      <c r="AA1118" s="68">
        <f t="shared" si="17"/>
        <v>0.66</v>
      </c>
      <c r="AB1118" s="35" t="s">
        <v>3423</v>
      </c>
      <c r="AC1118" s="35" t="s">
        <v>106</v>
      </c>
      <c r="AD1118" s="35" t="s">
        <v>6151</v>
      </c>
      <c r="AE1118" s="35" t="s">
        <v>3424</v>
      </c>
      <c r="AF1118" s="34" t="s">
        <v>271</v>
      </c>
      <c r="AG1118" s="34" t="s">
        <v>2883</v>
      </c>
    </row>
    <row r="1119" spans="1:33" s="5" customFormat="1" ht="50.25" customHeight="1" x14ac:dyDescent="0.3">
      <c r="A1119" s="58" t="s">
        <v>2855</v>
      </c>
      <c r="B1119" s="35">
        <v>81101510</v>
      </c>
      <c r="C1119" s="34" t="s">
        <v>3425</v>
      </c>
      <c r="D1119" s="55">
        <v>43100</v>
      </c>
      <c r="E1119" s="34" t="s">
        <v>3371</v>
      </c>
      <c r="F1119" s="34" t="s">
        <v>1060</v>
      </c>
      <c r="G1119" s="34" t="s">
        <v>3361</v>
      </c>
      <c r="H1119" s="74">
        <f>321028757+16355122</f>
        <v>337383879</v>
      </c>
      <c r="I1119" s="74">
        <f>321028757+16355122</f>
        <v>337383879</v>
      </c>
      <c r="J1119" s="34" t="s">
        <v>76</v>
      </c>
      <c r="K1119" s="34" t="s">
        <v>68</v>
      </c>
      <c r="L1119" s="35" t="s">
        <v>2858</v>
      </c>
      <c r="M1119" s="35" t="s">
        <v>1688</v>
      </c>
      <c r="N1119" s="58" t="s">
        <v>2874</v>
      </c>
      <c r="O1119" s="45" t="s">
        <v>2860</v>
      </c>
      <c r="P1119" s="34" t="s">
        <v>2885</v>
      </c>
      <c r="Q1119" s="34" t="s">
        <v>3362</v>
      </c>
      <c r="R1119" s="34" t="s">
        <v>3363</v>
      </c>
      <c r="S1119" s="34" t="s">
        <v>3364</v>
      </c>
      <c r="T1119" s="34" t="s">
        <v>3365</v>
      </c>
      <c r="U1119" s="35" t="s">
        <v>3366</v>
      </c>
      <c r="V1119" s="35">
        <v>8001</v>
      </c>
      <c r="W1119" s="34" t="s">
        <v>6152</v>
      </c>
      <c r="X1119" s="60">
        <v>43129.67083333333</v>
      </c>
      <c r="Y1119" s="34"/>
      <c r="Z1119" s="34"/>
      <c r="AA1119" s="68">
        <f t="shared" si="17"/>
        <v>0.33</v>
      </c>
      <c r="AB1119" s="35"/>
      <c r="AC1119" s="35" t="s">
        <v>106</v>
      </c>
      <c r="AD1119" s="35" t="s">
        <v>3426</v>
      </c>
      <c r="AE1119" s="35" t="s">
        <v>3427</v>
      </c>
      <c r="AF1119" s="34" t="s">
        <v>63</v>
      </c>
      <c r="AG1119" s="34" t="s">
        <v>2883</v>
      </c>
    </row>
    <row r="1120" spans="1:33" s="5" customFormat="1" ht="50.25" customHeight="1" x14ac:dyDescent="0.3">
      <c r="A1120" s="58" t="s">
        <v>2855</v>
      </c>
      <c r="B1120" s="35" t="s">
        <v>2856</v>
      </c>
      <c r="C1120" s="34" t="s">
        <v>3428</v>
      </c>
      <c r="D1120" s="55">
        <v>43100</v>
      </c>
      <c r="E1120" s="34" t="s">
        <v>806</v>
      </c>
      <c r="F1120" s="34" t="s">
        <v>141</v>
      </c>
      <c r="G1120" s="34" t="s">
        <v>3361</v>
      </c>
      <c r="H1120" s="74">
        <f>1847200000+89035424</f>
        <v>1936235424</v>
      </c>
      <c r="I1120" s="74">
        <v>1853368357</v>
      </c>
      <c r="J1120" s="34" t="s">
        <v>76</v>
      </c>
      <c r="K1120" s="34" t="s">
        <v>68</v>
      </c>
      <c r="L1120" s="35" t="s">
        <v>2858</v>
      </c>
      <c r="M1120" s="35" t="s">
        <v>1688</v>
      </c>
      <c r="N1120" s="58" t="s">
        <v>2874</v>
      </c>
      <c r="O1120" s="45" t="s">
        <v>2860</v>
      </c>
      <c r="P1120" s="34" t="s">
        <v>2885</v>
      </c>
      <c r="Q1120" s="34" t="s">
        <v>3362</v>
      </c>
      <c r="R1120" s="34" t="s">
        <v>3363</v>
      </c>
      <c r="S1120" s="34" t="s">
        <v>3364</v>
      </c>
      <c r="T1120" s="34" t="s">
        <v>3365</v>
      </c>
      <c r="U1120" s="35" t="s">
        <v>3366</v>
      </c>
      <c r="V1120" s="35">
        <v>7993</v>
      </c>
      <c r="W1120" s="34" t="s">
        <v>6153</v>
      </c>
      <c r="X1120" s="60">
        <v>43124.454861111109</v>
      </c>
      <c r="Y1120" s="34" t="s">
        <v>3429</v>
      </c>
      <c r="Z1120" s="34"/>
      <c r="AA1120" s="68">
        <f t="shared" si="17"/>
        <v>0.66</v>
      </c>
      <c r="AB1120" s="35" t="s">
        <v>3430</v>
      </c>
      <c r="AC1120" s="35" t="s">
        <v>106</v>
      </c>
      <c r="AD1120" s="35" t="s">
        <v>6154</v>
      </c>
      <c r="AE1120" s="35" t="s">
        <v>3431</v>
      </c>
      <c r="AF1120" s="34" t="s">
        <v>271</v>
      </c>
      <c r="AG1120" s="34" t="s">
        <v>2883</v>
      </c>
    </row>
    <row r="1121" spans="1:33" s="5" customFormat="1" ht="50.25" customHeight="1" x14ac:dyDescent="0.3">
      <c r="A1121" s="58" t="s">
        <v>2855</v>
      </c>
      <c r="B1121" s="35">
        <v>81101510</v>
      </c>
      <c r="C1121" s="34" t="s">
        <v>3432</v>
      </c>
      <c r="D1121" s="55">
        <v>43100</v>
      </c>
      <c r="E1121" s="34" t="s">
        <v>1101</v>
      </c>
      <c r="F1121" s="34" t="s">
        <v>1060</v>
      </c>
      <c r="G1121" s="34" t="s">
        <v>3361</v>
      </c>
      <c r="H1121" s="74">
        <f>152794568+6790587</f>
        <v>159585155</v>
      </c>
      <c r="I1121" s="74">
        <v>159585129</v>
      </c>
      <c r="J1121" s="34" t="s">
        <v>76</v>
      </c>
      <c r="K1121" s="34" t="s">
        <v>68</v>
      </c>
      <c r="L1121" s="35" t="s">
        <v>2858</v>
      </c>
      <c r="M1121" s="35" t="s">
        <v>1688</v>
      </c>
      <c r="N1121" s="58" t="s">
        <v>2874</v>
      </c>
      <c r="O1121" s="45" t="s">
        <v>2860</v>
      </c>
      <c r="P1121" s="34" t="s">
        <v>2885</v>
      </c>
      <c r="Q1121" s="34" t="s">
        <v>3362</v>
      </c>
      <c r="R1121" s="34" t="s">
        <v>3363</v>
      </c>
      <c r="S1121" s="34" t="s">
        <v>3364</v>
      </c>
      <c r="T1121" s="34" t="s">
        <v>3365</v>
      </c>
      <c r="U1121" s="35" t="s">
        <v>3366</v>
      </c>
      <c r="V1121" s="35">
        <v>8004</v>
      </c>
      <c r="W1121" s="34" t="s">
        <v>6155</v>
      </c>
      <c r="X1121" s="60">
        <v>43129.489583333336</v>
      </c>
      <c r="Y1121" s="34" t="s">
        <v>3433</v>
      </c>
      <c r="Z1121" s="34"/>
      <c r="AA1121" s="68">
        <f t="shared" si="17"/>
        <v>0.66</v>
      </c>
      <c r="AB1121" s="35" t="s">
        <v>3434</v>
      </c>
      <c r="AC1121" s="35" t="s">
        <v>106</v>
      </c>
      <c r="AD1121" s="35" t="s">
        <v>6156</v>
      </c>
      <c r="AE1121" s="35" t="s">
        <v>3435</v>
      </c>
      <c r="AF1121" s="34" t="s">
        <v>63</v>
      </c>
      <c r="AG1121" s="34" t="s">
        <v>2883</v>
      </c>
    </row>
    <row r="1122" spans="1:33" s="5" customFormat="1" ht="50.25" customHeight="1" x14ac:dyDescent="0.3">
      <c r="A1122" s="58" t="s">
        <v>2855</v>
      </c>
      <c r="B1122" s="35" t="s">
        <v>2856</v>
      </c>
      <c r="C1122" s="34" t="s">
        <v>3436</v>
      </c>
      <c r="D1122" s="55">
        <v>43100</v>
      </c>
      <c r="E1122" s="34" t="s">
        <v>162</v>
      </c>
      <c r="F1122" s="34" t="s">
        <v>141</v>
      </c>
      <c r="G1122" s="34" t="s">
        <v>3361</v>
      </c>
      <c r="H1122" s="74">
        <f>3720000000+337305877</f>
        <v>4057305877</v>
      </c>
      <c r="I1122" s="74">
        <v>3841248850</v>
      </c>
      <c r="J1122" s="34" t="s">
        <v>76</v>
      </c>
      <c r="K1122" s="34" t="s">
        <v>68</v>
      </c>
      <c r="L1122" s="35" t="s">
        <v>2858</v>
      </c>
      <c r="M1122" s="35" t="s">
        <v>1688</v>
      </c>
      <c r="N1122" s="58" t="s">
        <v>2874</v>
      </c>
      <c r="O1122" s="45" t="s">
        <v>2860</v>
      </c>
      <c r="P1122" s="34" t="s">
        <v>2885</v>
      </c>
      <c r="Q1122" s="34" t="s">
        <v>3362</v>
      </c>
      <c r="R1122" s="34" t="s">
        <v>3363</v>
      </c>
      <c r="S1122" s="34" t="s">
        <v>3364</v>
      </c>
      <c r="T1122" s="34" t="s">
        <v>3365</v>
      </c>
      <c r="U1122" s="35" t="s">
        <v>3366</v>
      </c>
      <c r="V1122" s="35">
        <v>7982</v>
      </c>
      <c r="W1122" s="34" t="s">
        <v>6157</v>
      </c>
      <c r="X1122" s="60">
        <v>43124.435416666667</v>
      </c>
      <c r="Y1122" s="34" t="s">
        <v>3437</v>
      </c>
      <c r="Z1122" s="34">
        <v>4600008098</v>
      </c>
      <c r="AA1122" s="68">
        <f t="shared" si="17"/>
        <v>1</v>
      </c>
      <c r="AB1122" s="35" t="s">
        <v>3438</v>
      </c>
      <c r="AC1122" s="35" t="s">
        <v>827</v>
      </c>
      <c r="AD1122" s="35" t="s">
        <v>3439</v>
      </c>
      <c r="AE1122" s="35" t="s">
        <v>3440</v>
      </c>
      <c r="AF1122" s="34" t="s">
        <v>271</v>
      </c>
      <c r="AG1122" s="34" t="s">
        <v>2883</v>
      </c>
    </row>
    <row r="1123" spans="1:33" s="5" customFormat="1" ht="50.25" customHeight="1" x14ac:dyDescent="0.3">
      <c r="A1123" s="58" t="s">
        <v>2855</v>
      </c>
      <c r="B1123" s="35">
        <v>81101510</v>
      </c>
      <c r="C1123" s="34" t="s">
        <v>3441</v>
      </c>
      <c r="D1123" s="55">
        <v>43100</v>
      </c>
      <c r="E1123" s="34" t="s">
        <v>3371</v>
      </c>
      <c r="F1123" s="34" t="s">
        <v>1060</v>
      </c>
      <c r="G1123" s="34" t="s">
        <v>3361</v>
      </c>
      <c r="H1123" s="74">
        <f>279997503+3602071</f>
        <v>283599574</v>
      </c>
      <c r="I1123" s="74">
        <v>271172278</v>
      </c>
      <c r="J1123" s="34" t="s">
        <v>76</v>
      </c>
      <c r="K1123" s="34" t="s">
        <v>68</v>
      </c>
      <c r="L1123" s="35" t="s">
        <v>2858</v>
      </c>
      <c r="M1123" s="35" t="s">
        <v>1688</v>
      </c>
      <c r="N1123" s="58" t="s">
        <v>2874</v>
      </c>
      <c r="O1123" s="45" t="s">
        <v>2860</v>
      </c>
      <c r="P1123" s="34" t="s">
        <v>2885</v>
      </c>
      <c r="Q1123" s="34" t="s">
        <v>3362</v>
      </c>
      <c r="R1123" s="34" t="s">
        <v>3363</v>
      </c>
      <c r="S1123" s="34" t="s">
        <v>3364</v>
      </c>
      <c r="T1123" s="34" t="s">
        <v>3365</v>
      </c>
      <c r="U1123" s="35" t="s">
        <v>3366</v>
      </c>
      <c r="V1123" s="35">
        <v>7999</v>
      </c>
      <c r="W1123" s="34" t="s">
        <v>6158</v>
      </c>
      <c r="X1123" s="60">
        <v>43129.53125</v>
      </c>
      <c r="Y1123" s="34" t="s">
        <v>3442</v>
      </c>
      <c r="Z1123" s="34">
        <v>4600008111</v>
      </c>
      <c r="AA1123" s="68">
        <f t="shared" si="17"/>
        <v>1</v>
      </c>
      <c r="AB1123" s="35" t="s">
        <v>3443</v>
      </c>
      <c r="AC1123" s="35" t="s">
        <v>827</v>
      </c>
      <c r="AD1123" s="35" t="s">
        <v>3444</v>
      </c>
      <c r="AE1123" s="35"/>
      <c r="AF1123" s="34" t="s">
        <v>63</v>
      </c>
      <c r="AG1123" s="34" t="s">
        <v>2883</v>
      </c>
    </row>
    <row r="1124" spans="1:33" s="5" customFormat="1" ht="50.25" customHeight="1" x14ac:dyDescent="0.3">
      <c r="A1124" s="58" t="s">
        <v>2855</v>
      </c>
      <c r="B1124" s="35" t="s">
        <v>3445</v>
      </c>
      <c r="C1124" s="34" t="s">
        <v>6159</v>
      </c>
      <c r="D1124" s="55">
        <v>43049.754861111112</v>
      </c>
      <c r="E1124" s="34" t="s">
        <v>1082</v>
      </c>
      <c r="F1124" s="34" t="s">
        <v>81</v>
      </c>
      <c r="G1124" s="34" t="s">
        <v>3446</v>
      </c>
      <c r="H1124" s="74">
        <v>45000000000</v>
      </c>
      <c r="I1124" s="74">
        <v>45000000000</v>
      </c>
      <c r="J1124" s="34" t="s">
        <v>76</v>
      </c>
      <c r="K1124" s="34" t="s">
        <v>68</v>
      </c>
      <c r="L1124" s="35" t="s">
        <v>2858</v>
      </c>
      <c r="M1124" s="35" t="s">
        <v>1688</v>
      </c>
      <c r="N1124" s="58" t="s">
        <v>2874</v>
      </c>
      <c r="O1124" s="45" t="s">
        <v>2860</v>
      </c>
      <c r="P1124" s="34" t="s">
        <v>3227</v>
      </c>
      <c r="Q1124" s="34" t="s">
        <v>3447</v>
      </c>
      <c r="R1124" s="34" t="s">
        <v>3448</v>
      </c>
      <c r="S1124" s="34" t="s">
        <v>3449</v>
      </c>
      <c r="T1124" s="34" t="s">
        <v>3450</v>
      </c>
      <c r="U1124" s="35" t="s">
        <v>3451</v>
      </c>
      <c r="V1124" s="35" t="s">
        <v>3452</v>
      </c>
      <c r="W1124" s="34" t="s">
        <v>6160</v>
      </c>
      <c r="X1124" s="60">
        <v>43049.754861111112</v>
      </c>
      <c r="Y1124" s="34" t="s">
        <v>3453</v>
      </c>
      <c r="Z1124" s="34" t="s">
        <v>3454</v>
      </c>
      <c r="AA1124" s="68">
        <f t="shared" si="17"/>
        <v>1</v>
      </c>
      <c r="AB1124" s="35" t="s">
        <v>3455</v>
      </c>
      <c r="AC1124" s="35" t="s">
        <v>61</v>
      </c>
      <c r="AD1124" s="35" t="s">
        <v>3456</v>
      </c>
      <c r="AE1124" s="35" t="s">
        <v>3457</v>
      </c>
      <c r="AF1124" s="34" t="s">
        <v>63</v>
      </c>
      <c r="AG1124" s="34" t="s">
        <v>2883</v>
      </c>
    </row>
    <row r="1125" spans="1:33" s="5" customFormat="1" ht="50.25" customHeight="1" x14ac:dyDescent="0.3">
      <c r="A1125" s="58" t="s">
        <v>2855</v>
      </c>
      <c r="B1125" s="35" t="s">
        <v>3445</v>
      </c>
      <c r="C1125" s="34" t="s">
        <v>3458</v>
      </c>
      <c r="D1125" s="55">
        <v>43049.747916666667</v>
      </c>
      <c r="E1125" s="34" t="s">
        <v>1082</v>
      </c>
      <c r="F1125" s="34" t="s">
        <v>81</v>
      </c>
      <c r="G1125" s="34" t="s">
        <v>3446</v>
      </c>
      <c r="H1125" s="74">
        <f>4698965959-469896597</f>
        <v>4229069362</v>
      </c>
      <c r="I1125" s="74">
        <f>(4698965959-469896597)+2</f>
        <v>4229069364</v>
      </c>
      <c r="J1125" s="34" t="s">
        <v>76</v>
      </c>
      <c r="K1125" s="34" t="s">
        <v>68</v>
      </c>
      <c r="L1125" s="35" t="s">
        <v>2858</v>
      </c>
      <c r="M1125" s="35" t="s">
        <v>1688</v>
      </c>
      <c r="N1125" s="58" t="s">
        <v>2874</v>
      </c>
      <c r="O1125" s="45" t="s">
        <v>2860</v>
      </c>
      <c r="P1125" s="34" t="s">
        <v>3205</v>
      </c>
      <c r="Q1125" s="34" t="s">
        <v>3459</v>
      </c>
      <c r="R1125" s="34" t="s">
        <v>3460</v>
      </c>
      <c r="S1125" s="34" t="s">
        <v>3461</v>
      </c>
      <c r="T1125" s="34" t="s">
        <v>3462</v>
      </c>
      <c r="U1125" s="35" t="s">
        <v>3463</v>
      </c>
      <c r="V1125" s="35" t="s">
        <v>3464</v>
      </c>
      <c r="W1125" s="34" t="s">
        <v>6161</v>
      </c>
      <c r="X1125" s="60">
        <v>43049.747916666667</v>
      </c>
      <c r="Y1125" s="34" t="s">
        <v>3453</v>
      </c>
      <c r="Z1125" s="34" t="s">
        <v>3465</v>
      </c>
      <c r="AA1125" s="68">
        <f t="shared" si="17"/>
        <v>1</v>
      </c>
      <c r="AB1125" s="35" t="s">
        <v>3455</v>
      </c>
      <c r="AC1125" s="35" t="s">
        <v>3466</v>
      </c>
      <c r="AD1125" s="35" t="s">
        <v>3467</v>
      </c>
      <c r="AE1125" s="35" t="s">
        <v>3457</v>
      </c>
      <c r="AF1125" s="34" t="s">
        <v>63</v>
      </c>
      <c r="AG1125" s="34" t="s">
        <v>2883</v>
      </c>
    </row>
    <row r="1126" spans="1:33" s="5" customFormat="1" ht="50.25" customHeight="1" x14ac:dyDescent="0.3">
      <c r="A1126" s="58" t="s">
        <v>2855</v>
      </c>
      <c r="B1126" s="35" t="s">
        <v>2856</v>
      </c>
      <c r="C1126" s="34" t="s">
        <v>3468</v>
      </c>
      <c r="D1126" s="55">
        <v>43146</v>
      </c>
      <c r="E1126" s="34" t="s">
        <v>3469</v>
      </c>
      <c r="F1126" s="34" t="s">
        <v>141</v>
      </c>
      <c r="G1126" s="34" t="s">
        <v>3446</v>
      </c>
      <c r="H1126" s="74">
        <v>4626667247</v>
      </c>
      <c r="I1126" s="74">
        <v>4255593523</v>
      </c>
      <c r="J1126" s="34" t="s">
        <v>76</v>
      </c>
      <c r="K1126" s="34" t="s">
        <v>68</v>
      </c>
      <c r="L1126" s="35" t="s">
        <v>2858</v>
      </c>
      <c r="M1126" s="35" t="s">
        <v>1688</v>
      </c>
      <c r="N1126" s="58" t="s">
        <v>2874</v>
      </c>
      <c r="O1126" s="45" t="s">
        <v>2860</v>
      </c>
      <c r="P1126" s="34" t="s">
        <v>2885</v>
      </c>
      <c r="Q1126" s="34" t="s">
        <v>3470</v>
      </c>
      <c r="R1126" s="34" t="s">
        <v>3471</v>
      </c>
      <c r="S1126" s="34">
        <v>180125</v>
      </c>
      <c r="T1126" s="34" t="s">
        <v>3472</v>
      </c>
      <c r="U1126" s="35" t="s">
        <v>3473</v>
      </c>
      <c r="V1126" s="35">
        <v>8118</v>
      </c>
      <c r="W1126" s="34" t="s">
        <v>6162</v>
      </c>
      <c r="X1126" s="60">
        <v>43148.59375</v>
      </c>
      <c r="Y1126" s="34" t="s">
        <v>3474</v>
      </c>
      <c r="Z1126" s="34"/>
      <c r="AA1126" s="68">
        <f t="shared" si="17"/>
        <v>0.66</v>
      </c>
      <c r="AB1126" s="35" t="s">
        <v>3475</v>
      </c>
      <c r="AC1126" s="35" t="s">
        <v>106</v>
      </c>
      <c r="AD1126" s="35" t="s">
        <v>6163</v>
      </c>
      <c r="AE1126" s="35" t="s">
        <v>3476</v>
      </c>
      <c r="AF1126" s="34" t="s">
        <v>271</v>
      </c>
      <c r="AG1126" s="34" t="s">
        <v>2872</v>
      </c>
    </row>
    <row r="1127" spans="1:33" s="5" customFormat="1" ht="50.25" customHeight="1" x14ac:dyDescent="0.3">
      <c r="A1127" s="58" t="s">
        <v>2855</v>
      </c>
      <c r="B1127" s="35" t="s">
        <v>3477</v>
      </c>
      <c r="C1127" s="34" t="s">
        <v>3478</v>
      </c>
      <c r="D1127" s="55">
        <v>43146</v>
      </c>
      <c r="E1127" s="34" t="s">
        <v>3479</v>
      </c>
      <c r="F1127" s="34" t="s">
        <v>141</v>
      </c>
      <c r="G1127" s="34" t="s">
        <v>3446</v>
      </c>
      <c r="H1127" s="74">
        <v>8099913240</v>
      </c>
      <c r="I1127" s="74">
        <v>7762952334</v>
      </c>
      <c r="J1127" s="34" t="s">
        <v>76</v>
      </c>
      <c r="K1127" s="34" t="s">
        <v>68</v>
      </c>
      <c r="L1127" s="35" t="s">
        <v>2858</v>
      </c>
      <c r="M1127" s="35" t="s">
        <v>1688</v>
      </c>
      <c r="N1127" s="58" t="s">
        <v>3480</v>
      </c>
      <c r="O1127" s="45" t="s">
        <v>2860</v>
      </c>
      <c r="P1127" s="34" t="s">
        <v>2885</v>
      </c>
      <c r="Q1127" s="34" t="s">
        <v>3481</v>
      </c>
      <c r="R1127" s="34" t="s">
        <v>3471</v>
      </c>
      <c r="S1127" s="34">
        <v>180125</v>
      </c>
      <c r="T1127" s="34" t="s">
        <v>3472</v>
      </c>
      <c r="U1127" s="35" t="s">
        <v>3473</v>
      </c>
      <c r="V1127" s="35">
        <v>8111</v>
      </c>
      <c r="W1127" s="34" t="s">
        <v>3482</v>
      </c>
      <c r="X1127" s="60">
        <v>43148.668749999997</v>
      </c>
      <c r="Y1127" s="34" t="s">
        <v>3483</v>
      </c>
      <c r="Z1127" s="34"/>
      <c r="AA1127" s="68">
        <f t="shared" si="17"/>
        <v>0.66</v>
      </c>
      <c r="AB1127" s="35" t="s">
        <v>3484</v>
      </c>
      <c r="AC1127" s="35" t="s">
        <v>106</v>
      </c>
      <c r="AD1127" s="35" t="s">
        <v>6164</v>
      </c>
      <c r="AE1127" s="35" t="s">
        <v>3476</v>
      </c>
      <c r="AF1127" s="34" t="s">
        <v>271</v>
      </c>
      <c r="AG1127" s="34" t="s">
        <v>2872</v>
      </c>
    </row>
    <row r="1128" spans="1:33" s="5" customFormat="1" ht="50.25" customHeight="1" x14ac:dyDescent="0.3">
      <c r="A1128" s="58" t="s">
        <v>2855</v>
      </c>
      <c r="B1128" s="35" t="s">
        <v>3477</v>
      </c>
      <c r="C1128" s="34" t="s">
        <v>3485</v>
      </c>
      <c r="D1128" s="55">
        <v>43146</v>
      </c>
      <c r="E1128" s="34" t="s">
        <v>1690</v>
      </c>
      <c r="F1128" s="34" t="s">
        <v>141</v>
      </c>
      <c r="G1128" s="34" t="s">
        <v>3446</v>
      </c>
      <c r="H1128" s="74">
        <v>7794361099</v>
      </c>
      <c r="I1128" s="74">
        <v>7490045367</v>
      </c>
      <c r="J1128" s="34" t="s">
        <v>76</v>
      </c>
      <c r="K1128" s="34" t="s">
        <v>68</v>
      </c>
      <c r="L1128" s="35" t="s">
        <v>2858</v>
      </c>
      <c r="M1128" s="35" t="s">
        <v>1688</v>
      </c>
      <c r="N1128" s="58" t="s">
        <v>3486</v>
      </c>
      <c r="O1128" s="45" t="s">
        <v>2860</v>
      </c>
      <c r="P1128" s="34" t="s">
        <v>2885</v>
      </c>
      <c r="Q1128" s="34" t="s">
        <v>3487</v>
      </c>
      <c r="R1128" s="34" t="s">
        <v>3471</v>
      </c>
      <c r="S1128" s="34">
        <v>180125</v>
      </c>
      <c r="T1128" s="34" t="s">
        <v>3472</v>
      </c>
      <c r="U1128" s="35" t="s">
        <v>3473</v>
      </c>
      <c r="V1128" s="35">
        <v>8110</v>
      </c>
      <c r="W1128" s="34" t="s">
        <v>3488</v>
      </c>
      <c r="X1128" s="60">
        <v>43148.662499999999</v>
      </c>
      <c r="Y1128" s="34" t="s">
        <v>3489</v>
      </c>
      <c r="Z1128" s="34"/>
      <c r="AA1128" s="68">
        <f t="shared" si="17"/>
        <v>0.66</v>
      </c>
      <c r="AB1128" s="35" t="s">
        <v>3490</v>
      </c>
      <c r="AC1128" s="35" t="s">
        <v>106</v>
      </c>
      <c r="AD1128" s="35" t="s">
        <v>3491</v>
      </c>
      <c r="AE1128" s="35" t="s">
        <v>3476</v>
      </c>
      <c r="AF1128" s="34" t="s">
        <v>271</v>
      </c>
      <c r="AG1128" s="34" t="s">
        <v>2872</v>
      </c>
    </row>
    <row r="1129" spans="1:33" s="5" customFormat="1" ht="50.25" customHeight="1" x14ac:dyDescent="0.3">
      <c r="A1129" s="58" t="s">
        <v>2855</v>
      </c>
      <c r="B1129" s="35" t="s">
        <v>2856</v>
      </c>
      <c r="C1129" s="34" t="s">
        <v>3492</v>
      </c>
      <c r="D1129" s="55">
        <v>43146</v>
      </c>
      <c r="E1129" s="34" t="s">
        <v>3469</v>
      </c>
      <c r="F1129" s="34" t="s">
        <v>141</v>
      </c>
      <c r="G1129" s="34" t="s">
        <v>3446</v>
      </c>
      <c r="H1129" s="74">
        <v>4960192459</v>
      </c>
      <c r="I1129" s="74">
        <v>4560645736</v>
      </c>
      <c r="J1129" s="34" t="s">
        <v>76</v>
      </c>
      <c r="K1129" s="34" t="s">
        <v>68</v>
      </c>
      <c r="L1129" s="35" t="s">
        <v>2858</v>
      </c>
      <c r="M1129" s="35" t="s">
        <v>1688</v>
      </c>
      <c r="N1129" s="58" t="s">
        <v>2874</v>
      </c>
      <c r="O1129" s="45" t="s">
        <v>2860</v>
      </c>
      <c r="P1129" s="34" t="s">
        <v>2885</v>
      </c>
      <c r="Q1129" s="34" t="s">
        <v>3470</v>
      </c>
      <c r="R1129" s="34" t="s">
        <v>3471</v>
      </c>
      <c r="S1129" s="34">
        <v>180125</v>
      </c>
      <c r="T1129" s="34" t="s">
        <v>3472</v>
      </c>
      <c r="U1129" s="35" t="s">
        <v>3473</v>
      </c>
      <c r="V1129" s="35">
        <v>8124</v>
      </c>
      <c r="W1129" s="34" t="s">
        <v>3493</v>
      </c>
      <c r="X1129" s="60">
        <v>43148.668749999997</v>
      </c>
      <c r="Y1129" s="34" t="s">
        <v>3494</v>
      </c>
      <c r="Z1129" s="34"/>
      <c r="AA1129" s="68">
        <f t="shared" si="17"/>
        <v>0.66</v>
      </c>
      <c r="AB1129" s="35" t="s">
        <v>3495</v>
      </c>
      <c r="AC1129" s="35" t="s">
        <v>106</v>
      </c>
      <c r="AD1129" s="35" t="s">
        <v>3496</v>
      </c>
      <c r="AE1129" s="35" t="s">
        <v>3476</v>
      </c>
      <c r="AF1129" s="34" t="s">
        <v>271</v>
      </c>
      <c r="AG1129" s="34" t="s">
        <v>2872</v>
      </c>
    </row>
    <row r="1130" spans="1:33" s="5" customFormat="1" ht="50.25" customHeight="1" x14ac:dyDescent="0.3">
      <c r="A1130" s="58" t="s">
        <v>2855</v>
      </c>
      <c r="B1130" s="35" t="s">
        <v>2856</v>
      </c>
      <c r="C1130" s="34" t="s">
        <v>3497</v>
      </c>
      <c r="D1130" s="55">
        <v>43146</v>
      </c>
      <c r="E1130" s="34" t="s">
        <v>3498</v>
      </c>
      <c r="F1130" s="34" t="s">
        <v>141</v>
      </c>
      <c r="G1130" s="34" t="s">
        <v>3446</v>
      </c>
      <c r="H1130" s="74">
        <v>7830196430</v>
      </c>
      <c r="I1130" s="74">
        <v>7561056273</v>
      </c>
      <c r="J1130" s="34" t="s">
        <v>76</v>
      </c>
      <c r="K1130" s="34" t="s">
        <v>68</v>
      </c>
      <c r="L1130" s="35" t="s">
        <v>2858</v>
      </c>
      <c r="M1130" s="35" t="s">
        <v>1688</v>
      </c>
      <c r="N1130" s="58" t="s">
        <v>2874</v>
      </c>
      <c r="O1130" s="45" t="s">
        <v>2860</v>
      </c>
      <c r="P1130" s="34" t="s">
        <v>2885</v>
      </c>
      <c r="Q1130" s="34" t="s">
        <v>3470</v>
      </c>
      <c r="R1130" s="34" t="s">
        <v>3471</v>
      </c>
      <c r="S1130" s="34">
        <v>180125</v>
      </c>
      <c r="T1130" s="34" t="s">
        <v>3472</v>
      </c>
      <c r="U1130" s="35" t="s">
        <v>3473</v>
      </c>
      <c r="V1130" s="35">
        <v>8125</v>
      </c>
      <c r="W1130" s="34" t="s">
        <v>3499</v>
      </c>
      <c r="X1130" s="60">
        <v>43148.674305555556</v>
      </c>
      <c r="Y1130" s="34" t="s">
        <v>3500</v>
      </c>
      <c r="Z1130" s="34">
        <v>4600008143</v>
      </c>
      <c r="AA1130" s="68">
        <f t="shared" si="17"/>
        <v>1</v>
      </c>
      <c r="AB1130" s="35" t="s">
        <v>3501</v>
      </c>
      <c r="AC1130" s="35" t="s">
        <v>827</v>
      </c>
      <c r="AD1130" s="35" t="s">
        <v>6165</v>
      </c>
      <c r="AE1130" s="35" t="s">
        <v>3476</v>
      </c>
      <c r="AF1130" s="34" t="s">
        <v>271</v>
      </c>
      <c r="AG1130" s="34" t="s">
        <v>2872</v>
      </c>
    </row>
    <row r="1131" spans="1:33" s="5" customFormat="1" ht="50.25" customHeight="1" x14ac:dyDescent="0.3">
      <c r="A1131" s="58" t="s">
        <v>2855</v>
      </c>
      <c r="B1131" s="35" t="s">
        <v>2856</v>
      </c>
      <c r="C1131" s="34" t="s">
        <v>3502</v>
      </c>
      <c r="D1131" s="55">
        <v>43146</v>
      </c>
      <c r="E1131" s="34" t="s">
        <v>3479</v>
      </c>
      <c r="F1131" s="34" t="s">
        <v>141</v>
      </c>
      <c r="G1131" s="34" t="s">
        <v>3446</v>
      </c>
      <c r="H1131" s="74">
        <v>7200000000</v>
      </c>
      <c r="I1131" s="74">
        <v>6952609265</v>
      </c>
      <c r="J1131" s="34" t="s">
        <v>76</v>
      </c>
      <c r="K1131" s="34" t="s">
        <v>68</v>
      </c>
      <c r="L1131" s="35" t="s">
        <v>2858</v>
      </c>
      <c r="M1131" s="35" t="s">
        <v>1688</v>
      </c>
      <c r="N1131" s="58" t="s">
        <v>2874</v>
      </c>
      <c r="O1131" s="45" t="s">
        <v>2860</v>
      </c>
      <c r="P1131" s="34" t="s">
        <v>2885</v>
      </c>
      <c r="Q1131" s="34" t="s">
        <v>3470</v>
      </c>
      <c r="R1131" s="34" t="s">
        <v>3503</v>
      </c>
      <c r="S1131" s="34">
        <v>180126</v>
      </c>
      <c r="T1131" s="34" t="s">
        <v>3472</v>
      </c>
      <c r="U1131" s="35" t="s">
        <v>3473</v>
      </c>
      <c r="V1131" s="35">
        <v>8114</v>
      </c>
      <c r="W1131" s="34" t="s">
        <v>3504</v>
      </c>
      <c r="X1131" s="60">
        <v>43148.475694444445</v>
      </c>
      <c r="Y1131" s="34" t="s">
        <v>3505</v>
      </c>
      <c r="Z1131" s="34">
        <v>4600008120</v>
      </c>
      <c r="AA1131" s="68">
        <f t="shared" si="17"/>
        <v>1</v>
      </c>
      <c r="AB1131" s="35" t="s">
        <v>3506</v>
      </c>
      <c r="AC1131" s="35" t="s">
        <v>827</v>
      </c>
      <c r="AD1131" s="35" t="s">
        <v>6166</v>
      </c>
      <c r="AE1131" s="35" t="s">
        <v>3476</v>
      </c>
      <c r="AF1131" s="34" t="s">
        <v>271</v>
      </c>
      <c r="AG1131" s="34" t="s">
        <v>2872</v>
      </c>
    </row>
    <row r="1132" spans="1:33" s="5" customFormat="1" ht="50.25" customHeight="1" x14ac:dyDescent="0.3">
      <c r="A1132" s="58" t="s">
        <v>2855</v>
      </c>
      <c r="B1132" s="35" t="s">
        <v>2856</v>
      </c>
      <c r="C1132" s="34" t="s">
        <v>3507</v>
      </c>
      <c r="D1132" s="55">
        <v>43146</v>
      </c>
      <c r="E1132" s="34" t="s">
        <v>1690</v>
      </c>
      <c r="F1132" s="34" t="s">
        <v>141</v>
      </c>
      <c r="G1132" s="34" t="s">
        <v>3446</v>
      </c>
      <c r="H1132" s="74">
        <v>3600000000</v>
      </c>
      <c r="I1132" s="74">
        <v>3431506097</v>
      </c>
      <c r="J1132" s="34" t="s">
        <v>76</v>
      </c>
      <c r="K1132" s="34" t="s">
        <v>68</v>
      </c>
      <c r="L1132" s="35" t="s">
        <v>2858</v>
      </c>
      <c r="M1132" s="35" t="s">
        <v>1688</v>
      </c>
      <c r="N1132" s="58" t="s">
        <v>2874</v>
      </c>
      <c r="O1132" s="45" t="s">
        <v>2860</v>
      </c>
      <c r="P1132" s="34" t="s">
        <v>2885</v>
      </c>
      <c r="Q1132" s="34" t="s">
        <v>3470</v>
      </c>
      <c r="R1132" s="34" t="s">
        <v>3503</v>
      </c>
      <c r="S1132" s="34">
        <v>180126</v>
      </c>
      <c r="T1132" s="34" t="s">
        <v>3472</v>
      </c>
      <c r="U1132" s="35" t="s">
        <v>3473</v>
      </c>
      <c r="V1132" s="35">
        <v>8116</v>
      </c>
      <c r="W1132" s="34" t="s">
        <v>3508</v>
      </c>
      <c r="X1132" s="60">
        <v>43148.553472222222</v>
      </c>
      <c r="Y1132" s="34" t="s">
        <v>3509</v>
      </c>
      <c r="Z1132" s="34"/>
      <c r="AA1132" s="68">
        <f t="shared" si="17"/>
        <v>0.66</v>
      </c>
      <c r="AB1132" s="35" t="s">
        <v>3510</v>
      </c>
      <c r="AC1132" s="35" t="s">
        <v>106</v>
      </c>
      <c r="AD1132" s="35" t="s">
        <v>6167</v>
      </c>
      <c r="AE1132" s="35" t="s">
        <v>3476</v>
      </c>
      <c r="AF1132" s="34" t="s">
        <v>271</v>
      </c>
      <c r="AG1132" s="34" t="s">
        <v>2872</v>
      </c>
    </row>
    <row r="1133" spans="1:33" s="5" customFormat="1" ht="50.25" customHeight="1" x14ac:dyDescent="0.3">
      <c r="A1133" s="58" t="s">
        <v>2855</v>
      </c>
      <c r="B1133" s="35" t="s">
        <v>2856</v>
      </c>
      <c r="C1133" s="34" t="s">
        <v>6168</v>
      </c>
      <c r="D1133" s="55">
        <v>43146</v>
      </c>
      <c r="E1133" s="34" t="s">
        <v>3511</v>
      </c>
      <c r="F1133" s="34" t="s">
        <v>141</v>
      </c>
      <c r="G1133" s="34" t="s">
        <v>3446</v>
      </c>
      <c r="H1133" s="74">
        <v>7200000000</v>
      </c>
      <c r="I1133" s="74">
        <v>2520000000</v>
      </c>
      <c r="J1133" s="34" t="s">
        <v>49</v>
      </c>
      <c r="K1133" s="34" t="s">
        <v>50</v>
      </c>
      <c r="L1133" s="35" t="s">
        <v>2858</v>
      </c>
      <c r="M1133" s="35" t="s">
        <v>1688</v>
      </c>
      <c r="N1133" s="58" t="s">
        <v>2874</v>
      </c>
      <c r="O1133" s="45" t="s">
        <v>2860</v>
      </c>
      <c r="P1133" s="34" t="s">
        <v>2885</v>
      </c>
      <c r="Q1133" s="34" t="s">
        <v>3470</v>
      </c>
      <c r="R1133" s="34" t="s">
        <v>3503</v>
      </c>
      <c r="S1133" s="34">
        <v>180126</v>
      </c>
      <c r="T1133" s="34" t="s">
        <v>3472</v>
      </c>
      <c r="U1133" s="35" t="s">
        <v>3473</v>
      </c>
      <c r="V1133" s="35">
        <v>8101</v>
      </c>
      <c r="W1133" s="34" t="s">
        <v>6169</v>
      </c>
      <c r="X1133" s="60">
        <v>43148.631249999999</v>
      </c>
      <c r="Y1133" s="34"/>
      <c r="Z1133" s="34"/>
      <c r="AA1133" s="68">
        <f t="shared" si="17"/>
        <v>0.33</v>
      </c>
      <c r="AB1133" s="35"/>
      <c r="AC1133" s="35" t="s">
        <v>106</v>
      </c>
      <c r="AD1133" s="35" t="s">
        <v>3512</v>
      </c>
      <c r="AE1133" s="35" t="s">
        <v>3476</v>
      </c>
      <c r="AF1133" s="34" t="s">
        <v>271</v>
      </c>
      <c r="AG1133" s="34" t="s">
        <v>2872</v>
      </c>
    </row>
    <row r="1134" spans="1:33" s="5" customFormat="1" ht="50.25" customHeight="1" x14ac:dyDescent="0.3">
      <c r="A1134" s="58" t="s">
        <v>2855</v>
      </c>
      <c r="B1134" s="35" t="s">
        <v>2856</v>
      </c>
      <c r="C1134" s="34" t="s">
        <v>3513</v>
      </c>
      <c r="D1134" s="55">
        <v>43146</v>
      </c>
      <c r="E1134" s="34" t="s">
        <v>3479</v>
      </c>
      <c r="F1134" s="34" t="s">
        <v>141</v>
      </c>
      <c r="G1134" s="34" t="s">
        <v>3446</v>
      </c>
      <c r="H1134" s="74">
        <v>7200000000</v>
      </c>
      <c r="I1134" s="74">
        <v>6871351292</v>
      </c>
      <c r="J1134" s="34" t="s">
        <v>76</v>
      </c>
      <c r="K1134" s="34" t="s">
        <v>68</v>
      </c>
      <c r="L1134" s="35" t="s">
        <v>2858</v>
      </c>
      <c r="M1134" s="35" t="s">
        <v>1688</v>
      </c>
      <c r="N1134" s="58" t="s">
        <v>2874</v>
      </c>
      <c r="O1134" s="45" t="s">
        <v>2860</v>
      </c>
      <c r="P1134" s="34" t="s">
        <v>2885</v>
      </c>
      <c r="Q1134" s="34" t="s">
        <v>3470</v>
      </c>
      <c r="R1134" s="34" t="s">
        <v>3503</v>
      </c>
      <c r="S1134" s="34">
        <v>180126</v>
      </c>
      <c r="T1134" s="34" t="s">
        <v>3472</v>
      </c>
      <c r="U1134" s="35" t="s">
        <v>3473</v>
      </c>
      <c r="V1134" s="35">
        <v>8122</v>
      </c>
      <c r="W1134" s="34" t="s">
        <v>3514</v>
      </c>
      <c r="X1134" s="60">
        <v>43148.65347222222</v>
      </c>
      <c r="Y1134" s="34" t="s">
        <v>3515</v>
      </c>
      <c r="Z1134" s="34">
        <v>4600008157</v>
      </c>
      <c r="AA1134" s="68">
        <f t="shared" si="17"/>
        <v>1</v>
      </c>
      <c r="AB1134" s="35" t="s">
        <v>3516</v>
      </c>
      <c r="AC1134" s="35" t="s">
        <v>827</v>
      </c>
      <c r="AD1134" s="35" t="s">
        <v>6170</v>
      </c>
      <c r="AE1134" s="35" t="s">
        <v>3476</v>
      </c>
      <c r="AF1134" s="34" t="s">
        <v>271</v>
      </c>
      <c r="AG1134" s="34" t="s">
        <v>2872</v>
      </c>
    </row>
    <row r="1135" spans="1:33" s="5" customFormat="1" ht="50.25" customHeight="1" x14ac:dyDescent="0.3">
      <c r="A1135" s="58" t="s">
        <v>2855</v>
      </c>
      <c r="B1135" s="35" t="s">
        <v>2856</v>
      </c>
      <c r="C1135" s="34" t="s">
        <v>3517</v>
      </c>
      <c r="D1135" s="55">
        <v>43146</v>
      </c>
      <c r="E1135" s="34" t="s">
        <v>1690</v>
      </c>
      <c r="F1135" s="34" t="s">
        <v>141</v>
      </c>
      <c r="G1135" s="34" t="s">
        <v>3446</v>
      </c>
      <c r="H1135" s="74">
        <v>3600000000</v>
      </c>
      <c r="I1135" s="74">
        <v>3452897466</v>
      </c>
      <c r="J1135" s="34" t="s">
        <v>76</v>
      </c>
      <c r="K1135" s="34" t="s">
        <v>68</v>
      </c>
      <c r="L1135" s="35" t="s">
        <v>2858</v>
      </c>
      <c r="M1135" s="35" t="s">
        <v>1688</v>
      </c>
      <c r="N1135" s="58" t="s">
        <v>2874</v>
      </c>
      <c r="O1135" s="45" t="s">
        <v>2860</v>
      </c>
      <c r="P1135" s="34" t="s">
        <v>2885</v>
      </c>
      <c r="Q1135" s="34" t="s">
        <v>3470</v>
      </c>
      <c r="R1135" s="34" t="s">
        <v>3503</v>
      </c>
      <c r="S1135" s="34">
        <v>180126</v>
      </c>
      <c r="T1135" s="34" t="s">
        <v>3472</v>
      </c>
      <c r="U1135" s="35" t="s">
        <v>3473</v>
      </c>
      <c r="V1135" s="35">
        <v>8121</v>
      </c>
      <c r="W1135" s="34" t="s">
        <v>3518</v>
      </c>
      <c r="X1135" s="60">
        <v>43148.638888888891</v>
      </c>
      <c r="Y1135" s="34" t="s">
        <v>3519</v>
      </c>
      <c r="Z1135" s="34"/>
      <c r="AA1135" s="68">
        <f t="shared" si="17"/>
        <v>0.66</v>
      </c>
      <c r="AB1135" s="35" t="s">
        <v>3520</v>
      </c>
      <c r="AC1135" s="35" t="s">
        <v>106</v>
      </c>
      <c r="AD1135" s="35" t="s">
        <v>6171</v>
      </c>
      <c r="AE1135" s="35" t="s">
        <v>3476</v>
      </c>
      <c r="AF1135" s="34" t="s">
        <v>271</v>
      </c>
      <c r="AG1135" s="34" t="s">
        <v>2872</v>
      </c>
    </row>
    <row r="1136" spans="1:33" s="5" customFormat="1" ht="50.25" customHeight="1" x14ac:dyDescent="0.3">
      <c r="A1136" s="58" t="s">
        <v>2855</v>
      </c>
      <c r="B1136" s="35" t="s">
        <v>2856</v>
      </c>
      <c r="C1136" s="34" t="s">
        <v>3521</v>
      </c>
      <c r="D1136" s="55">
        <v>43146</v>
      </c>
      <c r="E1136" s="34" t="s">
        <v>2463</v>
      </c>
      <c r="F1136" s="34" t="s">
        <v>141</v>
      </c>
      <c r="G1136" s="34" t="s">
        <v>3446</v>
      </c>
      <c r="H1136" s="74">
        <v>6577592007</v>
      </c>
      <c r="I1136" s="74">
        <v>6287186490</v>
      </c>
      <c r="J1136" s="34" t="s">
        <v>76</v>
      </c>
      <c r="K1136" s="34" t="s">
        <v>68</v>
      </c>
      <c r="L1136" s="35" t="s">
        <v>2858</v>
      </c>
      <c r="M1136" s="35" t="s">
        <v>1688</v>
      </c>
      <c r="N1136" s="58" t="s">
        <v>2874</v>
      </c>
      <c r="O1136" s="45" t="s">
        <v>2860</v>
      </c>
      <c r="P1136" s="34" t="s">
        <v>3055</v>
      </c>
      <c r="Q1136" s="34" t="s">
        <v>3522</v>
      </c>
      <c r="R1136" s="34" t="s">
        <v>3523</v>
      </c>
      <c r="S1136" s="34" t="s">
        <v>3524</v>
      </c>
      <c r="T1136" s="34" t="s">
        <v>3525</v>
      </c>
      <c r="U1136" s="35" t="s">
        <v>3473</v>
      </c>
      <c r="V1136" s="35">
        <v>8117</v>
      </c>
      <c r="W1136" s="34" t="s">
        <v>3526</v>
      </c>
      <c r="X1136" s="60">
        <v>43148.572222222225</v>
      </c>
      <c r="Y1136" s="34" t="s">
        <v>3527</v>
      </c>
      <c r="Z1136" s="34"/>
      <c r="AA1136" s="68">
        <f t="shared" si="17"/>
        <v>0.66</v>
      </c>
      <c r="AB1136" s="35" t="s">
        <v>3528</v>
      </c>
      <c r="AC1136" s="35" t="s">
        <v>106</v>
      </c>
      <c r="AD1136" s="35" t="s">
        <v>6172</v>
      </c>
      <c r="AE1136" s="35" t="s">
        <v>3476</v>
      </c>
      <c r="AF1136" s="34" t="s">
        <v>271</v>
      </c>
      <c r="AG1136" s="34" t="s">
        <v>2872</v>
      </c>
    </row>
    <row r="1137" spans="1:33" s="5" customFormat="1" ht="50.25" customHeight="1" x14ac:dyDescent="0.3">
      <c r="A1137" s="58" t="s">
        <v>2855</v>
      </c>
      <c r="B1137" s="35" t="s">
        <v>2856</v>
      </c>
      <c r="C1137" s="34" t="s">
        <v>3529</v>
      </c>
      <c r="D1137" s="55">
        <v>43146</v>
      </c>
      <c r="E1137" s="34" t="s">
        <v>1690</v>
      </c>
      <c r="F1137" s="34" t="s">
        <v>141</v>
      </c>
      <c r="G1137" s="34" t="s">
        <v>3446</v>
      </c>
      <c r="H1137" s="74">
        <v>6200034100</v>
      </c>
      <c r="I1137" s="74">
        <v>5953814185</v>
      </c>
      <c r="J1137" s="34" t="s">
        <v>76</v>
      </c>
      <c r="K1137" s="34" t="s">
        <v>68</v>
      </c>
      <c r="L1137" s="35" t="s">
        <v>2858</v>
      </c>
      <c r="M1137" s="35" t="s">
        <v>1688</v>
      </c>
      <c r="N1137" s="58" t="s">
        <v>2874</v>
      </c>
      <c r="O1137" s="45" t="s">
        <v>2860</v>
      </c>
      <c r="P1137" s="34" t="s">
        <v>3055</v>
      </c>
      <c r="Q1137" s="34" t="s">
        <v>3522</v>
      </c>
      <c r="R1137" s="34" t="s">
        <v>3530</v>
      </c>
      <c r="S1137" s="34">
        <v>180124</v>
      </c>
      <c r="T1137" s="34" t="s">
        <v>3525</v>
      </c>
      <c r="U1137" s="35" t="s">
        <v>3473</v>
      </c>
      <c r="V1137" s="35">
        <v>8119</v>
      </c>
      <c r="W1137" s="34" t="s">
        <v>3531</v>
      </c>
      <c r="X1137" s="60">
        <v>43148.631944444445</v>
      </c>
      <c r="Y1137" s="34" t="s">
        <v>3532</v>
      </c>
      <c r="Z1137" s="34"/>
      <c r="AA1137" s="68">
        <f t="shared" si="17"/>
        <v>0.66</v>
      </c>
      <c r="AB1137" s="35" t="s">
        <v>3533</v>
      </c>
      <c r="AC1137" s="35" t="s">
        <v>106</v>
      </c>
      <c r="AD1137" s="35" t="s">
        <v>6173</v>
      </c>
      <c r="AE1137" s="35" t="s">
        <v>3476</v>
      </c>
      <c r="AF1137" s="34" t="s">
        <v>271</v>
      </c>
      <c r="AG1137" s="34" t="s">
        <v>2872</v>
      </c>
    </row>
    <row r="1138" spans="1:33" s="5" customFormat="1" ht="50.25" customHeight="1" x14ac:dyDescent="0.3">
      <c r="A1138" s="58" t="s">
        <v>2855</v>
      </c>
      <c r="B1138" s="35" t="s">
        <v>2856</v>
      </c>
      <c r="C1138" s="34" t="s">
        <v>6174</v>
      </c>
      <c r="D1138" s="55">
        <v>43146</v>
      </c>
      <c r="E1138" s="34" t="s">
        <v>1690</v>
      </c>
      <c r="F1138" s="34" t="s">
        <v>141</v>
      </c>
      <c r="G1138" s="34" t="s">
        <v>3446</v>
      </c>
      <c r="H1138" s="74">
        <v>5103274933</v>
      </c>
      <c r="I1138" s="74">
        <v>4908720590</v>
      </c>
      <c r="J1138" s="34" t="s">
        <v>76</v>
      </c>
      <c r="K1138" s="34" t="s">
        <v>68</v>
      </c>
      <c r="L1138" s="35" t="s">
        <v>2858</v>
      </c>
      <c r="M1138" s="35" t="s">
        <v>1688</v>
      </c>
      <c r="N1138" s="58" t="s">
        <v>2874</v>
      </c>
      <c r="O1138" s="45" t="s">
        <v>2860</v>
      </c>
      <c r="P1138" s="34" t="s">
        <v>3055</v>
      </c>
      <c r="Q1138" s="34" t="s">
        <v>3522</v>
      </c>
      <c r="R1138" s="34" t="s">
        <v>3530</v>
      </c>
      <c r="S1138" s="34">
        <v>180124</v>
      </c>
      <c r="T1138" s="34" t="s">
        <v>3525</v>
      </c>
      <c r="U1138" s="35" t="s">
        <v>3473</v>
      </c>
      <c r="V1138" s="35">
        <v>8123</v>
      </c>
      <c r="W1138" s="34" t="s">
        <v>3534</v>
      </c>
      <c r="X1138" s="60">
        <v>43148.68472222222</v>
      </c>
      <c r="Y1138" s="34" t="s">
        <v>3535</v>
      </c>
      <c r="Z1138" s="34"/>
      <c r="AA1138" s="68">
        <f t="shared" si="17"/>
        <v>0.66</v>
      </c>
      <c r="AB1138" s="35" t="s">
        <v>3536</v>
      </c>
      <c r="AC1138" s="35" t="s">
        <v>106</v>
      </c>
      <c r="AD1138" s="35" t="s">
        <v>6175</v>
      </c>
      <c r="AE1138" s="35" t="s">
        <v>3476</v>
      </c>
      <c r="AF1138" s="34" t="s">
        <v>271</v>
      </c>
      <c r="AG1138" s="34" t="s">
        <v>2872</v>
      </c>
    </row>
    <row r="1139" spans="1:33" s="5" customFormat="1" ht="50.25" customHeight="1" x14ac:dyDescent="0.3">
      <c r="A1139" s="58" t="s">
        <v>2855</v>
      </c>
      <c r="B1139" s="35" t="s">
        <v>3477</v>
      </c>
      <c r="C1139" s="34" t="s">
        <v>3537</v>
      </c>
      <c r="D1139" s="55">
        <v>43146</v>
      </c>
      <c r="E1139" s="34" t="s">
        <v>1690</v>
      </c>
      <c r="F1139" s="34" t="s">
        <v>141</v>
      </c>
      <c r="G1139" s="34" t="s">
        <v>3446</v>
      </c>
      <c r="H1139" s="74">
        <v>7977304865</v>
      </c>
      <c r="I1139" s="74">
        <v>7616829752</v>
      </c>
      <c r="J1139" s="34" t="s">
        <v>76</v>
      </c>
      <c r="K1139" s="34" t="s">
        <v>68</v>
      </c>
      <c r="L1139" s="35" t="s">
        <v>2858</v>
      </c>
      <c r="M1139" s="35" t="s">
        <v>1688</v>
      </c>
      <c r="N1139" s="58" t="s">
        <v>3480</v>
      </c>
      <c r="O1139" s="45" t="s">
        <v>2860</v>
      </c>
      <c r="P1139" s="34" t="s">
        <v>3055</v>
      </c>
      <c r="Q1139" s="34" t="s">
        <v>3538</v>
      </c>
      <c r="R1139" s="34" t="s">
        <v>3530</v>
      </c>
      <c r="S1139" s="34">
        <v>180124</v>
      </c>
      <c r="T1139" s="34" t="s">
        <v>3525</v>
      </c>
      <c r="U1139" s="35" t="s">
        <v>3473</v>
      </c>
      <c r="V1139" s="35">
        <v>8108</v>
      </c>
      <c r="W1139" s="34" t="s">
        <v>3539</v>
      </c>
      <c r="X1139" s="60">
        <v>43148.601388888892</v>
      </c>
      <c r="Y1139" s="34" t="s">
        <v>3540</v>
      </c>
      <c r="Z1139" s="34"/>
      <c r="AA1139" s="68">
        <f t="shared" si="17"/>
        <v>0.66</v>
      </c>
      <c r="AB1139" s="35" t="s">
        <v>3541</v>
      </c>
      <c r="AC1139" s="35" t="s">
        <v>106</v>
      </c>
      <c r="AD1139" s="35" t="s">
        <v>6176</v>
      </c>
      <c r="AE1139" s="35" t="s">
        <v>3476</v>
      </c>
      <c r="AF1139" s="34" t="s">
        <v>271</v>
      </c>
      <c r="AG1139" s="34" t="s">
        <v>2872</v>
      </c>
    </row>
    <row r="1140" spans="1:33" s="5" customFormat="1" ht="50.25" customHeight="1" x14ac:dyDescent="0.3">
      <c r="A1140" s="58" t="s">
        <v>2855</v>
      </c>
      <c r="B1140" s="35" t="s">
        <v>3477</v>
      </c>
      <c r="C1140" s="34" t="s">
        <v>3542</v>
      </c>
      <c r="D1140" s="55">
        <v>43146</v>
      </c>
      <c r="E1140" s="34" t="s">
        <v>3479</v>
      </c>
      <c r="F1140" s="34" t="s">
        <v>141</v>
      </c>
      <c r="G1140" s="34" t="s">
        <v>3446</v>
      </c>
      <c r="H1140" s="74">
        <v>8937885260</v>
      </c>
      <c r="I1140" s="74">
        <v>8524341000</v>
      </c>
      <c r="J1140" s="34" t="s">
        <v>76</v>
      </c>
      <c r="K1140" s="34" t="s">
        <v>68</v>
      </c>
      <c r="L1140" s="35" t="s">
        <v>2858</v>
      </c>
      <c r="M1140" s="35" t="s">
        <v>1688</v>
      </c>
      <c r="N1140" s="58" t="s">
        <v>3486</v>
      </c>
      <c r="O1140" s="45" t="s">
        <v>2860</v>
      </c>
      <c r="P1140" s="34" t="s">
        <v>3055</v>
      </c>
      <c r="Q1140" s="34" t="s">
        <v>3543</v>
      </c>
      <c r="R1140" s="34" t="s">
        <v>3530</v>
      </c>
      <c r="S1140" s="34">
        <v>180124</v>
      </c>
      <c r="T1140" s="34" t="s">
        <v>3525</v>
      </c>
      <c r="U1140" s="35" t="s">
        <v>3473</v>
      </c>
      <c r="V1140" s="35">
        <v>8106</v>
      </c>
      <c r="W1140" s="34" t="s">
        <v>3544</v>
      </c>
      <c r="X1140" s="60">
        <v>43148.458333333336</v>
      </c>
      <c r="Y1140" s="34" t="s">
        <v>3545</v>
      </c>
      <c r="Z1140" s="34">
        <v>4600008164</v>
      </c>
      <c r="AA1140" s="68">
        <f t="shared" si="17"/>
        <v>1</v>
      </c>
      <c r="AB1140" s="35" t="s">
        <v>3546</v>
      </c>
      <c r="AC1140" s="35" t="s">
        <v>827</v>
      </c>
      <c r="AD1140" s="35" t="s">
        <v>3547</v>
      </c>
      <c r="AE1140" s="35" t="s">
        <v>3476</v>
      </c>
      <c r="AF1140" s="34" t="s">
        <v>271</v>
      </c>
      <c r="AG1140" s="34" t="s">
        <v>2872</v>
      </c>
    </row>
    <row r="1141" spans="1:33" s="5" customFormat="1" ht="50.25" customHeight="1" x14ac:dyDescent="0.3">
      <c r="A1141" s="58" t="s">
        <v>2855</v>
      </c>
      <c r="B1141" s="35" t="s">
        <v>2856</v>
      </c>
      <c r="C1141" s="34" t="s">
        <v>3548</v>
      </c>
      <c r="D1141" s="55">
        <v>43146</v>
      </c>
      <c r="E1141" s="34" t="s">
        <v>3479</v>
      </c>
      <c r="F1141" s="34" t="s">
        <v>141</v>
      </c>
      <c r="G1141" s="34" t="s">
        <v>3446</v>
      </c>
      <c r="H1141" s="74">
        <v>6200240575</v>
      </c>
      <c r="I1141" s="74">
        <v>5966818644</v>
      </c>
      <c r="J1141" s="34" t="s">
        <v>76</v>
      </c>
      <c r="K1141" s="34" t="s">
        <v>68</v>
      </c>
      <c r="L1141" s="35" t="s">
        <v>2858</v>
      </c>
      <c r="M1141" s="35" t="s">
        <v>1688</v>
      </c>
      <c r="N1141" s="58" t="s">
        <v>2874</v>
      </c>
      <c r="O1141" s="45" t="s">
        <v>2860</v>
      </c>
      <c r="P1141" s="34" t="s">
        <v>3055</v>
      </c>
      <c r="Q1141" s="34" t="s">
        <v>3522</v>
      </c>
      <c r="R1141" s="34" t="s">
        <v>3530</v>
      </c>
      <c r="S1141" s="34">
        <v>180124</v>
      </c>
      <c r="T1141" s="34" t="s">
        <v>3525</v>
      </c>
      <c r="U1141" s="35" t="s">
        <v>3473</v>
      </c>
      <c r="V1141" s="35">
        <v>8126</v>
      </c>
      <c r="W1141" s="34" t="s">
        <v>3549</v>
      </c>
      <c r="X1141" s="60">
        <v>43148.7</v>
      </c>
      <c r="Y1141" s="34" t="s">
        <v>3550</v>
      </c>
      <c r="Z1141" s="34">
        <v>4600008144</v>
      </c>
      <c r="AA1141" s="68">
        <f t="shared" si="17"/>
        <v>1</v>
      </c>
      <c r="AB1141" s="35" t="s">
        <v>3551</v>
      </c>
      <c r="AC1141" s="35" t="s">
        <v>827</v>
      </c>
      <c r="AD1141" s="35" t="s">
        <v>3552</v>
      </c>
      <c r="AE1141" s="35" t="s">
        <v>3476</v>
      </c>
      <c r="AF1141" s="34" t="s">
        <v>271</v>
      </c>
      <c r="AG1141" s="34" t="s">
        <v>2872</v>
      </c>
    </row>
    <row r="1142" spans="1:33" s="5" customFormat="1" ht="50.25" customHeight="1" x14ac:dyDescent="0.3">
      <c r="A1142" s="58" t="s">
        <v>2855</v>
      </c>
      <c r="B1142" s="35" t="s">
        <v>2856</v>
      </c>
      <c r="C1142" s="34" t="s">
        <v>3553</v>
      </c>
      <c r="D1142" s="55">
        <v>43146</v>
      </c>
      <c r="E1142" s="34" t="s">
        <v>1690</v>
      </c>
      <c r="F1142" s="34" t="s">
        <v>141</v>
      </c>
      <c r="G1142" s="34" t="s">
        <v>3446</v>
      </c>
      <c r="H1142" s="74">
        <v>6682311334</v>
      </c>
      <c r="I1142" s="74">
        <v>6303188602</v>
      </c>
      <c r="J1142" s="34" t="s">
        <v>76</v>
      </c>
      <c r="K1142" s="34" t="s">
        <v>68</v>
      </c>
      <c r="L1142" s="35" t="s">
        <v>2858</v>
      </c>
      <c r="M1142" s="35" t="s">
        <v>1688</v>
      </c>
      <c r="N1142" s="58" t="s">
        <v>2874</v>
      </c>
      <c r="O1142" s="45" t="s">
        <v>2860</v>
      </c>
      <c r="P1142" s="34" t="s">
        <v>3055</v>
      </c>
      <c r="Q1142" s="34" t="s">
        <v>3522</v>
      </c>
      <c r="R1142" s="34" t="s">
        <v>3530</v>
      </c>
      <c r="S1142" s="34">
        <v>180124</v>
      </c>
      <c r="T1142" s="34" t="s">
        <v>3525</v>
      </c>
      <c r="U1142" s="35" t="s">
        <v>3473</v>
      </c>
      <c r="V1142" s="35">
        <v>8115</v>
      </c>
      <c r="W1142" s="34" t="s">
        <v>3554</v>
      </c>
      <c r="X1142" s="60">
        <v>43148.588194444441</v>
      </c>
      <c r="Y1142" s="34" t="s">
        <v>3555</v>
      </c>
      <c r="Z1142" s="34"/>
      <c r="AA1142" s="68">
        <f t="shared" si="17"/>
        <v>0.66</v>
      </c>
      <c r="AB1142" s="35" t="s">
        <v>3556</v>
      </c>
      <c r="AC1142" s="35" t="s">
        <v>106</v>
      </c>
      <c r="AD1142" s="35" t="s">
        <v>6177</v>
      </c>
      <c r="AE1142" s="35" t="s">
        <v>3476</v>
      </c>
      <c r="AF1142" s="34" t="s">
        <v>271</v>
      </c>
      <c r="AG1142" s="34" t="s">
        <v>2872</v>
      </c>
    </row>
    <row r="1143" spans="1:33" s="5" customFormat="1" ht="50.25" customHeight="1" x14ac:dyDescent="0.3">
      <c r="A1143" s="58" t="s">
        <v>2855</v>
      </c>
      <c r="B1143" s="35" t="s">
        <v>2856</v>
      </c>
      <c r="C1143" s="34" t="s">
        <v>3557</v>
      </c>
      <c r="D1143" s="55">
        <v>43146</v>
      </c>
      <c r="E1143" s="34" t="s">
        <v>1690</v>
      </c>
      <c r="F1143" s="34" t="s">
        <v>141</v>
      </c>
      <c r="G1143" s="34" t="s">
        <v>3446</v>
      </c>
      <c r="H1143" s="74">
        <v>3150000000</v>
      </c>
      <c r="I1143" s="74">
        <v>3150000000</v>
      </c>
      <c r="J1143" s="34" t="s">
        <v>76</v>
      </c>
      <c r="K1143" s="34" t="s">
        <v>68</v>
      </c>
      <c r="L1143" s="35" t="s">
        <v>2858</v>
      </c>
      <c r="M1143" s="35" t="s">
        <v>1688</v>
      </c>
      <c r="N1143" s="58" t="s">
        <v>2874</v>
      </c>
      <c r="O1143" s="45" t="s">
        <v>2860</v>
      </c>
      <c r="P1143" s="34" t="s">
        <v>3055</v>
      </c>
      <c r="Q1143" s="34" t="s">
        <v>3522</v>
      </c>
      <c r="R1143" s="34" t="s">
        <v>3558</v>
      </c>
      <c r="S1143" s="34">
        <v>180129</v>
      </c>
      <c r="T1143" s="34" t="s">
        <v>3525</v>
      </c>
      <c r="U1143" s="35" t="s">
        <v>3473</v>
      </c>
      <c r="V1143" s="35">
        <v>8120</v>
      </c>
      <c r="W1143" s="34" t="s">
        <v>3559</v>
      </c>
      <c r="X1143" s="60">
        <v>43148.645833333336</v>
      </c>
      <c r="Y1143" s="34"/>
      <c r="Z1143" s="34"/>
      <c r="AA1143" s="68">
        <f t="shared" si="17"/>
        <v>0.33</v>
      </c>
      <c r="AB1143" s="35"/>
      <c r="AC1143" s="35" t="s">
        <v>106</v>
      </c>
      <c r="AD1143" s="35" t="s">
        <v>3560</v>
      </c>
      <c r="AE1143" s="35" t="s">
        <v>3476</v>
      </c>
      <c r="AF1143" s="34" t="s">
        <v>271</v>
      </c>
      <c r="AG1143" s="34" t="s">
        <v>2872</v>
      </c>
    </row>
    <row r="1144" spans="1:33" s="5" customFormat="1" ht="50.25" customHeight="1" x14ac:dyDescent="0.3">
      <c r="A1144" s="58" t="s">
        <v>2855</v>
      </c>
      <c r="B1144" s="35" t="s">
        <v>2856</v>
      </c>
      <c r="C1144" s="34" t="s">
        <v>3561</v>
      </c>
      <c r="D1144" s="55">
        <v>43146</v>
      </c>
      <c r="E1144" s="34" t="s">
        <v>1690</v>
      </c>
      <c r="F1144" s="34" t="s">
        <v>141</v>
      </c>
      <c r="G1144" s="34" t="s">
        <v>3446</v>
      </c>
      <c r="H1144" s="74">
        <v>3150000000</v>
      </c>
      <c r="I1144" s="74">
        <v>3006063867</v>
      </c>
      <c r="J1144" s="34" t="s">
        <v>76</v>
      </c>
      <c r="K1144" s="34" t="s">
        <v>68</v>
      </c>
      <c r="L1144" s="35" t="s">
        <v>2858</v>
      </c>
      <c r="M1144" s="35" t="s">
        <v>1688</v>
      </c>
      <c r="N1144" s="58" t="s">
        <v>2874</v>
      </c>
      <c r="O1144" s="45" t="s">
        <v>2860</v>
      </c>
      <c r="P1144" s="34" t="s">
        <v>3055</v>
      </c>
      <c r="Q1144" s="34" t="s">
        <v>3522</v>
      </c>
      <c r="R1144" s="34" t="s">
        <v>3558</v>
      </c>
      <c r="S1144" s="34">
        <v>180129</v>
      </c>
      <c r="T1144" s="34" t="s">
        <v>3525</v>
      </c>
      <c r="U1144" s="35" t="s">
        <v>3473</v>
      </c>
      <c r="V1144" s="35">
        <v>8113</v>
      </c>
      <c r="W1144" s="34" t="s">
        <v>3562</v>
      </c>
      <c r="X1144" s="60">
        <v>43148.489583333336</v>
      </c>
      <c r="Y1144" s="34" t="s">
        <v>3563</v>
      </c>
      <c r="Z1144" s="34"/>
      <c r="AA1144" s="68">
        <f t="shared" si="17"/>
        <v>0.66</v>
      </c>
      <c r="AB1144" s="35" t="s">
        <v>3564</v>
      </c>
      <c r="AC1144" s="35" t="s">
        <v>106</v>
      </c>
      <c r="AD1144" s="35" t="s">
        <v>6178</v>
      </c>
      <c r="AE1144" s="35" t="s">
        <v>3476</v>
      </c>
      <c r="AF1144" s="34" t="s">
        <v>271</v>
      </c>
      <c r="AG1144" s="34" t="s">
        <v>2872</v>
      </c>
    </row>
    <row r="1145" spans="1:33" s="5" customFormat="1" ht="50.25" customHeight="1" x14ac:dyDescent="0.3">
      <c r="A1145" s="58" t="s">
        <v>2855</v>
      </c>
      <c r="B1145" s="35" t="s">
        <v>3565</v>
      </c>
      <c r="C1145" s="34" t="s">
        <v>3566</v>
      </c>
      <c r="D1145" s="55">
        <v>43251</v>
      </c>
      <c r="E1145" s="34" t="s">
        <v>136</v>
      </c>
      <c r="F1145" s="34" t="s">
        <v>141</v>
      </c>
      <c r="G1145" s="34" t="s">
        <v>3446</v>
      </c>
      <c r="H1145" s="74">
        <f>12290727837+252667551+174240000</f>
        <v>12717635388</v>
      </c>
      <c r="I1145" s="74">
        <v>2082635387</v>
      </c>
      <c r="J1145" s="34" t="s">
        <v>49</v>
      </c>
      <c r="K1145" s="34" t="s">
        <v>50</v>
      </c>
      <c r="L1145" s="35" t="s">
        <v>2858</v>
      </c>
      <c r="M1145" s="35" t="s">
        <v>1688</v>
      </c>
      <c r="N1145" s="58" t="s">
        <v>2874</v>
      </c>
      <c r="O1145" s="45" t="s">
        <v>2860</v>
      </c>
      <c r="P1145" s="34" t="s">
        <v>2885</v>
      </c>
      <c r="Q1145" s="34" t="s">
        <v>3470</v>
      </c>
      <c r="R1145" s="34" t="s">
        <v>3471</v>
      </c>
      <c r="S1145" s="34">
        <v>180125</v>
      </c>
      <c r="T1145" s="34" t="s">
        <v>3472</v>
      </c>
      <c r="U1145" s="35" t="s">
        <v>3473</v>
      </c>
      <c r="V1145" s="35">
        <v>8361</v>
      </c>
      <c r="W1145" s="34" t="s">
        <v>3567</v>
      </c>
      <c r="X1145" s="60">
        <v>43284.784722222219</v>
      </c>
      <c r="Y1145" s="34"/>
      <c r="Z1145" s="34"/>
      <c r="AA1145" s="68">
        <f t="shared" si="17"/>
        <v>0.33</v>
      </c>
      <c r="AB1145" s="35"/>
      <c r="AC1145" s="35" t="s">
        <v>106</v>
      </c>
      <c r="AD1145" s="35" t="s">
        <v>3568</v>
      </c>
      <c r="AE1145" s="35" t="s">
        <v>3569</v>
      </c>
      <c r="AF1145" s="34" t="s">
        <v>271</v>
      </c>
      <c r="AG1145" s="34" t="s">
        <v>2872</v>
      </c>
    </row>
    <row r="1146" spans="1:33" s="5" customFormat="1" ht="50.25" customHeight="1" x14ac:dyDescent="0.3">
      <c r="A1146" s="58" t="s">
        <v>2855</v>
      </c>
      <c r="B1146" s="35" t="s">
        <v>3570</v>
      </c>
      <c r="C1146" s="34" t="s">
        <v>3571</v>
      </c>
      <c r="D1146" s="55">
        <v>43251</v>
      </c>
      <c r="E1146" s="34" t="s">
        <v>136</v>
      </c>
      <c r="F1146" s="34" t="s">
        <v>141</v>
      </c>
      <c r="G1146" s="34" t="s">
        <v>3446</v>
      </c>
      <c r="H1146" s="74">
        <v>12717635388</v>
      </c>
      <c r="I1146" s="74">
        <v>2082635387</v>
      </c>
      <c r="J1146" s="34" t="s">
        <v>49</v>
      </c>
      <c r="K1146" s="34" t="s">
        <v>50</v>
      </c>
      <c r="L1146" s="35" t="s">
        <v>2858</v>
      </c>
      <c r="M1146" s="35" t="s">
        <v>1688</v>
      </c>
      <c r="N1146" s="58" t="s">
        <v>3480</v>
      </c>
      <c r="O1146" s="45" t="s">
        <v>2860</v>
      </c>
      <c r="P1146" s="34" t="s">
        <v>2885</v>
      </c>
      <c r="Q1146" s="34" t="s">
        <v>3481</v>
      </c>
      <c r="R1146" s="34" t="s">
        <v>3471</v>
      </c>
      <c r="S1146" s="34">
        <v>180126</v>
      </c>
      <c r="T1146" s="34" t="s">
        <v>3472</v>
      </c>
      <c r="U1146" s="35" t="s">
        <v>3473</v>
      </c>
      <c r="V1146" s="35">
        <v>8362</v>
      </c>
      <c r="W1146" s="34" t="s">
        <v>3572</v>
      </c>
      <c r="X1146" s="60">
        <v>43284.788888888892</v>
      </c>
      <c r="Y1146" s="34"/>
      <c r="Z1146" s="34"/>
      <c r="AA1146" s="68">
        <f t="shared" si="17"/>
        <v>0.33</v>
      </c>
      <c r="AB1146" s="35"/>
      <c r="AC1146" s="35" t="s">
        <v>106</v>
      </c>
      <c r="AD1146" s="35" t="s">
        <v>3573</v>
      </c>
      <c r="AE1146" s="35" t="s">
        <v>3574</v>
      </c>
      <c r="AF1146" s="34" t="s">
        <v>271</v>
      </c>
      <c r="AG1146" s="34" t="s">
        <v>2872</v>
      </c>
    </row>
    <row r="1147" spans="1:33" s="5" customFormat="1" ht="50.25" customHeight="1" x14ac:dyDescent="0.3">
      <c r="A1147" s="58" t="s">
        <v>2855</v>
      </c>
      <c r="B1147" s="35" t="s">
        <v>3477</v>
      </c>
      <c r="C1147" s="34" t="s">
        <v>3575</v>
      </c>
      <c r="D1147" s="55">
        <v>43159</v>
      </c>
      <c r="E1147" s="34" t="s">
        <v>222</v>
      </c>
      <c r="F1147" s="34" t="s">
        <v>141</v>
      </c>
      <c r="G1147" s="34" t="s">
        <v>3446</v>
      </c>
      <c r="H1147" s="74">
        <v>7200000000</v>
      </c>
      <c r="I1147" s="74">
        <v>6612692084</v>
      </c>
      <c r="J1147" s="34" t="s">
        <v>49</v>
      </c>
      <c r="K1147" s="34" t="s">
        <v>2561</v>
      </c>
      <c r="L1147" s="35" t="s">
        <v>2858</v>
      </c>
      <c r="M1147" s="35" t="s">
        <v>1688</v>
      </c>
      <c r="N1147" s="58" t="s">
        <v>2874</v>
      </c>
      <c r="O1147" s="45" t="s">
        <v>2860</v>
      </c>
      <c r="P1147" s="34" t="s">
        <v>2885</v>
      </c>
      <c r="Q1147" s="34" t="s">
        <v>3470</v>
      </c>
      <c r="R1147" s="34" t="s">
        <v>3503</v>
      </c>
      <c r="S1147" s="34">
        <v>180126</v>
      </c>
      <c r="T1147" s="34" t="s">
        <v>3472</v>
      </c>
      <c r="U1147" s="35" t="s">
        <v>3473</v>
      </c>
      <c r="V1147" s="35">
        <v>8137</v>
      </c>
      <c r="W1147" s="34" t="s">
        <v>3576</v>
      </c>
      <c r="X1147" s="60">
        <v>43159.734027777777</v>
      </c>
      <c r="Y1147" s="34" t="s">
        <v>3577</v>
      </c>
      <c r="Z1147" s="34">
        <v>4600008119</v>
      </c>
      <c r="AA1147" s="68">
        <f t="shared" si="17"/>
        <v>1</v>
      </c>
      <c r="AB1147" s="35" t="s">
        <v>3578</v>
      </c>
      <c r="AC1147" s="35" t="s">
        <v>827</v>
      </c>
      <c r="AD1147" s="35" t="s">
        <v>3579</v>
      </c>
      <c r="AE1147" s="35" t="s">
        <v>3476</v>
      </c>
      <c r="AF1147" s="34" t="s">
        <v>271</v>
      </c>
      <c r="AG1147" s="34" t="s">
        <v>2872</v>
      </c>
    </row>
    <row r="1148" spans="1:33" s="5" customFormat="1" ht="50.25" customHeight="1" x14ac:dyDescent="0.3">
      <c r="A1148" s="58" t="s">
        <v>2855</v>
      </c>
      <c r="B1148" s="35" t="s">
        <v>2856</v>
      </c>
      <c r="C1148" s="34" t="s">
        <v>3580</v>
      </c>
      <c r="D1148" s="55">
        <v>43251</v>
      </c>
      <c r="E1148" s="34" t="s">
        <v>162</v>
      </c>
      <c r="F1148" s="34" t="s">
        <v>141</v>
      </c>
      <c r="G1148" s="34" t="s">
        <v>3446</v>
      </c>
      <c r="H1148" s="74">
        <v>3600000000</v>
      </c>
      <c r="I1148" s="74">
        <v>1080000000</v>
      </c>
      <c r="J1148" s="34" t="s">
        <v>49</v>
      </c>
      <c r="K1148" s="34" t="s">
        <v>50</v>
      </c>
      <c r="L1148" s="35" t="s">
        <v>2858</v>
      </c>
      <c r="M1148" s="35" t="s">
        <v>1688</v>
      </c>
      <c r="N1148" s="58" t="s">
        <v>2874</v>
      </c>
      <c r="O1148" s="45" t="s">
        <v>2860</v>
      </c>
      <c r="P1148" s="34" t="s">
        <v>2885</v>
      </c>
      <c r="Q1148" s="34" t="s">
        <v>3470</v>
      </c>
      <c r="R1148" s="34" t="s">
        <v>3503</v>
      </c>
      <c r="S1148" s="34">
        <v>180126</v>
      </c>
      <c r="T1148" s="34" t="s">
        <v>3472</v>
      </c>
      <c r="U1148" s="35" t="s">
        <v>3473</v>
      </c>
      <c r="V1148" s="35">
        <v>8377</v>
      </c>
      <c r="W1148" s="34" t="s">
        <v>6179</v>
      </c>
      <c r="X1148" s="60">
        <v>43284.78402777778</v>
      </c>
      <c r="Y1148" s="34"/>
      <c r="Z1148" s="34"/>
      <c r="AA1148" s="68">
        <f t="shared" si="17"/>
        <v>0.33</v>
      </c>
      <c r="AB1148" s="35"/>
      <c r="AC1148" s="35" t="s">
        <v>106</v>
      </c>
      <c r="AD1148" s="35" t="s">
        <v>3581</v>
      </c>
      <c r="AE1148" s="35" t="s">
        <v>3582</v>
      </c>
      <c r="AF1148" s="34" t="s">
        <v>271</v>
      </c>
      <c r="AG1148" s="34" t="s">
        <v>2872</v>
      </c>
    </row>
    <row r="1149" spans="1:33" s="5" customFormat="1" ht="50.25" customHeight="1" x14ac:dyDescent="0.3">
      <c r="A1149" s="58" t="s">
        <v>2855</v>
      </c>
      <c r="B1149" s="35" t="s">
        <v>2856</v>
      </c>
      <c r="C1149" s="34" t="s">
        <v>3583</v>
      </c>
      <c r="D1149" s="55">
        <v>43251</v>
      </c>
      <c r="E1149" s="34" t="s">
        <v>162</v>
      </c>
      <c r="F1149" s="34" t="s">
        <v>141</v>
      </c>
      <c r="G1149" s="34" t="s">
        <v>3446</v>
      </c>
      <c r="H1149" s="74">
        <v>7896891004</v>
      </c>
      <c r="I1149" s="74">
        <f>639378200+1683000000</f>
        <v>2322378200</v>
      </c>
      <c r="J1149" s="34" t="s">
        <v>49</v>
      </c>
      <c r="K1149" s="34" t="s">
        <v>50</v>
      </c>
      <c r="L1149" s="35" t="s">
        <v>2858</v>
      </c>
      <c r="M1149" s="35" t="s">
        <v>1688</v>
      </c>
      <c r="N1149" s="58" t="s">
        <v>3480</v>
      </c>
      <c r="O1149" s="45" t="s">
        <v>2860</v>
      </c>
      <c r="P1149" s="34" t="s">
        <v>3055</v>
      </c>
      <c r="Q1149" s="34" t="s">
        <v>3522</v>
      </c>
      <c r="R1149" s="34" t="s">
        <v>3523</v>
      </c>
      <c r="S1149" s="34" t="s">
        <v>3524</v>
      </c>
      <c r="T1149" s="34" t="s">
        <v>3525</v>
      </c>
      <c r="U1149" s="35" t="s">
        <v>3473</v>
      </c>
      <c r="V1149" s="35">
        <v>8401</v>
      </c>
      <c r="W1149" s="34" t="s">
        <v>3584</v>
      </c>
      <c r="X1149" s="60">
        <v>43286.722222222219</v>
      </c>
      <c r="Y1149" s="34"/>
      <c r="Z1149" s="34"/>
      <c r="AA1149" s="68">
        <f t="shared" si="17"/>
        <v>0.33</v>
      </c>
      <c r="AB1149" s="35"/>
      <c r="AC1149" s="35" t="s">
        <v>106</v>
      </c>
      <c r="AD1149" s="35" t="s">
        <v>3585</v>
      </c>
      <c r="AE1149" s="35" t="s">
        <v>3574</v>
      </c>
      <c r="AF1149" s="34" t="s">
        <v>271</v>
      </c>
      <c r="AG1149" s="34" t="s">
        <v>2872</v>
      </c>
    </row>
    <row r="1150" spans="1:33" s="5" customFormat="1" ht="50.25" customHeight="1" x14ac:dyDescent="0.3">
      <c r="A1150" s="58" t="s">
        <v>2855</v>
      </c>
      <c r="B1150" s="35" t="s">
        <v>2856</v>
      </c>
      <c r="C1150" s="34" t="s">
        <v>3586</v>
      </c>
      <c r="D1150" s="55">
        <v>43251</v>
      </c>
      <c r="E1150" s="34" t="s">
        <v>162</v>
      </c>
      <c r="F1150" s="34" t="s">
        <v>141</v>
      </c>
      <c r="G1150" s="34" t="s">
        <v>3446</v>
      </c>
      <c r="H1150" s="74">
        <v>8854205938</v>
      </c>
      <c r="I1150" s="74">
        <v>2393707864</v>
      </c>
      <c r="J1150" s="34" t="s">
        <v>49</v>
      </c>
      <c r="K1150" s="34" t="s">
        <v>50</v>
      </c>
      <c r="L1150" s="35" t="s">
        <v>2858</v>
      </c>
      <c r="M1150" s="35" t="s">
        <v>1688</v>
      </c>
      <c r="N1150" s="58" t="s">
        <v>3486</v>
      </c>
      <c r="O1150" s="45" t="s">
        <v>2860</v>
      </c>
      <c r="P1150" s="34" t="s">
        <v>3055</v>
      </c>
      <c r="Q1150" s="34" t="s">
        <v>3538</v>
      </c>
      <c r="R1150" s="34" t="s">
        <v>3530</v>
      </c>
      <c r="S1150" s="34">
        <v>180124</v>
      </c>
      <c r="T1150" s="34" t="s">
        <v>3525</v>
      </c>
      <c r="U1150" s="35" t="s">
        <v>3473</v>
      </c>
      <c r="V1150" s="35">
        <v>8366</v>
      </c>
      <c r="W1150" s="34" t="s">
        <v>3587</v>
      </c>
      <c r="X1150" s="60">
        <v>43284.774305555555</v>
      </c>
      <c r="Y1150" s="34"/>
      <c r="Z1150" s="34"/>
      <c r="AA1150" s="68">
        <f t="shared" si="17"/>
        <v>0.33</v>
      </c>
      <c r="AB1150" s="35"/>
      <c r="AC1150" s="35" t="s">
        <v>106</v>
      </c>
      <c r="AD1150" s="35" t="s">
        <v>3588</v>
      </c>
      <c r="AE1150" s="35" t="s">
        <v>3589</v>
      </c>
      <c r="AF1150" s="34" t="s">
        <v>271</v>
      </c>
      <c r="AG1150" s="34" t="s">
        <v>2872</v>
      </c>
    </row>
    <row r="1151" spans="1:33" s="5" customFormat="1" ht="50.25" customHeight="1" x14ac:dyDescent="0.3">
      <c r="A1151" s="58" t="s">
        <v>2855</v>
      </c>
      <c r="B1151" s="35" t="s">
        <v>2856</v>
      </c>
      <c r="C1151" s="34" t="s">
        <v>3590</v>
      </c>
      <c r="D1151" s="55">
        <v>43251</v>
      </c>
      <c r="E1151" s="34" t="s">
        <v>162</v>
      </c>
      <c r="F1151" s="34" t="s">
        <v>141</v>
      </c>
      <c r="G1151" s="34" t="s">
        <v>3446</v>
      </c>
      <c r="H1151" s="74">
        <v>7800911263</v>
      </c>
      <c r="I1151" s="74">
        <f>584182253+1795500000</f>
        <v>2379682253</v>
      </c>
      <c r="J1151" s="34" t="s">
        <v>49</v>
      </c>
      <c r="K1151" s="34" t="s">
        <v>50</v>
      </c>
      <c r="L1151" s="35" t="s">
        <v>2858</v>
      </c>
      <c r="M1151" s="35" t="s">
        <v>1688</v>
      </c>
      <c r="N1151" s="58" t="s">
        <v>3591</v>
      </c>
      <c r="O1151" s="45" t="s">
        <v>2860</v>
      </c>
      <c r="P1151" s="34" t="s">
        <v>3055</v>
      </c>
      <c r="Q1151" s="34" t="s">
        <v>3543</v>
      </c>
      <c r="R1151" s="34" t="s">
        <v>3523</v>
      </c>
      <c r="S1151" s="34" t="s">
        <v>3524</v>
      </c>
      <c r="T1151" s="34" t="s">
        <v>3525</v>
      </c>
      <c r="U1151" s="35" t="s">
        <v>3473</v>
      </c>
      <c r="V1151" s="35">
        <v>8283</v>
      </c>
      <c r="W1151" s="34" t="s">
        <v>3592</v>
      </c>
      <c r="X1151" s="60">
        <v>43284.772916666669</v>
      </c>
      <c r="Y1151" s="34"/>
      <c r="Z1151" s="34"/>
      <c r="AA1151" s="68">
        <f t="shared" si="17"/>
        <v>0.33</v>
      </c>
      <c r="AB1151" s="35"/>
      <c r="AC1151" s="35" t="s">
        <v>106</v>
      </c>
      <c r="AD1151" s="35" t="s">
        <v>3593</v>
      </c>
      <c r="AE1151" s="35" t="s">
        <v>3594</v>
      </c>
      <c r="AF1151" s="34" t="s">
        <v>271</v>
      </c>
      <c r="AG1151" s="34" t="s">
        <v>2872</v>
      </c>
    </row>
    <row r="1152" spans="1:33" s="5" customFormat="1" ht="50.25" customHeight="1" x14ac:dyDescent="0.3">
      <c r="A1152" s="58" t="s">
        <v>2855</v>
      </c>
      <c r="B1152" s="35" t="s">
        <v>2856</v>
      </c>
      <c r="C1152" s="34" t="s">
        <v>3595</v>
      </c>
      <c r="D1152" s="55">
        <v>43251</v>
      </c>
      <c r="E1152" s="34" t="s">
        <v>162</v>
      </c>
      <c r="F1152" s="34" t="s">
        <v>141</v>
      </c>
      <c r="G1152" s="34" t="s">
        <v>3446</v>
      </c>
      <c r="H1152" s="74">
        <v>3150000000</v>
      </c>
      <c r="I1152" s="74">
        <v>535500000</v>
      </c>
      <c r="J1152" s="34" t="s">
        <v>49</v>
      </c>
      <c r="K1152" s="34" t="s">
        <v>50</v>
      </c>
      <c r="L1152" s="35" t="s">
        <v>2858</v>
      </c>
      <c r="M1152" s="35" t="s">
        <v>1688</v>
      </c>
      <c r="N1152" s="58" t="s">
        <v>2874</v>
      </c>
      <c r="O1152" s="45" t="s">
        <v>2860</v>
      </c>
      <c r="P1152" s="34" t="s">
        <v>3055</v>
      </c>
      <c r="Q1152" s="34" t="s">
        <v>3522</v>
      </c>
      <c r="R1152" s="34" t="s">
        <v>3558</v>
      </c>
      <c r="S1152" s="34">
        <v>180129</v>
      </c>
      <c r="T1152" s="34" t="s">
        <v>3525</v>
      </c>
      <c r="U1152" s="35" t="s">
        <v>3473</v>
      </c>
      <c r="V1152" s="35">
        <v>8369</v>
      </c>
      <c r="W1152" s="34" t="s">
        <v>6180</v>
      </c>
      <c r="X1152" s="60">
        <v>43285.476388888892</v>
      </c>
      <c r="Y1152" s="34"/>
      <c r="Z1152" s="34"/>
      <c r="AA1152" s="68">
        <f t="shared" si="17"/>
        <v>0.33</v>
      </c>
      <c r="AB1152" s="35"/>
      <c r="AC1152" s="35" t="s">
        <v>106</v>
      </c>
      <c r="AD1152" s="35" t="s">
        <v>3596</v>
      </c>
      <c r="AE1152" s="35" t="s">
        <v>3597</v>
      </c>
      <c r="AF1152" s="34" t="s">
        <v>271</v>
      </c>
      <c r="AG1152" s="34" t="s">
        <v>2872</v>
      </c>
    </row>
    <row r="1153" spans="1:33" s="5" customFormat="1" ht="50.25" customHeight="1" x14ac:dyDescent="0.3">
      <c r="A1153" s="58" t="s">
        <v>2855</v>
      </c>
      <c r="B1153" s="35" t="s">
        <v>2856</v>
      </c>
      <c r="C1153" s="34" t="s">
        <v>3598</v>
      </c>
      <c r="D1153" s="55">
        <v>43251</v>
      </c>
      <c r="E1153" s="34" t="s">
        <v>162</v>
      </c>
      <c r="F1153" s="34" t="s">
        <v>141</v>
      </c>
      <c r="G1153" s="34" t="s">
        <v>3446</v>
      </c>
      <c r="H1153" s="74">
        <v>3150000000</v>
      </c>
      <c r="I1153" s="74">
        <v>573000000</v>
      </c>
      <c r="J1153" s="34" t="s">
        <v>49</v>
      </c>
      <c r="K1153" s="34" t="s">
        <v>50</v>
      </c>
      <c r="L1153" s="35" t="s">
        <v>2858</v>
      </c>
      <c r="M1153" s="35" t="s">
        <v>1688</v>
      </c>
      <c r="N1153" s="58" t="s">
        <v>2874</v>
      </c>
      <c r="O1153" s="45" t="s">
        <v>2860</v>
      </c>
      <c r="P1153" s="34" t="s">
        <v>3055</v>
      </c>
      <c r="Q1153" s="34" t="s">
        <v>3522</v>
      </c>
      <c r="R1153" s="34" t="s">
        <v>3558</v>
      </c>
      <c r="S1153" s="34">
        <v>180129</v>
      </c>
      <c r="T1153" s="34" t="s">
        <v>3525</v>
      </c>
      <c r="U1153" s="35" t="s">
        <v>3473</v>
      </c>
      <c r="V1153" s="35">
        <v>8373</v>
      </c>
      <c r="W1153" s="34" t="s">
        <v>6181</v>
      </c>
      <c r="X1153" s="60">
        <v>43284.723611111112</v>
      </c>
      <c r="Y1153" s="34"/>
      <c r="Z1153" s="34"/>
      <c r="AA1153" s="68">
        <f t="shared" si="17"/>
        <v>0.33</v>
      </c>
      <c r="AB1153" s="35"/>
      <c r="AC1153" s="35" t="s">
        <v>106</v>
      </c>
      <c r="AD1153" s="35" t="s">
        <v>3599</v>
      </c>
      <c r="AE1153" s="35" t="s">
        <v>3600</v>
      </c>
      <c r="AF1153" s="34" t="s">
        <v>271</v>
      </c>
      <c r="AG1153" s="34" t="s">
        <v>2872</v>
      </c>
    </row>
    <row r="1154" spans="1:33" s="5" customFormat="1" ht="50.25" customHeight="1" x14ac:dyDescent="0.3">
      <c r="A1154" s="58" t="s">
        <v>2855</v>
      </c>
      <c r="B1154" s="35" t="s">
        <v>2856</v>
      </c>
      <c r="C1154" s="34" t="s">
        <v>3601</v>
      </c>
      <c r="D1154" s="55">
        <v>43251</v>
      </c>
      <c r="E1154" s="34" t="s">
        <v>162</v>
      </c>
      <c r="F1154" s="34" t="s">
        <v>141</v>
      </c>
      <c r="G1154" s="34" t="s">
        <v>3446</v>
      </c>
      <c r="H1154" s="74">
        <v>3150000000</v>
      </c>
      <c r="I1154" s="74">
        <v>543000000</v>
      </c>
      <c r="J1154" s="34" t="s">
        <v>49</v>
      </c>
      <c r="K1154" s="34" t="s">
        <v>50</v>
      </c>
      <c r="L1154" s="35" t="s">
        <v>2858</v>
      </c>
      <c r="M1154" s="35" t="s">
        <v>1688</v>
      </c>
      <c r="N1154" s="58" t="s">
        <v>2874</v>
      </c>
      <c r="O1154" s="45" t="s">
        <v>2860</v>
      </c>
      <c r="P1154" s="34" t="s">
        <v>3055</v>
      </c>
      <c r="Q1154" s="34" t="s">
        <v>3522</v>
      </c>
      <c r="R1154" s="34" t="s">
        <v>3558</v>
      </c>
      <c r="S1154" s="34">
        <v>180129</v>
      </c>
      <c r="T1154" s="34" t="s">
        <v>3525</v>
      </c>
      <c r="U1154" s="35" t="s">
        <v>3473</v>
      </c>
      <c r="V1154" s="35">
        <v>8367</v>
      </c>
      <c r="W1154" s="34" t="s">
        <v>6182</v>
      </c>
      <c r="X1154" s="60">
        <v>43284.773611111108</v>
      </c>
      <c r="Y1154" s="34"/>
      <c r="Z1154" s="34"/>
      <c r="AA1154" s="68">
        <f t="shared" si="17"/>
        <v>0.33</v>
      </c>
      <c r="AB1154" s="35"/>
      <c r="AC1154" s="35" t="s">
        <v>106</v>
      </c>
      <c r="AD1154" s="35" t="s">
        <v>3602</v>
      </c>
      <c r="AE1154" s="35" t="s">
        <v>3597</v>
      </c>
      <c r="AF1154" s="34" t="s">
        <v>271</v>
      </c>
      <c r="AG1154" s="34" t="s">
        <v>2872</v>
      </c>
    </row>
    <row r="1155" spans="1:33" s="5" customFormat="1" ht="50.25" customHeight="1" x14ac:dyDescent="0.3">
      <c r="A1155" s="58" t="s">
        <v>2855</v>
      </c>
      <c r="B1155" s="35" t="s">
        <v>2856</v>
      </c>
      <c r="C1155" s="34" t="s">
        <v>3603</v>
      </c>
      <c r="D1155" s="55">
        <v>43344</v>
      </c>
      <c r="E1155" s="34" t="s">
        <v>900</v>
      </c>
      <c r="F1155" s="34" t="s">
        <v>141</v>
      </c>
      <c r="G1155" s="34" t="s">
        <v>3604</v>
      </c>
      <c r="H1155" s="74">
        <v>1659609563</v>
      </c>
      <c r="I1155" s="74">
        <v>1659609563</v>
      </c>
      <c r="J1155" s="34" t="s">
        <v>76</v>
      </c>
      <c r="K1155" s="34" t="s">
        <v>68</v>
      </c>
      <c r="L1155" s="35" t="s">
        <v>2858</v>
      </c>
      <c r="M1155" s="35" t="s">
        <v>1688</v>
      </c>
      <c r="N1155" s="58" t="s">
        <v>2874</v>
      </c>
      <c r="O1155" s="45" t="s">
        <v>2860</v>
      </c>
      <c r="P1155" s="34" t="s">
        <v>3055</v>
      </c>
      <c r="Q1155" s="34" t="s">
        <v>3315</v>
      </c>
      <c r="R1155" s="34" t="s">
        <v>3605</v>
      </c>
      <c r="S1155" s="34"/>
      <c r="T1155" s="34" t="s">
        <v>3606</v>
      </c>
      <c r="U1155" s="35" t="s">
        <v>3607</v>
      </c>
      <c r="V1155" s="35"/>
      <c r="W1155" s="34"/>
      <c r="X1155" s="60"/>
      <c r="Y1155" s="34"/>
      <c r="Z1155" s="34"/>
      <c r="AA1155" s="68" t="str">
        <f t="shared" si="17"/>
        <v/>
      </c>
      <c r="AB1155" s="35"/>
      <c r="AC1155" s="35"/>
      <c r="AD1155" s="35"/>
      <c r="AE1155" s="35" t="s">
        <v>3608</v>
      </c>
      <c r="AF1155" s="34" t="s">
        <v>271</v>
      </c>
      <c r="AG1155" s="34" t="s">
        <v>2872</v>
      </c>
    </row>
    <row r="1156" spans="1:33" s="5" customFormat="1" ht="50.25" customHeight="1" x14ac:dyDescent="0.3">
      <c r="A1156" s="58" t="s">
        <v>2855</v>
      </c>
      <c r="B1156" s="35">
        <v>81101510</v>
      </c>
      <c r="C1156" s="34" t="s">
        <v>3609</v>
      </c>
      <c r="D1156" s="55">
        <v>43344</v>
      </c>
      <c r="E1156" s="34" t="s">
        <v>900</v>
      </c>
      <c r="F1156" s="34" t="s">
        <v>1060</v>
      </c>
      <c r="G1156" s="34" t="s">
        <v>3604</v>
      </c>
      <c r="H1156" s="74">
        <v>184401062</v>
      </c>
      <c r="I1156" s="74">
        <v>184401062</v>
      </c>
      <c r="J1156" s="34" t="s">
        <v>76</v>
      </c>
      <c r="K1156" s="34" t="s">
        <v>68</v>
      </c>
      <c r="L1156" s="35" t="s">
        <v>2858</v>
      </c>
      <c r="M1156" s="35" t="s">
        <v>1688</v>
      </c>
      <c r="N1156" s="58" t="s">
        <v>2874</v>
      </c>
      <c r="O1156" s="45" t="s">
        <v>2860</v>
      </c>
      <c r="P1156" s="34" t="s">
        <v>3055</v>
      </c>
      <c r="Q1156" s="34" t="s">
        <v>3315</v>
      </c>
      <c r="R1156" s="34" t="s">
        <v>3605</v>
      </c>
      <c r="S1156" s="34"/>
      <c r="T1156" s="34" t="s">
        <v>3606</v>
      </c>
      <c r="U1156" s="35" t="s">
        <v>3607</v>
      </c>
      <c r="V1156" s="35"/>
      <c r="W1156" s="34"/>
      <c r="X1156" s="60"/>
      <c r="Y1156" s="34"/>
      <c r="Z1156" s="34"/>
      <c r="AA1156" s="68" t="str">
        <f t="shared" si="17"/>
        <v/>
      </c>
      <c r="AB1156" s="35"/>
      <c r="AC1156" s="35"/>
      <c r="AD1156" s="35"/>
      <c r="AE1156" s="35" t="s">
        <v>3210</v>
      </c>
      <c r="AF1156" s="34" t="s">
        <v>63</v>
      </c>
      <c r="AG1156" s="34" t="s">
        <v>2883</v>
      </c>
    </row>
    <row r="1157" spans="1:33" s="5" customFormat="1" ht="50.25" customHeight="1" x14ac:dyDescent="0.3">
      <c r="A1157" s="58" t="s">
        <v>2855</v>
      </c>
      <c r="B1157" s="35" t="s">
        <v>2856</v>
      </c>
      <c r="C1157" s="34" t="s">
        <v>3610</v>
      </c>
      <c r="D1157" s="55">
        <v>43344</v>
      </c>
      <c r="E1157" s="34" t="s">
        <v>900</v>
      </c>
      <c r="F1157" s="34" t="s">
        <v>141</v>
      </c>
      <c r="G1157" s="34" t="s">
        <v>3604</v>
      </c>
      <c r="H1157" s="74">
        <v>1656000000</v>
      </c>
      <c r="I1157" s="74">
        <v>1656000000</v>
      </c>
      <c r="J1157" s="34" t="s">
        <v>76</v>
      </c>
      <c r="K1157" s="34" t="s">
        <v>68</v>
      </c>
      <c r="L1157" s="35" t="s">
        <v>2858</v>
      </c>
      <c r="M1157" s="35" t="s">
        <v>1688</v>
      </c>
      <c r="N1157" s="58" t="s">
        <v>2874</v>
      </c>
      <c r="O1157" s="45" t="s">
        <v>2860</v>
      </c>
      <c r="P1157" s="34" t="s">
        <v>3055</v>
      </c>
      <c r="Q1157" s="34" t="s">
        <v>3315</v>
      </c>
      <c r="R1157" s="34" t="s">
        <v>3605</v>
      </c>
      <c r="S1157" s="34"/>
      <c r="T1157" s="34" t="s">
        <v>3525</v>
      </c>
      <c r="U1157" s="35" t="s">
        <v>3607</v>
      </c>
      <c r="V1157" s="35"/>
      <c r="W1157" s="34"/>
      <c r="X1157" s="60"/>
      <c r="Y1157" s="34"/>
      <c r="Z1157" s="34"/>
      <c r="AA1157" s="68" t="str">
        <f t="shared" si="17"/>
        <v/>
      </c>
      <c r="AB1157" s="35"/>
      <c r="AC1157" s="35"/>
      <c r="AD1157" s="35"/>
      <c r="AE1157" s="35" t="s">
        <v>3608</v>
      </c>
      <c r="AF1157" s="34" t="s">
        <v>271</v>
      </c>
      <c r="AG1157" s="34" t="s">
        <v>2872</v>
      </c>
    </row>
    <row r="1158" spans="1:33" s="5" customFormat="1" ht="50.25" customHeight="1" x14ac:dyDescent="0.3">
      <c r="A1158" s="58" t="s">
        <v>2855</v>
      </c>
      <c r="B1158" s="35">
        <v>81101510</v>
      </c>
      <c r="C1158" s="34" t="s">
        <v>3611</v>
      </c>
      <c r="D1158" s="55">
        <v>43344</v>
      </c>
      <c r="E1158" s="34" t="s">
        <v>900</v>
      </c>
      <c r="F1158" s="34" t="s">
        <v>1060</v>
      </c>
      <c r="G1158" s="34" t="s">
        <v>3604</v>
      </c>
      <c r="H1158" s="74">
        <v>184000000</v>
      </c>
      <c r="I1158" s="74">
        <v>184000000</v>
      </c>
      <c r="J1158" s="34" t="s">
        <v>76</v>
      </c>
      <c r="K1158" s="34" t="s">
        <v>68</v>
      </c>
      <c r="L1158" s="35" t="s">
        <v>2858</v>
      </c>
      <c r="M1158" s="35" t="s">
        <v>1688</v>
      </c>
      <c r="N1158" s="58" t="s">
        <v>2874</v>
      </c>
      <c r="O1158" s="45" t="s">
        <v>2860</v>
      </c>
      <c r="P1158" s="34" t="s">
        <v>3055</v>
      </c>
      <c r="Q1158" s="34" t="s">
        <v>3315</v>
      </c>
      <c r="R1158" s="34" t="s">
        <v>3605</v>
      </c>
      <c r="S1158" s="34"/>
      <c r="T1158" s="34" t="s">
        <v>3525</v>
      </c>
      <c r="U1158" s="35" t="s">
        <v>3607</v>
      </c>
      <c r="V1158" s="35"/>
      <c r="W1158" s="34"/>
      <c r="X1158" s="60"/>
      <c r="Y1158" s="34"/>
      <c r="Z1158" s="34"/>
      <c r="AA1158" s="68" t="str">
        <f t="shared" si="17"/>
        <v/>
      </c>
      <c r="AB1158" s="35"/>
      <c r="AC1158" s="35"/>
      <c r="AD1158" s="35"/>
      <c r="AE1158" s="35" t="s">
        <v>3210</v>
      </c>
      <c r="AF1158" s="34" t="s">
        <v>63</v>
      </c>
      <c r="AG1158" s="34" t="s">
        <v>2883</v>
      </c>
    </row>
    <row r="1159" spans="1:33" s="5" customFormat="1" ht="50.25" customHeight="1" x14ac:dyDescent="0.3">
      <c r="A1159" s="58" t="s">
        <v>2855</v>
      </c>
      <c r="B1159" s="35" t="s">
        <v>2856</v>
      </c>
      <c r="C1159" s="34" t="s">
        <v>3612</v>
      </c>
      <c r="D1159" s="55">
        <v>43344</v>
      </c>
      <c r="E1159" s="34" t="s">
        <v>900</v>
      </c>
      <c r="F1159" s="34" t="s">
        <v>141</v>
      </c>
      <c r="G1159" s="34" t="s">
        <v>3604</v>
      </c>
      <c r="H1159" s="74">
        <v>1656000000</v>
      </c>
      <c r="I1159" s="74">
        <v>1656000000</v>
      </c>
      <c r="J1159" s="34" t="s">
        <v>76</v>
      </c>
      <c r="K1159" s="34" t="s">
        <v>68</v>
      </c>
      <c r="L1159" s="35" t="s">
        <v>2858</v>
      </c>
      <c r="M1159" s="35" t="s">
        <v>1688</v>
      </c>
      <c r="N1159" s="58" t="s">
        <v>2874</v>
      </c>
      <c r="O1159" s="45" t="s">
        <v>2860</v>
      </c>
      <c r="P1159" s="34" t="s">
        <v>3055</v>
      </c>
      <c r="Q1159" s="34" t="s">
        <v>3315</v>
      </c>
      <c r="R1159" s="34" t="s">
        <v>3605</v>
      </c>
      <c r="S1159" s="34"/>
      <c r="T1159" s="34" t="s">
        <v>3606</v>
      </c>
      <c r="U1159" s="35" t="s">
        <v>3607</v>
      </c>
      <c r="V1159" s="35"/>
      <c r="W1159" s="34"/>
      <c r="X1159" s="60"/>
      <c r="Y1159" s="34"/>
      <c r="Z1159" s="34"/>
      <c r="AA1159" s="68" t="str">
        <f t="shared" si="17"/>
        <v/>
      </c>
      <c r="AB1159" s="35"/>
      <c r="AC1159" s="35"/>
      <c r="AD1159" s="35"/>
      <c r="AE1159" s="35" t="s">
        <v>3608</v>
      </c>
      <c r="AF1159" s="34" t="s">
        <v>271</v>
      </c>
      <c r="AG1159" s="34" t="s">
        <v>2872</v>
      </c>
    </row>
    <row r="1160" spans="1:33" s="5" customFormat="1" ht="50.25" customHeight="1" x14ac:dyDescent="0.3">
      <c r="A1160" s="58" t="s">
        <v>2855</v>
      </c>
      <c r="B1160" s="35">
        <v>81101510</v>
      </c>
      <c r="C1160" s="34" t="s">
        <v>3613</v>
      </c>
      <c r="D1160" s="55">
        <v>43344</v>
      </c>
      <c r="E1160" s="34" t="s">
        <v>900</v>
      </c>
      <c r="F1160" s="34" t="s">
        <v>1060</v>
      </c>
      <c r="G1160" s="34" t="s">
        <v>3604</v>
      </c>
      <c r="H1160" s="74">
        <v>184000000</v>
      </c>
      <c r="I1160" s="74">
        <v>184000000</v>
      </c>
      <c r="J1160" s="34" t="s">
        <v>76</v>
      </c>
      <c r="K1160" s="34" t="s">
        <v>68</v>
      </c>
      <c r="L1160" s="35" t="s">
        <v>2858</v>
      </c>
      <c r="M1160" s="35" t="s">
        <v>1688</v>
      </c>
      <c r="N1160" s="58" t="s">
        <v>2874</v>
      </c>
      <c r="O1160" s="45" t="s">
        <v>2860</v>
      </c>
      <c r="P1160" s="34" t="s">
        <v>3055</v>
      </c>
      <c r="Q1160" s="34" t="s">
        <v>3315</v>
      </c>
      <c r="R1160" s="34" t="s">
        <v>3605</v>
      </c>
      <c r="S1160" s="34"/>
      <c r="T1160" s="34" t="s">
        <v>3606</v>
      </c>
      <c r="U1160" s="35" t="s">
        <v>3607</v>
      </c>
      <c r="V1160" s="35"/>
      <c r="W1160" s="34"/>
      <c r="X1160" s="60"/>
      <c r="Y1160" s="34"/>
      <c r="Z1160" s="34"/>
      <c r="AA1160" s="68" t="str">
        <f t="shared" si="17"/>
        <v/>
      </c>
      <c r="AB1160" s="35"/>
      <c r="AC1160" s="35"/>
      <c r="AD1160" s="35"/>
      <c r="AE1160" s="35" t="s">
        <v>3210</v>
      </c>
      <c r="AF1160" s="34" t="s">
        <v>63</v>
      </c>
      <c r="AG1160" s="34" t="s">
        <v>2883</v>
      </c>
    </row>
    <row r="1161" spans="1:33" s="5" customFormat="1" ht="50.25" customHeight="1" x14ac:dyDescent="0.3">
      <c r="A1161" s="58" t="s">
        <v>2855</v>
      </c>
      <c r="B1161" s="35" t="s">
        <v>2856</v>
      </c>
      <c r="C1161" s="34" t="s">
        <v>3614</v>
      </c>
      <c r="D1161" s="55">
        <v>43344</v>
      </c>
      <c r="E1161" s="34" t="s">
        <v>900</v>
      </c>
      <c r="F1161" s="34" t="s">
        <v>141</v>
      </c>
      <c r="G1161" s="34" t="s">
        <v>3604</v>
      </c>
      <c r="H1161" s="74">
        <v>1656000000</v>
      </c>
      <c r="I1161" s="74">
        <v>1656000000</v>
      </c>
      <c r="J1161" s="34" t="s">
        <v>76</v>
      </c>
      <c r="K1161" s="34" t="s">
        <v>68</v>
      </c>
      <c r="L1161" s="35" t="s">
        <v>2858</v>
      </c>
      <c r="M1161" s="35" t="s">
        <v>1688</v>
      </c>
      <c r="N1161" s="58" t="s">
        <v>2874</v>
      </c>
      <c r="O1161" s="45" t="s">
        <v>2860</v>
      </c>
      <c r="P1161" s="34" t="s">
        <v>3055</v>
      </c>
      <c r="Q1161" s="34" t="s">
        <v>3315</v>
      </c>
      <c r="R1161" s="34" t="s">
        <v>3605</v>
      </c>
      <c r="S1161" s="34"/>
      <c r="T1161" s="34" t="s">
        <v>3525</v>
      </c>
      <c r="U1161" s="35" t="s">
        <v>3607</v>
      </c>
      <c r="V1161" s="35"/>
      <c r="W1161" s="34"/>
      <c r="X1161" s="60"/>
      <c r="Y1161" s="34"/>
      <c r="Z1161" s="34"/>
      <c r="AA1161" s="68" t="str">
        <f t="shared" si="17"/>
        <v/>
      </c>
      <c r="AB1161" s="35"/>
      <c r="AC1161" s="35"/>
      <c r="AD1161" s="35"/>
      <c r="AE1161" s="35" t="s">
        <v>3608</v>
      </c>
      <c r="AF1161" s="34" t="s">
        <v>271</v>
      </c>
      <c r="AG1161" s="34" t="s">
        <v>2872</v>
      </c>
    </row>
    <row r="1162" spans="1:33" s="5" customFormat="1" ht="50.25" customHeight="1" x14ac:dyDescent="0.3">
      <c r="A1162" s="58" t="s">
        <v>2855</v>
      </c>
      <c r="B1162" s="35">
        <v>81101510</v>
      </c>
      <c r="C1162" s="34" t="s">
        <v>3615</v>
      </c>
      <c r="D1162" s="55">
        <v>43344</v>
      </c>
      <c r="E1162" s="34" t="s">
        <v>900</v>
      </c>
      <c r="F1162" s="34" t="s">
        <v>1060</v>
      </c>
      <c r="G1162" s="34" t="s">
        <v>3604</v>
      </c>
      <c r="H1162" s="74">
        <v>184000000</v>
      </c>
      <c r="I1162" s="74">
        <v>184000000</v>
      </c>
      <c r="J1162" s="34" t="s">
        <v>76</v>
      </c>
      <c r="K1162" s="34" t="s">
        <v>68</v>
      </c>
      <c r="L1162" s="35" t="s">
        <v>2858</v>
      </c>
      <c r="M1162" s="35" t="s">
        <v>1688</v>
      </c>
      <c r="N1162" s="58" t="s">
        <v>2874</v>
      </c>
      <c r="O1162" s="45" t="s">
        <v>2860</v>
      </c>
      <c r="P1162" s="34" t="s">
        <v>3055</v>
      </c>
      <c r="Q1162" s="34" t="s">
        <v>3315</v>
      </c>
      <c r="R1162" s="34" t="s">
        <v>3605</v>
      </c>
      <c r="S1162" s="34"/>
      <c r="T1162" s="34" t="s">
        <v>3525</v>
      </c>
      <c r="U1162" s="35" t="s">
        <v>3607</v>
      </c>
      <c r="V1162" s="35"/>
      <c r="W1162" s="34"/>
      <c r="X1162" s="60"/>
      <c r="Y1162" s="34"/>
      <c r="Z1162" s="34"/>
      <c r="AA1162" s="68" t="str">
        <f t="shared" si="17"/>
        <v/>
      </c>
      <c r="AB1162" s="35"/>
      <c r="AC1162" s="35"/>
      <c r="AD1162" s="35"/>
      <c r="AE1162" s="35" t="s">
        <v>3210</v>
      </c>
      <c r="AF1162" s="34" t="s">
        <v>63</v>
      </c>
      <c r="AG1162" s="34" t="s">
        <v>2883</v>
      </c>
    </row>
    <row r="1163" spans="1:33" s="5" customFormat="1" ht="50.25" customHeight="1" x14ac:dyDescent="0.3">
      <c r="A1163" s="58" t="s">
        <v>2855</v>
      </c>
      <c r="B1163" s="35" t="s">
        <v>2856</v>
      </c>
      <c r="C1163" s="34" t="s">
        <v>3616</v>
      </c>
      <c r="D1163" s="55">
        <v>43344</v>
      </c>
      <c r="E1163" s="34" t="s">
        <v>900</v>
      </c>
      <c r="F1163" s="34" t="s">
        <v>141</v>
      </c>
      <c r="G1163" s="34" t="s">
        <v>3604</v>
      </c>
      <c r="H1163" s="74">
        <v>1656000000</v>
      </c>
      <c r="I1163" s="74">
        <v>1656000000</v>
      </c>
      <c r="J1163" s="34" t="s">
        <v>76</v>
      </c>
      <c r="K1163" s="34" t="s">
        <v>68</v>
      </c>
      <c r="L1163" s="35" t="s">
        <v>2858</v>
      </c>
      <c r="M1163" s="35" t="s">
        <v>1688</v>
      </c>
      <c r="N1163" s="58" t="s">
        <v>2874</v>
      </c>
      <c r="O1163" s="45" t="s">
        <v>2860</v>
      </c>
      <c r="P1163" s="34" t="s">
        <v>3055</v>
      </c>
      <c r="Q1163" s="34" t="s">
        <v>3315</v>
      </c>
      <c r="R1163" s="34" t="s">
        <v>3605</v>
      </c>
      <c r="S1163" s="34"/>
      <c r="T1163" s="34" t="s">
        <v>3606</v>
      </c>
      <c r="U1163" s="35" t="s">
        <v>3607</v>
      </c>
      <c r="V1163" s="35"/>
      <c r="W1163" s="34"/>
      <c r="X1163" s="60"/>
      <c r="Y1163" s="34"/>
      <c r="Z1163" s="34"/>
      <c r="AA1163" s="68" t="str">
        <f t="shared" si="17"/>
        <v/>
      </c>
      <c r="AB1163" s="35"/>
      <c r="AC1163" s="35"/>
      <c r="AD1163" s="35"/>
      <c r="AE1163" s="35" t="s">
        <v>3608</v>
      </c>
      <c r="AF1163" s="34" t="s">
        <v>271</v>
      </c>
      <c r="AG1163" s="34" t="s">
        <v>2872</v>
      </c>
    </row>
    <row r="1164" spans="1:33" s="5" customFormat="1" ht="50.25" customHeight="1" x14ac:dyDescent="0.3">
      <c r="A1164" s="58" t="s">
        <v>2855</v>
      </c>
      <c r="B1164" s="35">
        <v>81101510</v>
      </c>
      <c r="C1164" s="34" t="s">
        <v>3617</v>
      </c>
      <c r="D1164" s="55">
        <v>43344</v>
      </c>
      <c r="E1164" s="34" t="s">
        <v>900</v>
      </c>
      <c r="F1164" s="34" t="s">
        <v>1060</v>
      </c>
      <c r="G1164" s="34" t="s">
        <v>3604</v>
      </c>
      <c r="H1164" s="74">
        <v>184000000</v>
      </c>
      <c r="I1164" s="74">
        <v>184000000</v>
      </c>
      <c r="J1164" s="34" t="s">
        <v>76</v>
      </c>
      <c r="K1164" s="34" t="s">
        <v>68</v>
      </c>
      <c r="L1164" s="35" t="s">
        <v>2858</v>
      </c>
      <c r="M1164" s="35" t="s">
        <v>1688</v>
      </c>
      <c r="N1164" s="58" t="s">
        <v>2874</v>
      </c>
      <c r="O1164" s="45" t="s">
        <v>2860</v>
      </c>
      <c r="P1164" s="34" t="s">
        <v>3055</v>
      </c>
      <c r="Q1164" s="34" t="s">
        <v>3315</v>
      </c>
      <c r="R1164" s="34" t="s">
        <v>3605</v>
      </c>
      <c r="S1164" s="34"/>
      <c r="T1164" s="34" t="s">
        <v>3606</v>
      </c>
      <c r="U1164" s="35" t="s">
        <v>3607</v>
      </c>
      <c r="V1164" s="35"/>
      <c r="W1164" s="34"/>
      <c r="X1164" s="60"/>
      <c r="Y1164" s="34"/>
      <c r="Z1164" s="34"/>
      <c r="AA1164" s="68" t="str">
        <f t="shared" si="17"/>
        <v/>
      </c>
      <c r="AB1164" s="35"/>
      <c r="AC1164" s="35"/>
      <c r="AD1164" s="35"/>
      <c r="AE1164" s="35" t="s">
        <v>3210</v>
      </c>
      <c r="AF1164" s="34" t="s">
        <v>63</v>
      </c>
      <c r="AG1164" s="34" t="s">
        <v>2883</v>
      </c>
    </row>
    <row r="1165" spans="1:33" s="5" customFormat="1" ht="50.25" customHeight="1" x14ac:dyDescent="0.3">
      <c r="A1165" s="58" t="s">
        <v>2855</v>
      </c>
      <c r="B1165" s="35" t="s">
        <v>2856</v>
      </c>
      <c r="C1165" s="34" t="s">
        <v>6183</v>
      </c>
      <c r="D1165" s="55">
        <v>43344</v>
      </c>
      <c r="E1165" s="34" t="s">
        <v>900</v>
      </c>
      <c r="F1165" s="34" t="s">
        <v>141</v>
      </c>
      <c r="G1165" s="34" t="s">
        <v>3604</v>
      </c>
      <c r="H1165" s="74">
        <v>1656000000</v>
      </c>
      <c r="I1165" s="74">
        <v>1656000000</v>
      </c>
      <c r="J1165" s="34" t="s">
        <v>76</v>
      </c>
      <c r="K1165" s="34" t="s">
        <v>68</v>
      </c>
      <c r="L1165" s="35" t="s">
        <v>2858</v>
      </c>
      <c r="M1165" s="35" t="s">
        <v>1688</v>
      </c>
      <c r="N1165" s="58" t="s">
        <v>2874</v>
      </c>
      <c r="O1165" s="45" t="s">
        <v>2860</v>
      </c>
      <c r="P1165" s="34" t="s">
        <v>3055</v>
      </c>
      <c r="Q1165" s="34" t="s">
        <v>3315</v>
      </c>
      <c r="R1165" s="34" t="s">
        <v>3316</v>
      </c>
      <c r="S1165" s="34"/>
      <c r="T1165" s="34" t="s">
        <v>3218</v>
      </c>
      <c r="U1165" s="35" t="s">
        <v>3607</v>
      </c>
      <c r="V1165" s="35"/>
      <c r="W1165" s="34"/>
      <c r="X1165" s="60"/>
      <c r="Y1165" s="34"/>
      <c r="Z1165" s="34"/>
      <c r="AA1165" s="68" t="str">
        <f t="shared" ref="AA1165:AA1228" si="18">+IF(AND(W1165="",X1165="",Y1165="",Z1165=""),"",IF(AND(W1165&lt;&gt;"",X1165="",Y1165="",Z1165=""),0%,IF(AND(W1165&lt;&gt;"",X1165&lt;&gt;"",Y1165="",Z1165=""),33%,IF(AND(W1165&lt;&gt;"",X1165&lt;&gt;"",Y1165&lt;&gt;"",Z1165=""),66%,IF(AND(W1165&lt;&gt;"",X1165&lt;&gt;"",Y1165&lt;&gt;"",Z1165&lt;&gt;""),100%,"Información incompleta")))))</f>
        <v/>
      </c>
      <c r="AB1165" s="35"/>
      <c r="AC1165" s="35"/>
      <c r="AD1165" s="35"/>
      <c r="AE1165" s="35" t="s">
        <v>3608</v>
      </c>
      <c r="AF1165" s="34" t="s">
        <v>271</v>
      </c>
      <c r="AG1165" s="34" t="s">
        <v>2872</v>
      </c>
    </row>
    <row r="1166" spans="1:33" s="5" customFormat="1" ht="50.25" customHeight="1" x14ac:dyDescent="0.3">
      <c r="A1166" s="58" t="s">
        <v>2855</v>
      </c>
      <c r="B1166" s="35">
        <v>81101510</v>
      </c>
      <c r="C1166" s="34" t="s">
        <v>6184</v>
      </c>
      <c r="D1166" s="55">
        <v>43344</v>
      </c>
      <c r="E1166" s="34" t="s">
        <v>900</v>
      </c>
      <c r="F1166" s="34" t="s">
        <v>1060</v>
      </c>
      <c r="G1166" s="34" t="s">
        <v>3604</v>
      </c>
      <c r="H1166" s="74">
        <v>184000000</v>
      </c>
      <c r="I1166" s="74">
        <v>184000000</v>
      </c>
      <c r="J1166" s="34" t="s">
        <v>76</v>
      </c>
      <c r="K1166" s="34" t="s">
        <v>68</v>
      </c>
      <c r="L1166" s="35" t="s">
        <v>2858</v>
      </c>
      <c r="M1166" s="35" t="s">
        <v>1688</v>
      </c>
      <c r="N1166" s="58" t="s">
        <v>2874</v>
      </c>
      <c r="O1166" s="45" t="s">
        <v>2860</v>
      </c>
      <c r="P1166" s="34" t="s">
        <v>3055</v>
      </c>
      <c r="Q1166" s="34" t="s">
        <v>3315</v>
      </c>
      <c r="R1166" s="34" t="s">
        <v>3316</v>
      </c>
      <c r="S1166" s="34"/>
      <c r="T1166" s="34" t="s">
        <v>3218</v>
      </c>
      <c r="U1166" s="35" t="s">
        <v>3607</v>
      </c>
      <c r="V1166" s="35"/>
      <c r="W1166" s="34"/>
      <c r="X1166" s="60"/>
      <c r="Y1166" s="34"/>
      <c r="Z1166" s="34"/>
      <c r="AA1166" s="68" t="str">
        <f t="shared" si="18"/>
        <v/>
      </c>
      <c r="AB1166" s="35"/>
      <c r="AC1166" s="35"/>
      <c r="AD1166" s="35"/>
      <c r="AE1166" s="35" t="s">
        <v>3210</v>
      </c>
      <c r="AF1166" s="34" t="s">
        <v>63</v>
      </c>
      <c r="AG1166" s="34" t="s">
        <v>2883</v>
      </c>
    </row>
    <row r="1167" spans="1:33" s="5" customFormat="1" ht="50.25" customHeight="1" x14ac:dyDescent="0.3">
      <c r="A1167" s="58" t="s">
        <v>2855</v>
      </c>
      <c r="B1167" s="35" t="s">
        <v>2856</v>
      </c>
      <c r="C1167" s="34" t="s">
        <v>3618</v>
      </c>
      <c r="D1167" s="55">
        <v>43344</v>
      </c>
      <c r="E1167" s="34" t="s">
        <v>900</v>
      </c>
      <c r="F1167" s="34" t="s">
        <v>141</v>
      </c>
      <c r="G1167" s="34" t="s">
        <v>3604</v>
      </c>
      <c r="H1167" s="74">
        <v>1656000000</v>
      </c>
      <c r="I1167" s="74">
        <v>1656000000</v>
      </c>
      <c r="J1167" s="34" t="s">
        <v>76</v>
      </c>
      <c r="K1167" s="34" t="s">
        <v>68</v>
      </c>
      <c r="L1167" s="35" t="s">
        <v>2858</v>
      </c>
      <c r="M1167" s="35" t="s">
        <v>1688</v>
      </c>
      <c r="N1167" s="58" t="s">
        <v>2874</v>
      </c>
      <c r="O1167" s="45" t="s">
        <v>2860</v>
      </c>
      <c r="P1167" s="34" t="s">
        <v>3055</v>
      </c>
      <c r="Q1167" s="34" t="s">
        <v>3315</v>
      </c>
      <c r="R1167" s="34" t="s">
        <v>3605</v>
      </c>
      <c r="S1167" s="34"/>
      <c r="T1167" s="34" t="s">
        <v>3606</v>
      </c>
      <c r="U1167" s="35" t="s">
        <v>3607</v>
      </c>
      <c r="V1167" s="35"/>
      <c r="W1167" s="34"/>
      <c r="X1167" s="60"/>
      <c r="Y1167" s="34"/>
      <c r="Z1167" s="34"/>
      <c r="AA1167" s="68" t="str">
        <f t="shared" si="18"/>
        <v/>
      </c>
      <c r="AB1167" s="35"/>
      <c r="AC1167" s="35"/>
      <c r="AD1167" s="35"/>
      <c r="AE1167" s="35" t="s">
        <v>3608</v>
      </c>
      <c r="AF1167" s="34" t="s">
        <v>271</v>
      </c>
      <c r="AG1167" s="34" t="s">
        <v>2872</v>
      </c>
    </row>
    <row r="1168" spans="1:33" s="5" customFormat="1" ht="50.25" customHeight="1" x14ac:dyDescent="0.3">
      <c r="A1168" s="58" t="s">
        <v>2855</v>
      </c>
      <c r="B1168" s="35">
        <v>81101510</v>
      </c>
      <c r="C1168" s="34" t="s">
        <v>3619</v>
      </c>
      <c r="D1168" s="55">
        <v>43344</v>
      </c>
      <c r="E1168" s="34" t="s">
        <v>900</v>
      </c>
      <c r="F1168" s="34" t="s">
        <v>1060</v>
      </c>
      <c r="G1168" s="34" t="s">
        <v>3604</v>
      </c>
      <c r="H1168" s="74">
        <v>184000000</v>
      </c>
      <c r="I1168" s="74">
        <v>184000000</v>
      </c>
      <c r="J1168" s="34" t="s">
        <v>76</v>
      </c>
      <c r="K1168" s="34" t="s">
        <v>68</v>
      </c>
      <c r="L1168" s="35" t="s">
        <v>2858</v>
      </c>
      <c r="M1168" s="35" t="s">
        <v>1688</v>
      </c>
      <c r="N1168" s="58" t="s">
        <v>2874</v>
      </c>
      <c r="O1168" s="45" t="s">
        <v>2860</v>
      </c>
      <c r="P1168" s="34" t="s">
        <v>3055</v>
      </c>
      <c r="Q1168" s="34" t="s">
        <v>3315</v>
      </c>
      <c r="R1168" s="34" t="s">
        <v>3605</v>
      </c>
      <c r="S1168" s="34"/>
      <c r="T1168" s="34" t="s">
        <v>3606</v>
      </c>
      <c r="U1168" s="35" t="s">
        <v>3607</v>
      </c>
      <c r="V1168" s="35"/>
      <c r="W1168" s="34"/>
      <c r="X1168" s="60"/>
      <c r="Y1168" s="34"/>
      <c r="Z1168" s="34"/>
      <c r="AA1168" s="68" t="str">
        <f t="shared" si="18"/>
        <v/>
      </c>
      <c r="AB1168" s="35"/>
      <c r="AC1168" s="35"/>
      <c r="AD1168" s="35"/>
      <c r="AE1168" s="35" t="s">
        <v>3210</v>
      </c>
      <c r="AF1168" s="34" t="s">
        <v>63</v>
      </c>
      <c r="AG1168" s="34" t="s">
        <v>2883</v>
      </c>
    </row>
    <row r="1169" spans="1:33" s="5" customFormat="1" ht="50.25" customHeight="1" x14ac:dyDescent="0.3">
      <c r="A1169" s="58" t="s">
        <v>2855</v>
      </c>
      <c r="B1169" s="35" t="s">
        <v>2856</v>
      </c>
      <c r="C1169" s="34" t="s">
        <v>3620</v>
      </c>
      <c r="D1169" s="55">
        <v>43344</v>
      </c>
      <c r="E1169" s="34" t="s">
        <v>900</v>
      </c>
      <c r="F1169" s="34" t="s">
        <v>141</v>
      </c>
      <c r="G1169" s="34" t="s">
        <v>3604</v>
      </c>
      <c r="H1169" s="74">
        <v>1656000000</v>
      </c>
      <c r="I1169" s="74">
        <v>1656000000</v>
      </c>
      <c r="J1169" s="34" t="s">
        <v>76</v>
      </c>
      <c r="K1169" s="34" t="s">
        <v>68</v>
      </c>
      <c r="L1169" s="35" t="s">
        <v>2858</v>
      </c>
      <c r="M1169" s="35" t="s">
        <v>1688</v>
      </c>
      <c r="N1169" s="58" t="s">
        <v>2874</v>
      </c>
      <c r="O1169" s="45" t="s">
        <v>2860</v>
      </c>
      <c r="P1169" s="34" t="s">
        <v>3055</v>
      </c>
      <c r="Q1169" s="34" t="s">
        <v>3315</v>
      </c>
      <c r="R1169" s="34" t="s">
        <v>3605</v>
      </c>
      <c r="S1169" s="34"/>
      <c r="T1169" s="34" t="s">
        <v>3606</v>
      </c>
      <c r="U1169" s="35" t="s">
        <v>3607</v>
      </c>
      <c r="V1169" s="35"/>
      <c r="W1169" s="34"/>
      <c r="X1169" s="60"/>
      <c r="Y1169" s="34"/>
      <c r="Z1169" s="34"/>
      <c r="AA1169" s="68" t="str">
        <f t="shared" si="18"/>
        <v/>
      </c>
      <c r="AB1169" s="35"/>
      <c r="AC1169" s="35"/>
      <c r="AD1169" s="35"/>
      <c r="AE1169" s="35" t="s">
        <v>3608</v>
      </c>
      <c r="AF1169" s="34" t="s">
        <v>271</v>
      </c>
      <c r="AG1169" s="34" t="s">
        <v>2872</v>
      </c>
    </row>
    <row r="1170" spans="1:33" s="5" customFormat="1" ht="50.25" customHeight="1" x14ac:dyDescent="0.3">
      <c r="A1170" s="58" t="s">
        <v>2855</v>
      </c>
      <c r="B1170" s="35">
        <v>81101510</v>
      </c>
      <c r="C1170" s="34" t="s">
        <v>3621</v>
      </c>
      <c r="D1170" s="55">
        <v>43344</v>
      </c>
      <c r="E1170" s="34" t="s">
        <v>900</v>
      </c>
      <c r="F1170" s="34" t="s">
        <v>1060</v>
      </c>
      <c r="G1170" s="34" t="s">
        <v>3604</v>
      </c>
      <c r="H1170" s="74">
        <v>184000000</v>
      </c>
      <c r="I1170" s="74">
        <v>184000000</v>
      </c>
      <c r="J1170" s="34" t="s">
        <v>76</v>
      </c>
      <c r="K1170" s="34" t="s">
        <v>68</v>
      </c>
      <c r="L1170" s="35" t="s">
        <v>2858</v>
      </c>
      <c r="M1170" s="35" t="s">
        <v>1688</v>
      </c>
      <c r="N1170" s="58" t="s">
        <v>2874</v>
      </c>
      <c r="O1170" s="45" t="s">
        <v>2860</v>
      </c>
      <c r="P1170" s="34" t="s">
        <v>3055</v>
      </c>
      <c r="Q1170" s="34" t="s">
        <v>3315</v>
      </c>
      <c r="R1170" s="34" t="s">
        <v>3605</v>
      </c>
      <c r="S1170" s="34"/>
      <c r="T1170" s="34" t="s">
        <v>3606</v>
      </c>
      <c r="U1170" s="35" t="s">
        <v>3607</v>
      </c>
      <c r="V1170" s="35"/>
      <c r="W1170" s="34"/>
      <c r="X1170" s="60"/>
      <c r="Y1170" s="34"/>
      <c r="Z1170" s="34"/>
      <c r="AA1170" s="68" t="str">
        <f t="shared" si="18"/>
        <v/>
      </c>
      <c r="AB1170" s="35"/>
      <c r="AC1170" s="35"/>
      <c r="AD1170" s="35"/>
      <c r="AE1170" s="35" t="s">
        <v>3210</v>
      </c>
      <c r="AF1170" s="34" t="s">
        <v>63</v>
      </c>
      <c r="AG1170" s="34" t="s">
        <v>2883</v>
      </c>
    </row>
    <row r="1171" spans="1:33" s="5" customFormat="1" ht="50.25" customHeight="1" x14ac:dyDescent="0.3">
      <c r="A1171" s="58" t="s">
        <v>2855</v>
      </c>
      <c r="B1171" s="35" t="s">
        <v>2856</v>
      </c>
      <c r="C1171" s="34" t="s">
        <v>3622</v>
      </c>
      <c r="D1171" s="55">
        <v>43344</v>
      </c>
      <c r="E1171" s="34" t="s">
        <v>900</v>
      </c>
      <c r="F1171" s="34" t="s">
        <v>141</v>
      </c>
      <c r="G1171" s="34" t="s">
        <v>3604</v>
      </c>
      <c r="H1171" s="74">
        <v>1656000000</v>
      </c>
      <c r="I1171" s="74">
        <v>1656000000</v>
      </c>
      <c r="J1171" s="34" t="s">
        <v>76</v>
      </c>
      <c r="K1171" s="34" t="s">
        <v>68</v>
      </c>
      <c r="L1171" s="35" t="s">
        <v>2858</v>
      </c>
      <c r="M1171" s="35" t="s">
        <v>1688</v>
      </c>
      <c r="N1171" s="58" t="s">
        <v>2874</v>
      </c>
      <c r="O1171" s="45" t="s">
        <v>2860</v>
      </c>
      <c r="P1171" s="34" t="s">
        <v>3055</v>
      </c>
      <c r="Q1171" s="34" t="s">
        <v>3315</v>
      </c>
      <c r="R1171" s="34" t="s">
        <v>3605</v>
      </c>
      <c r="S1171" s="34"/>
      <c r="T1171" s="34" t="s">
        <v>3606</v>
      </c>
      <c r="U1171" s="35" t="s">
        <v>3607</v>
      </c>
      <c r="V1171" s="35"/>
      <c r="W1171" s="34"/>
      <c r="X1171" s="60"/>
      <c r="Y1171" s="34"/>
      <c r="Z1171" s="34"/>
      <c r="AA1171" s="68" t="str">
        <f t="shared" si="18"/>
        <v/>
      </c>
      <c r="AB1171" s="35"/>
      <c r="AC1171" s="35"/>
      <c r="AD1171" s="35"/>
      <c r="AE1171" s="35" t="s">
        <v>3608</v>
      </c>
      <c r="AF1171" s="34" t="s">
        <v>271</v>
      </c>
      <c r="AG1171" s="34" t="s">
        <v>2872</v>
      </c>
    </row>
    <row r="1172" spans="1:33" s="5" customFormat="1" ht="50.25" customHeight="1" x14ac:dyDescent="0.3">
      <c r="A1172" s="58" t="s">
        <v>2855</v>
      </c>
      <c r="B1172" s="35">
        <v>81101510</v>
      </c>
      <c r="C1172" s="34" t="s">
        <v>3623</v>
      </c>
      <c r="D1172" s="55">
        <v>43344</v>
      </c>
      <c r="E1172" s="34" t="s">
        <v>900</v>
      </c>
      <c r="F1172" s="34" t="s">
        <v>1060</v>
      </c>
      <c r="G1172" s="34" t="s">
        <v>3604</v>
      </c>
      <c r="H1172" s="74">
        <v>184000000</v>
      </c>
      <c r="I1172" s="74">
        <v>184000000</v>
      </c>
      <c r="J1172" s="34" t="s">
        <v>76</v>
      </c>
      <c r="K1172" s="34" t="s">
        <v>68</v>
      </c>
      <c r="L1172" s="35" t="s">
        <v>2858</v>
      </c>
      <c r="M1172" s="35" t="s">
        <v>1688</v>
      </c>
      <c r="N1172" s="58" t="s">
        <v>2874</v>
      </c>
      <c r="O1172" s="45" t="s">
        <v>2860</v>
      </c>
      <c r="P1172" s="34" t="s">
        <v>3055</v>
      </c>
      <c r="Q1172" s="34" t="s">
        <v>3315</v>
      </c>
      <c r="R1172" s="34" t="s">
        <v>3605</v>
      </c>
      <c r="S1172" s="34"/>
      <c r="T1172" s="34" t="s">
        <v>3606</v>
      </c>
      <c r="U1172" s="35" t="s">
        <v>3607</v>
      </c>
      <c r="V1172" s="35"/>
      <c r="W1172" s="34"/>
      <c r="X1172" s="60"/>
      <c r="Y1172" s="34"/>
      <c r="Z1172" s="34"/>
      <c r="AA1172" s="68" t="str">
        <f t="shared" si="18"/>
        <v/>
      </c>
      <c r="AB1172" s="35"/>
      <c r="AC1172" s="35"/>
      <c r="AD1172" s="35"/>
      <c r="AE1172" s="35" t="s">
        <v>3210</v>
      </c>
      <c r="AF1172" s="34" t="s">
        <v>63</v>
      </c>
      <c r="AG1172" s="34" t="s">
        <v>2883</v>
      </c>
    </row>
    <row r="1173" spans="1:33" s="5" customFormat="1" ht="50.25" customHeight="1" x14ac:dyDescent="0.3">
      <c r="A1173" s="58" t="s">
        <v>2855</v>
      </c>
      <c r="B1173" s="35" t="s">
        <v>2856</v>
      </c>
      <c r="C1173" s="34" t="s">
        <v>3624</v>
      </c>
      <c r="D1173" s="55">
        <v>43344</v>
      </c>
      <c r="E1173" s="34" t="s">
        <v>900</v>
      </c>
      <c r="F1173" s="34" t="s">
        <v>141</v>
      </c>
      <c r="G1173" s="34" t="s">
        <v>3604</v>
      </c>
      <c r="H1173" s="74">
        <v>1656000000</v>
      </c>
      <c r="I1173" s="74">
        <v>1656000000</v>
      </c>
      <c r="J1173" s="34" t="s">
        <v>76</v>
      </c>
      <c r="K1173" s="34" t="s">
        <v>68</v>
      </c>
      <c r="L1173" s="35" t="s">
        <v>2858</v>
      </c>
      <c r="M1173" s="35" t="s">
        <v>1688</v>
      </c>
      <c r="N1173" s="58" t="s">
        <v>2874</v>
      </c>
      <c r="O1173" s="45" t="s">
        <v>2860</v>
      </c>
      <c r="P1173" s="34" t="s">
        <v>3055</v>
      </c>
      <c r="Q1173" s="34" t="s">
        <v>3315</v>
      </c>
      <c r="R1173" s="34" t="s">
        <v>3605</v>
      </c>
      <c r="S1173" s="34"/>
      <c r="T1173" s="34" t="s">
        <v>3606</v>
      </c>
      <c r="U1173" s="35" t="s">
        <v>3607</v>
      </c>
      <c r="V1173" s="35"/>
      <c r="W1173" s="34"/>
      <c r="X1173" s="60"/>
      <c r="Y1173" s="34"/>
      <c r="Z1173" s="34"/>
      <c r="AA1173" s="68" t="str">
        <f t="shared" si="18"/>
        <v/>
      </c>
      <c r="AB1173" s="35"/>
      <c r="AC1173" s="35"/>
      <c r="AD1173" s="35"/>
      <c r="AE1173" s="35" t="s">
        <v>3608</v>
      </c>
      <c r="AF1173" s="34" t="s">
        <v>271</v>
      </c>
      <c r="AG1173" s="34" t="s">
        <v>2872</v>
      </c>
    </row>
    <row r="1174" spans="1:33" s="5" customFormat="1" ht="50.25" customHeight="1" x14ac:dyDescent="0.3">
      <c r="A1174" s="58" t="s">
        <v>2855</v>
      </c>
      <c r="B1174" s="35">
        <v>81101510</v>
      </c>
      <c r="C1174" s="34" t="s">
        <v>3625</v>
      </c>
      <c r="D1174" s="55">
        <v>43344</v>
      </c>
      <c r="E1174" s="34" t="s">
        <v>900</v>
      </c>
      <c r="F1174" s="34" t="s">
        <v>1060</v>
      </c>
      <c r="G1174" s="34" t="s">
        <v>3604</v>
      </c>
      <c r="H1174" s="74">
        <v>184000000</v>
      </c>
      <c r="I1174" s="74">
        <v>184000000</v>
      </c>
      <c r="J1174" s="34" t="s">
        <v>76</v>
      </c>
      <c r="K1174" s="34" t="s">
        <v>68</v>
      </c>
      <c r="L1174" s="35" t="s">
        <v>2858</v>
      </c>
      <c r="M1174" s="35" t="s">
        <v>1688</v>
      </c>
      <c r="N1174" s="58" t="s">
        <v>2874</v>
      </c>
      <c r="O1174" s="45" t="s">
        <v>2860</v>
      </c>
      <c r="P1174" s="34" t="s">
        <v>3055</v>
      </c>
      <c r="Q1174" s="34" t="s">
        <v>3315</v>
      </c>
      <c r="R1174" s="34" t="s">
        <v>3605</v>
      </c>
      <c r="S1174" s="34"/>
      <c r="T1174" s="34" t="s">
        <v>3606</v>
      </c>
      <c r="U1174" s="35" t="s">
        <v>3607</v>
      </c>
      <c r="V1174" s="35"/>
      <c r="W1174" s="34"/>
      <c r="X1174" s="60"/>
      <c r="Y1174" s="34"/>
      <c r="Z1174" s="34"/>
      <c r="AA1174" s="68" t="str">
        <f t="shared" si="18"/>
        <v/>
      </c>
      <c r="AB1174" s="35"/>
      <c r="AC1174" s="35"/>
      <c r="AD1174" s="35"/>
      <c r="AE1174" s="35" t="s">
        <v>3210</v>
      </c>
      <c r="AF1174" s="34" t="s">
        <v>63</v>
      </c>
      <c r="AG1174" s="34" t="s">
        <v>2883</v>
      </c>
    </row>
    <row r="1175" spans="1:33" s="5" customFormat="1" ht="50.25" customHeight="1" x14ac:dyDescent="0.3">
      <c r="A1175" s="58" t="s">
        <v>2855</v>
      </c>
      <c r="B1175" s="35" t="s">
        <v>2856</v>
      </c>
      <c r="C1175" s="34" t="s">
        <v>3626</v>
      </c>
      <c r="D1175" s="55">
        <v>43344</v>
      </c>
      <c r="E1175" s="34" t="s">
        <v>900</v>
      </c>
      <c r="F1175" s="34" t="s">
        <v>141</v>
      </c>
      <c r="G1175" s="34" t="s">
        <v>3604</v>
      </c>
      <c r="H1175" s="74">
        <v>1656000000</v>
      </c>
      <c r="I1175" s="74">
        <v>1656000000</v>
      </c>
      <c r="J1175" s="34" t="s">
        <v>76</v>
      </c>
      <c r="K1175" s="34" t="s">
        <v>68</v>
      </c>
      <c r="L1175" s="35" t="s">
        <v>2858</v>
      </c>
      <c r="M1175" s="35" t="s">
        <v>1688</v>
      </c>
      <c r="N1175" s="58" t="s">
        <v>2874</v>
      </c>
      <c r="O1175" s="45" t="s">
        <v>2860</v>
      </c>
      <c r="P1175" s="34" t="s">
        <v>3055</v>
      </c>
      <c r="Q1175" s="34" t="s">
        <v>3315</v>
      </c>
      <c r="R1175" s="34" t="s">
        <v>3605</v>
      </c>
      <c r="S1175" s="34"/>
      <c r="T1175" s="34" t="s">
        <v>3606</v>
      </c>
      <c r="U1175" s="35" t="s">
        <v>3607</v>
      </c>
      <c r="V1175" s="35"/>
      <c r="W1175" s="34"/>
      <c r="X1175" s="60"/>
      <c r="Y1175" s="34"/>
      <c r="Z1175" s="34"/>
      <c r="AA1175" s="68" t="str">
        <f t="shared" si="18"/>
        <v/>
      </c>
      <c r="AB1175" s="35"/>
      <c r="AC1175" s="35"/>
      <c r="AD1175" s="35"/>
      <c r="AE1175" s="35" t="s">
        <v>3608</v>
      </c>
      <c r="AF1175" s="34" t="s">
        <v>271</v>
      </c>
      <c r="AG1175" s="34" t="s">
        <v>2872</v>
      </c>
    </row>
    <row r="1176" spans="1:33" s="5" customFormat="1" ht="50.25" customHeight="1" x14ac:dyDescent="0.3">
      <c r="A1176" s="58" t="s">
        <v>2855</v>
      </c>
      <c r="B1176" s="35">
        <v>81101510</v>
      </c>
      <c r="C1176" s="34" t="s">
        <v>3627</v>
      </c>
      <c r="D1176" s="55">
        <v>43344</v>
      </c>
      <c r="E1176" s="34" t="s">
        <v>900</v>
      </c>
      <c r="F1176" s="34" t="s">
        <v>1060</v>
      </c>
      <c r="G1176" s="34" t="s">
        <v>3604</v>
      </c>
      <c r="H1176" s="74">
        <v>184000000</v>
      </c>
      <c r="I1176" s="74">
        <v>184000000</v>
      </c>
      <c r="J1176" s="34" t="s">
        <v>76</v>
      </c>
      <c r="K1176" s="34" t="s">
        <v>68</v>
      </c>
      <c r="L1176" s="35" t="s">
        <v>2858</v>
      </c>
      <c r="M1176" s="35" t="s">
        <v>1688</v>
      </c>
      <c r="N1176" s="58" t="s">
        <v>2874</v>
      </c>
      <c r="O1176" s="45" t="s">
        <v>2860</v>
      </c>
      <c r="P1176" s="34" t="s">
        <v>3055</v>
      </c>
      <c r="Q1176" s="34" t="s">
        <v>3315</v>
      </c>
      <c r="R1176" s="34" t="s">
        <v>3605</v>
      </c>
      <c r="S1176" s="34"/>
      <c r="T1176" s="34" t="s">
        <v>3606</v>
      </c>
      <c r="U1176" s="35" t="s">
        <v>3607</v>
      </c>
      <c r="V1176" s="35"/>
      <c r="W1176" s="34"/>
      <c r="X1176" s="60"/>
      <c r="Y1176" s="34"/>
      <c r="Z1176" s="34"/>
      <c r="AA1176" s="68" t="str">
        <f t="shared" si="18"/>
        <v/>
      </c>
      <c r="AB1176" s="35"/>
      <c r="AC1176" s="35"/>
      <c r="AD1176" s="35"/>
      <c r="AE1176" s="35" t="s">
        <v>3210</v>
      </c>
      <c r="AF1176" s="34" t="s">
        <v>63</v>
      </c>
      <c r="AG1176" s="34" t="s">
        <v>2883</v>
      </c>
    </row>
    <row r="1177" spans="1:33" s="5" customFormat="1" ht="50.25" customHeight="1" x14ac:dyDescent="0.3">
      <c r="A1177" s="58" t="s">
        <v>2855</v>
      </c>
      <c r="B1177" s="35" t="s">
        <v>2856</v>
      </c>
      <c r="C1177" s="34" t="s">
        <v>3628</v>
      </c>
      <c r="D1177" s="55">
        <v>43344</v>
      </c>
      <c r="E1177" s="34" t="s">
        <v>900</v>
      </c>
      <c r="F1177" s="34" t="s">
        <v>141</v>
      </c>
      <c r="G1177" s="34" t="s">
        <v>3604</v>
      </c>
      <c r="H1177" s="74">
        <v>1656000000</v>
      </c>
      <c r="I1177" s="74">
        <v>1656000000</v>
      </c>
      <c r="J1177" s="34" t="s">
        <v>76</v>
      </c>
      <c r="K1177" s="34" t="s">
        <v>68</v>
      </c>
      <c r="L1177" s="35" t="s">
        <v>2858</v>
      </c>
      <c r="M1177" s="35" t="s">
        <v>1688</v>
      </c>
      <c r="N1177" s="58" t="s">
        <v>2874</v>
      </c>
      <c r="O1177" s="45" t="s">
        <v>2860</v>
      </c>
      <c r="P1177" s="34" t="s">
        <v>3055</v>
      </c>
      <c r="Q1177" s="34" t="s">
        <v>3315</v>
      </c>
      <c r="R1177" s="34" t="s">
        <v>3605</v>
      </c>
      <c r="S1177" s="34"/>
      <c r="T1177" s="34" t="s">
        <v>3606</v>
      </c>
      <c r="U1177" s="35" t="s">
        <v>3607</v>
      </c>
      <c r="V1177" s="35"/>
      <c r="W1177" s="34"/>
      <c r="X1177" s="60"/>
      <c r="Y1177" s="34"/>
      <c r="Z1177" s="34"/>
      <c r="AA1177" s="68" t="str">
        <f t="shared" si="18"/>
        <v/>
      </c>
      <c r="AB1177" s="35"/>
      <c r="AC1177" s="35"/>
      <c r="AD1177" s="35"/>
      <c r="AE1177" s="35" t="s">
        <v>3608</v>
      </c>
      <c r="AF1177" s="34" t="s">
        <v>271</v>
      </c>
      <c r="AG1177" s="34" t="s">
        <v>2872</v>
      </c>
    </row>
    <row r="1178" spans="1:33" s="5" customFormat="1" ht="50.25" customHeight="1" x14ac:dyDescent="0.3">
      <c r="A1178" s="58" t="s">
        <v>2855</v>
      </c>
      <c r="B1178" s="35">
        <v>81101510</v>
      </c>
      <c r="C1178" s="34" t="s">
        <v>3629</v>
      </c>
      <c r="D1178" s="55">
        <v>43344</v>
      </c>
      <c r="E1178" s="34" t="s">
        <v>900</v>
      </c>
      <c r="F1178" s="34" t="s">
        <v>1060</v>
      </c>
      <c r="G1178" s="34" t="s">
        <v>3604</v>
      </c>
      <c r="H1178" s="74">
        <v>184000000</v>
      </c>
      <c r="I1178" s="74">
        <v>184000000</v>
      </c>
      <c r="J1178" s="34" t="s">
        <v>76</v>
      </c>
      <c r="K1178" s="34" t="s">
        <v>68</v>
      </c>
      <c r="L1178" s="35" t="s">
        <v>2858</v>
      </c>
      <c r="M1178" s="35" t="s">
        <v>1688</v>
      </c>
      <c r="N1178" s="58" t="s">
        <v>2874</v>
      </c>
      <c r="O1178" s="45" t="s">
        <v>2860</v>
      </c>
      <c r="P1178" s="34" t="s">
        <v>3055</v>
      </c>
      <c r="Q1178" s="34" t="s">
        <v>3315</v>
      </c>
      <c r="R1178" s="34" t="s">
        <v>3605</v>
      </c>
      <c r="S1178" s="34"/>
      <c r="T1178" s="34" t="s">
        <v>3606</v>
      </c>
      <c r="U1178" s="35" t="s">
        <v>3607</v>
      </c>
      <c r="V1178" s="35"/>
      <c r="W1178" s="34"/>
      <c r="X1178" s="60"/>
      <c r="Y1178" s="34"/>
      <c r="Z1178" s="34"/>
      <c r="AA1178" s="68" t="str">
        <f t="shared" si="18"/>
        <v/>
      </c>
      <c r="AB1178" s="35"/>
      <c r="AC1178" s="35"/>
      <c r="AD1178" s="35"/>
      <c r="AE1178" s="35" t="s">
        <v>3210</v>
      </c>
      <c r="AF1178" s="34" t="s">
        <v>63</v>
      </c>
      <c r="AG1178" s="34" t="s">
        <v>2883</v>
      </c>
    </row>
    <row r="1179" spans="1:33" s="5" customFormat="1" ht="50.25" customHeight="1" x14ac:dyDescent="0.3">
      <c r="A1179" s="58" t="s">
        <v>2855</v>
      </c>
      <c r="B1179" s="35" t="s">
        <v>2856</v>
      </c>
      <c r="C1179" s="34" t="s">
        <v>3630</v>
      </c>
      <c r="D1179" s="55">
        <v>43344</v>
      </c>
      <c r="E1179" s="34" t="s">
        <v>900</v>
      </c>
      <c r="F1179" s="34" t="s">
        <v>141</v>
      </c>
      <c r="G1179" s="34" t="s">
        <v>3604</v>
      </c>
      <c r="H1179" s="74">
        <v>1656000000</v>
      </c>
      <c r="I1179" s="74">
        <v>1656000000</v>
      </c>
      <c r="J1179" s="34" t="s">
        <v>76</v>
      </c>
      <c r="K1179" s="34" t="s">
        <v>68</v>
      </c>
      <c r="L1179" s="35" t="s">
        <v>2858</v>
      </c>
      <c r="M1179" s="35" t="s">
        <v>1688</v>
      </c>
      <c r="N1179" s="58" t="s">
        <v>2874</v>
      </c>
      <c r="O1179" s="45" t="s">
        <v>2860</v>
      </c>
      <c r="P1179" s="34" t="s">
        <v>3055</v>
      </c>
      <c r="Q1179" s="34" t="s">
        <v>3315</v>
      </c>
      <c r="R1179" s="34" t="s">
        <v>3605</v>
      </c>
      <c r="S1179" s="34"/>
      <c r="T1179" s="34" t="s">
        <v>3525</v>
      </c>
      <c r="U1179" s="35" t="s">
        <v>3631</v>
      </c>
      <c r="V1179" s="35"/>
      <c r="W1179" s="34"/>
      <c r="X1179" s="60"/>
      <c r="Y1179" s="34"/>
      <c r="Z1179" s="34"/>
      <c r="AA1179" s="68" t="str">
        <f t="shared" si="18"/>
        <v/>
      </c>
      <c r="AB1179" s="35"/>
      <c r="AC1179" s="35"/>
      <c r="AD1179" s="35"/>
      <c r="AE1179" s="35" t="s">
        <v>3608</v>
      </c>
      <c r="AF1179" s="34" t="s">
        <v>271</v>
      </c>
      <c r="AG1179" s="34" t="s">
        <v>2872</v>
      </c>
    </row>
    <row r="1180" spans="1:33" s="5" customFormat="1" ht="50.25" customHeight="1" x14ac:dyDescent="0.3">
      <c r="A1180" s="58" t="s">
        <v>2855</v>
      </c>
      <c r="B1180" s="35">
        <v>81101510</v>
      </c>
      <c r="C1180" s="34" t="s">
        <v>3632</v>
      </c>
      <c r="D1180" s="55">
        <v>43344</v>
      </c>
      <c r="E1180" s="34" t="s">
        <v>900</v>
      </c>
      <c r="F1180" s="34" t="s">
        <v>1060</v>
      </c>
      <c r="G1180" s="34" t="s">
        <v>3604</v>
      </c>
      <c r="H1180" s="74">
        <v>184000000</v>
      </c>
      <c r="I1180" s="74">
        <v>184000000</v>
      </c>
      <c r="J1180" s="34" t="s">
        <v>76</v>
      </c>
      <c r="K1180" s="34" t="s">
        <v>68</v>
      </c>
      <c r="L1180" s="35" t="s">
        <v>2858</v>
      </c>
      <c r="M1180" s="35" t="s">
        <v>1688</v>
      </c>
      <c r="N1180" s="58" t="s">
        <v>2874</v>
      </c>
      <c r="O1180" s="45" t="s">
        <v>2860</v>
      </c>
      <c r="P1180" s="34" t="s">
        <v>3055</v>
      </c>
      <c r="Q1180" s="34" t="s">
        <v>3315</v>
      </c>
      <c r="R1180" s="34" t="s">
        <v>3605</v>
      </c>
      <c r="S1180" s="34"/>
      <c r="T1180" s="34" t="s">
        <v>3525</v>
      </c>
      <c r="U1180" s="35" t="s">
        <v>3631</v>
      </c>
      <c r="V1180" s="35"/>
      <c r="W1180" s="34"/>
      <c r="X1180" s="60"/>
      <c r="Y1180" s="34"/>
      <c r="Z1180" s="34"/>
      <c r="AA1180" s="68" t="str">
        <f t="shared" si="18"/>
        <v/>
      </c>
      <c r="AB1180" s="35"/>
      <c r="AC1180" s="35"/>
      <c r="AD1180" s="35"/>
      <c r="AE1180" s="35" t="s">
        <v>3210</v>
      </c>
      <c r="AF1180" s="34" t="s">
        <v>63</v>
      </c>
      <c r="AG1180" s="34" t="s">
        <v>2883</v>
      </c>
    </row>
    <row r="1181" spans="1:33" s="5" customFormat="1" ht="50.25" customHeight="1" x14ac:dyDescent="0.3">
      <c r="A1181" s="58" t="s">
        <v>2855</v>
      </c>
      <c r="B1181" s="35" t="s">
        <v>2856</v>
      </c>
      <c r="C1181" s="34" t="s">
        <v>3633</v>
      </c>
      <c r="D1181" s="55">
        <v>43344</v>
      </c>
      <c r="E1181" s="34" t="s">
        <v>900</v>
      </c>
      <c r="F1181" s="34" t="s">
        <v>141</v>
      </c>
      <c r="G1181" s="34" t="s">
        <v>3604</v>
      </c>
      <c r="H1181" s="74">
        <v>1656000000</v>
      </c>
      <c r="I1181" s="74">
        <v>1656000000</v>
      </c>
      <c r="J1181" s="34" t="s">
        <v>76</v>
      </c>
      <c r="K1181" s="34" t="s">
        <v>68</v>
      </c>
      <c r="L1181" s="35" t="s">
        <v>2858</v>
      </c>
      <c r="M1181" s="35" t="s">
        <v>1688</v>
      </c>
      <c r="N1181" s="58" t="s">
        <v>2874</v>
      </c>
      <c r="O1181" s="45" t="s">
        <v>2860</v>
      </c>
      <c r="P1181" s="34" t="s">
        <v>3055</v>
      </c>
      <c r="Q1181" s="34" t="s">
        <v>3315</v>
      </c>
      <c r="R1181" s="34" t="s">
        <v>3605</v>
      </c>
      <c r="S1181" s="34"/>
      <c r="T1181" s="34" t="s">
        <v>3606</v>
      </c>
      <c r="U1181" s="35" t="s">
        <v>3607</v>
      </c>
      <c r="V1181" s="35"/>
      <c r="W1181" s="34"/>
      <c r="X1181" s="60"/>
      <c r="Y1181" s="34"/>
      <c r="Z1181" s="34"/>
      <c r="AA1181" s="68" t="str">
        <f t="shared" si="18"/>
        <v/>
      </c>
      <c r="AB1181" s="35"/>
      <c r="AC1181" s="35"/>
      <c r="AD1181" s="35"/>
      <c r="AE1181" s="35" t="s">
        <v>3608</v>
      </c>
      <c r="AF1181" s="34" t="s">
        <v>271</v>
      </c>
      <c r="AG1181" s="34" t="s">
        <v>2872</v>
      </c>
    </row>
    <row r="1182" spans="1:33" s="5" customFormat="1" ht="50.25" customHeight="1" x14ac:dyDescent="0.3">
      <c r="A1182" s="58" t="s">
        <v>2855</v>
      </c>
      <c r="B1182" s="35">
        <v>81101510</v>
      </c>
      <c r="C1182" s="34" t="s">
        <v>3634</v>
      </c>
      <c r="D1182" s="55">
        <v>43344</v>
      </c>
      <c r="E1182" s="34" t="s">
        <v>900</v>
      </c>
      <c r="F1182" s="34" t="s">
        <v>1060</v>
      </c>
      <c r="G1182" s="34" t="s">
        <v>3604</v>
      </c>
      <c r="H1182" s="74">
        <v>184000000</v>
      </c>
      <c r="I1182" s="74">
        <v>184000000</v>
      </c>
      <c r="J1182" s="34" t="s">
        <v>76</v>
      </c>
      <c r="K1182" s="34" t="s">
        <v>68</v>
      </c>
      <c r="L1182" s="35" t="s">
        <v>2858</v>
      </c>
      <c r="M1182" s="35" t="s">
        <v>1688</v>
      </c>
      <c r="N1182" s="58" t="s">
        <v>2874</v>
      </c>
      <c r="O1182" s="45" t="s">
        <v>2860</v>
      </c>
      <c r="P1182" s="34" t="s">
        <v>3055</v>
      </c>
      <c r="Q1182" s="34" t="s">
        <v>3315</v>
      </c>
      <c r="R1182" s="34" t="s">
        <v>3605</v>
      </c>
      <c r="S1182" s="34"/>
      <c r="T1182" s="34" t="s">
        <v>3606</v>
      </c>
      <c r="U1182" s="35" t="s">
        <v>3607</v>
      </c>
      <c r="V1182" s="35"/>
      <c r="W1182" s="34"/>
      <c r="X1182" s="60"/>
      <c r="Y1182" s="34"/>
      <c r="Z1182" s="34"/>
      <c r="AA1182" s="68" t="str">
        <f t="shared" si="18"/>
        <v/>
      </c>
      <c r="AB1182" s="35"/>
      <c r="AC1182" s="35"/>
      <c r="AD1182" s="35"/>
      <c r="AE1182" s="35" t="s">
        <v>3210</v>
      </c>
      <c r="AF1182" s="34" t="s">
        <v>63</v>
      </c>
      <c r="AG1182" s="34" t="s">
        <v>2883</v>
      </c>
    </row>
    <row r="1183" spans="1:33" s="5" customFormat="1" ht="50.25" customHeight="1" x14ac:dyDescent="0.3">
      <c r="A1183" s="58" t="s">
        <v>2855</v>
      </c>
      <c r="B1183" s="35" t="s">
        <v>2856</v>
      </c>
      <c r="C1183" s="34" t="s">
        <v>3635</v>
      </c>
      <c r="D1183" s="55">
        <v>43344</v>
      </c>
      <c r="E1183" s="34" t="s">
        <v>900</v>
      </c>
      <c r="F1183" s="34" t="s">
        <v>141</v>
      </c>
      <c r="G1183" s="34" t="s">
        <v>3604</v>
      </c>
      <c r="H1183" s="74">
        <v>1656000000</v>
      </c>
      <c r="I1183" s="74">
        <v>1656000000</v>
      </c>
      <c r="J1183" s="34" t="s">
        <v>76</v>
      </c>
      <c r="K1183" s="34" t="s">
        <v>68</v>
      </c>
      <c r="L1183" s="35" t="s">
        <v>2858</v>
      </c>
      <c r="M1183" s="35" t="s">
        <v>1688</v>
      </c>
      <c r="N1183" s="58" t="s">
        <v>2874</v>
      </c>
      <c r="O1183" s="45" t="s">
        <v>2860</v>
      </c>
      <c r="P1183" s="34" t="s">
        <v>3055</v>
      </c>
      <c r="Q1183" s="34" t="s">
        <v>3315</v>
      </c>
      <c r="R1183" s="34" t="s">
        <v>3605</v>
      </c>
      <c r="S1183" s="34"/>
      <c r="T1183" s="34" t="s">
        <v>3606</v>
      </c>
      <c r="U1183" s="35" t="s">
        <v>3607</v>
      </c>
      <c r="V1183" s="35"/>
      <c r="W1183" s="34"/>
      <c r="X1183" s="60"/>
      <c r="Y1183" s="34"/>
      <c r="Z1183" s="34"/>
      <c r="AA1183" s="68" t="str">
        <f t="shared" si="18"/>
        <v/>
      </c>
      <c r="AB1183" s="35"/>
      <c r="AC1183" s="35"/>
      <c r="AD1183" s="35"/>
      <c r="AE1183" s="35" t="s">
        <v>3608</v>
      </c>
      <c r="AF1183" s="34" t="s">
        <v>271</v>
      </c>
      <c r="AG1183" s="34" t="s">
        <v>2872</v>
      </c>
    </row>
    <row r="1184" spans="1:33" s="5" customFormat="1" ht="50.25" customHeight="1" x14ac:dyDescent="0.3">
      <c r="A1184" s="58" t="s">
        <v>2855</v>
      </c>
      <c r="B1184" s="35">
        <v>81101510</v>
      </c>
      <c r="C1184" s="34" t="s">
        <v>3636</v>
      </c>
      <c r="D1184" s="55">
        <v>43344</v>
      </c>
      <c r="E1184" s="34" t="s">
        <v>900</v>
      </c>
      <c r="F1184" s="34" t="s">
        <v>1060</v>
      </c>
      <c r="G1184" s="34" t="s">
        <v>3604</v>
      </c>
      <c r="H1184" s="74">
        <v>184000000</v>
      </c>
      <c r="I1184" s="74">
        <v>184000000</v>
      </c>
      <c r="J1184" s="34" t="s">
        <v>76</v>
      </c>
      <c r="K1184" s="34" t="s">
        <v>68</v>
      </c>
      <c r="L1184" s="35" t="s">
        <v>2858</v>
      </c>
      <c r="M1184" s="35" t="s">
        <v>1688</v>
      </c>
      <c r="N1184" s="58" t="s">
        <v>2874</v>
      </c>
      <c r="O1184" s="45" t="s">
        <v>2860</v>
      </c>
      <c r="P1184" s="34" t="s">
        <v>3055</v>
      </c>
      <c r="Q1184" s="34" t="s">
        <v>3315</v>
      </c>
      <c r="R1184" s="34" t="s">
        <v>3605</v>
      </c>
      <c r="S1184" s="34"/>
      <c r="T1184" s="34" t="s">
        <v>3606</v>
      </c>
      <c r="U1184" s="35" t="s">
        <v>3607</v>
      </c>
      <c r="V1184" s="35"/>
      <c r="W1184" s="34"/>
      <c r="X1184" s="60"/>
      <c r="Y1184" s="34"/>
      <c r="Z1184" s="34"/>
      <c r="AA1184" s="68" t="str">
        <f t="shared" si="18"/>
        <v/>
      </c>
      <c r="AB1184" s="35"/>
      <c r="AC1184" s="35"/>
      <c r="AD1184" s="35"/>
      <c r="AE1184" s="35" t="s">
        <v>3210</v>
      </c>
      <c r="AF1184" s="34" t="s">
        <v>63</v>
      </c>
      <c r="AG1184" s="34" t="s">
        <v>2883</v>
      </c>
    </row>
    <row r="1185" spans="1:33" s="5" customFormat="1" ht="50.25" customHeight="1" x14ac:dyDescent="0.3">
      <c r="A1185" s="58" t="s">
        <v>2855</v>
      </c>
      <c r="B1185" s="35" t="s">
        <v>2856</v>
      </c>
      <c r="C1185" s="34" t="s">
        <v>3637</v>
      </c>
      <c r="D1185" s="55">
        <v>43344</v>
      </c>
      <c r="E1185" s="34" t="s">
        <v>900</v>
      </c>
      <c r="F1185" s="34" t="s">
        <v>141</v>
      </c>
      <c r="G1185" s="34" t="s">
        <v>3604</v>
      </c>
      <c r="H1185" s="74">
        <v>1656000000</v>
      </c>
      <c r="I1185" s="74">
        <v>1656000000</v>
      </c>
      <c r="J1185" s="34" t="s">
        <v>76</v>
      </c>
      <c r="K1185" s="34" t="s">
        <v>68</v>
      </c>
      <c r="L1185" s="35" t="s">
        <v>2858</v>
      </c>
      <c r="M1185" s="35" t="s">
        <v>1688</v>
      </c>
      <c r="N1185" s="58" t="s">
        <v>2874</v>
      </c>
      <c r="O1185" s="45" t="s">
        <v>2860</v>
      </c>
      <c r="P1185" s="34" t="s">
        <v>3055</v>
      </c>
      <c r="Q1185" s="34" t="s">
        <v>3315</v>
      </c>
      <c r="R1185" s="34" t="s">
        <v>3605</v>
      </c>
      <c r="S1185" s="34"/>
      <c r="T1185" s="34" t="s">
        <v>3638</v>
      </c>
      <c r="U1185" s="35" t="s">
        <v>3607</v>
      </c>
      <c r="V1185" s="35"/>
      <c r="W1185" s="34"/>
      <c r="X1185" s="60"/>
      <c r="Y1185" s="34"/>
      <c r="Z1185" s="34"/>
      <c r="AA1185" s="68" t="str">
        <f t="shared" si="18"/>
        <v/>
      </c>
      <c r="AB1185" s="35"/>
      <c r="AC1185" s="35"/>
      <c r="AD1185" s="35"/>
      <c r="AE1185" s="35" t="s">
        <v>3608</v>
      </c>
      <c r="AF1185" s="34" t="s">
        <v>271</v>
      </c>
      <c r="AG1185" s="34" t="s">
        <v>2872</v>
      </c>
    </row>
    <row r="1186" spans="1:33" s="5" customFormat="1" ht="50.25" customHeight="1" x14ac:dyDescent="0.3">
      <c r="A1186" s="58" t="s">
        <v>2855</v>
      </c>
      <c r="B1186" s="35">
        <v>81101510</v>
      </c>
      <c r="C1186" s="34" t="s">
        <v>3639</v>
      </c>
      <c r="D1186" s="55">
        <v>43344</v>
      </c>
      <c r="E1186" s="34" t="s">
        <v>900</v>
      </c>
      <c r="F1186" s="34" t="s">
        <v>1060</v>
      </c>
      <c r="G1186" s="34" t="s">
        <v>3604</v>
      </c>
      <c r="H1186" s="74">
        <v>184000000</v>
      </c>
      <c r="I1186" s="74">
        <v>184000000</v>
      </c>
      <c r="J1186" s="34" t="s">
        <v>76</v>
      </c>
      <c r="K1186" s="34" t="s">
        <v>68</v>
      </c>
      <c r="L1186" s="35" t="s">
        <v>2858</v>
      </c>
      <c r="M1186" s="35" t="s">
        <v>1688</v>
      </c>
      <c r="N1186" s="58" t="s">
        <v>2874</v>
      </c>
      <c r="O1186" s="45" t="s">
        <v>2860</v>
      </c>
      <c r="P1186" s="34" t="s">
        <v>3055</v>
      </c>
      <c r="Q1186" s="34" t="s">
        <v>3315</v>
      </c>
      <c r="R1186" s="34" t="s">
        <v>3605</v>
      </c>
      <c r="S1186" s="34"/>
      <c r="T1186" s="34" t="s">
        <v>3638</v>
      </c>
      <c r="U1186" s="35" t="s">
        <v>3607</v>
      </c>
      <c r="V1186" s="35"/>
      <c r="W1186" s="34"/>
      <c r="X1186" s="60"/>
      <c r="Y1186" s="34"/>
      <c r="Z1186" s="34"/>
      <c r="AA1186" s="68" t="str">
        <f t="shared" si="18"/>
        <v/>
      </c>
      <c r="AB1186" s="35"/>
      <c r="AC1186" s="35"/>
      <c r="AD1186" s="35"/>
      <c r="AE1186" s="35" t="s">
        <v>3210</v>
      </c>
      <c r="AF1186" s="34" t="s">
        <v>63</v>
      </c>
      <c r="AG1186" s="34" t="s">
        <v>2883</v>
      </c>
    </row>
    <row r="1187" spans="1:33" s="5" customFormat="1" ht="50.25" customHeight="1" x14ac:dyDescent="0.3">
      <c r="A1187" s="58" t="s">
        <v>2855</v>
      </c>
      <c r="B1187" s="35" t="s">
        <v>2856</v>
      </c>
      <c r="C1187" s="34" t="s">
        <v>3640</v>
      </c>
      <c r="D1187" s="55">
        <v>43344</v>
      </c>
      <c r="E1187" s="34" t="s">
        <v>900</v>
      </c>
      <c r="F1187" s="34" t="s">
        <v>141</v>
      </c>
      <c r="G1187" s="34" t="s">
        <v>3604</v>
      </c>
      <c r="H1187" s="74">
        <v>1656000000</v>
      </c>
      <c r="I1187" s="74">
        <v>1656000000</v>
      </c>
      <c r="J1187" s="34" t="s">
        <v>76</v>
      </c>
      <c r="K1187" s="34" t="s">
        <v>68</v>
      </c>
      <c r="L1187" s="35" t="s">
        <v>2858</v>
      </c>
      <c r="M1187" s="35" t="s">
        <v>1688</v>
      </c>
      <c r="N1187" s="58" t="s">
        <v>2874</v>
      </c>
      <c r="O1187" s="45" t="s">
        <v>2860</v>
      </c>
      <c r="P1187" s="34" t="s">
        <v>3055</v>
      </c>
      <c r="Q1187" s="34" t="s">
        <v>3315</v>
      </c>
      <c r="R1187" s="34" t="s">
        <v>3605</v>
      </c>
      <c r="S1187" s="34"/>
      <c r="T1187" s="34" t="s">
        <v>3638</v>
      </c>
      <c r="U1187" s="35" t="s">
        <v>3607</v>
      </c>
      <c r="V1187" s="35"/>
      <c r="W1187" s="34"/>
      <c r="X1187" s="60"/>
      <c r="Y1187" s="34"/>
      <c r="Z1187" s="34"/>
      <c r="AA1187" s="68" t="str">
        <f t="shared" si="18"/>
        <v/>
      </c>
      <c r="AB1187" s="35"/>
      <c r="AC1187" s="35"/>
      <c r="AD1187" s="35"/>
      <c r="AE1187" s="35" t="s">
        <v>3608</v>
      </c>
      <c r="AF1187" s="34" t="s">
        <v>271</v>
      </c>
      <c r="AG1187" s="34" t="s">
        <v>2872</v>
      </c>
    </row>
    <row r="1188" spans="1:33" s="5" customFormat="1" ht="50.25" customHeight="1" x14ac:dyDescent="0.3">
      <c r="A1188" s="58" t="s">
        <v>2855</v>
      </c>
      <c r="B1188" s="35">
        <v>81101510</v>
      </c>
      <c r="C1188" s="34" t="s">
        <v>3641</v>
      </c>
      <c r="D1188" s="55">
        <v>43344</v>
      </c>
      <c r="E1188" s="34" t="s">
        <v>900</v>
      </c>
      <c r="F1188" s="34" t="s">
        <v>1060</v>
      </c>
      <c r="G1188" s="34" t="s">
        <v>3604</v>
      </c>
      <c r="H1188" s="74">
        <v>184000000</v>
      </c>
      <c r="I1188" s="74">
        <v>184000000</v>
      </c>
      <c r="J1188" s="34" t="s">
        <v>76</v>
      </c>
      <c r="K1188" s="34" t="s">
        <v>68</v>
      </c>
      <c r="L1188" s="35" t="s">
        <v>2858</v>
      </c>
      <c r="M1188" s="35" t="s">
        <v>1688</v>
      </c>
      <c r="N1188" s="58" t="s">
        <v>2874</v>
      </c>
      <c r="O1188" s="45" t="s">
        <v>2860</v>
      </c>
      <c r="P1188" s="34" t="s">
        <v>3055</v>
      </c>
      <c r="Q1188" s="34" t="s">
        <v>3315</v>
      </c>
      <c r="R1188" s="34" t="s">
        <v>3605</v>
      </c>
      <c r="S1188" s="34"/>
      <c r="T1188" s="34" t="s">
        <v>3638</v>
      </c>
      <c r="U1188" s="35" t="s">
        <v>3607</v>
      </c>
      <c r="V1188" s="35"/>
      <c r="W1188" s="34"/>
      <c r="X1188" s="60"/>
      <c r="Y1188" s="34"/>
      <c r="Z1188" s="34"/>
      <c r="AA1188" s="68" t="str">
        <f t="shared" si="18"/>
        <v/>
      </c>
      <c r="AB1188" s="35"/>
      <c r="AC1188" s="35"/>
      <c r="AD1188" s="35"/>
      <c r="AE1188" s="35" t="s">
        <v>3210</v>
      </c>
      <c r="AF1188" s="34" t="s">
        <v>63</v>
      </c>
      <c r="AG1188" s="34" t="s">
        <v>2883</v>
      </c>
    </row>
    <row r="1189" spans="1:33" s="5" customFormat="1" ht="50.25" customHeight="1" x14ac:dyDescent="0.3">
      <c r="A1189" s="58" t="s">
        <v>2855</v>
      </c>
      <c r="B1189" s="35" t="s">
        <v>2856</v>
      </c>
      <c r="C1189" s="34" t="s">
        <v>6185</v>
      </c>
      <c r="D1189" s="55">
        <v>43344</v>
      </c>
      <c r="E1189" s="34" t="s">
        <v>900</v>
      </c>
      <c r="F1189" s="34" t="s">
        <v>141</v>
      </c>
      <c r="G1189" s="34" t="s">
        <v>3604</v>
      </c>
      <c r="H1189" s="74">
        <v>1656000000</v>
      </c>
      <c r="I1189" s="74">
        <v>1656000000</v>
      </c>
      <c r="J1189" s="34" t="s">
        <v>76</v>
      </c>
      <c r="K1189" s="34" t="s">
        <v>68</v>
      </c>
      <c r="L1189" s="35" t="s">
        <v>2858</v>
      </c>
      <c r="M1189" s="35" t="s">
        <v>1688</v>
      </c>
      <c r="N1189" s="58" t="s">
        <v>2874</v>
      </c>
      <c r="O1189" s="45" t="s">
        <v>2860</v>
      </c>
      <c r="P1189" s="34" t="s">
        <v>3055</v>
      </c>
      <c r="Q1189" s="34" t="s">
        <v>3315</v>
      </c>
      <c r="R1189" s="34" t="s">
        <v>3316</v>
      </c>
      <c r="S1189" s="34"/>
      <c r="T1189" s="34" t="s">
        <v>3218</v>
      </c>
      <c r="U1189" s="35" t="s">
        <v>3607</v>
      </c>
      <c r="V1189" s="35"/>
      <c r="W1189" s="34"/>
      <c r="X1189" s="60"/>
      <c r="Y1189" s="34"/>
      <c r="Z1189" s="34"/>
      <c r="AA1189" s="68" t="str">
        <f t="shared" si="18"/>
        <v/>
      </c>
      <c r="AB1189" s="35"/>
      <c r="AC1189" s="35"/>
      <c r="AD1189" s="35"/>
      <c r="AE1189" s="35" t="s">
        <v>3608</v>
      </c>
      <c r="AF1189" s="34" t="s">
        <v>271</v>
      </c>
      <c r="AG1189" s="34" t="s">
        <v>2872</v>
      </c>
    </row>
    <row r="1190" spans="1:33" s="5" customFormat="1" ht="50.25" customHeight="1" x14ac:dyDescent="0.3">
      <c r="A1190" s="58" t="s">
        <v>2855</v>
      </c>
      <c r="B1190" s="35">
        <v>81101510</v>
      </c>
      <c r="C1190" s="34" t="s">
        <v>6186</v>
      </c>
      <c r="D1190" s="55">
        <v>43344</v>
      </c>
      <c r="E1190" s="34" t="s">
        <v>900</v>
      </c>
      <c r="F1190" s="34" t="s">
        <v>1060</v>
      </c>
      <c r="G1190" s="34" t="s">
        <v>3604</v>
      </c>
      <c r="H1190" s="74">
        <v>184000000</v>
      </c>
      <c r="I1190" s="74">
        <v>184000000</v>
      </c>
      <c r="J1190" s="34" t="s">
        <v>76</v>
      </c>
      <c r="K1190" s="34" t="s">
        <v>68</v>
      </c>
      <c r="L1190" s="35" t="s">
        <v>2858</v>
      </c>
      <c r="M1190" s="35" t="s">
        <v>1688</v>
      </c>
      <c r="N1190" s="58" t="s">
        <v>2874</v>
      </c>
      <c r="O1190" s="45" t="s">
        <v>2860</v>
      </c>
      <c r="P1190" s="34" t="s">
        <v>3055</v>
      </c>
      <c r="Q1190" s="34" t="s">
        <v>3315</v>
      </c>
      <c r="R1190" s="34" t="s">
        <v>3316</v>
      </c>
      <c r="S1190" s="34"/>
      <c r="T1190" s="34" t="s">
        <v>3218</v>
      </c>
      <c r="U1190" s="35" t="s">
        <v>3607</v>
      </c>
      <c r="V1190" s="35"/>
      <c r="W1190" s="34"/>
      <c r="X1190" s="60"/>
      <c r="Y1190" s="34"/>
      <c r="Z1190" s="34"/>
      <c r="AA1190" s="68" t="str">
        <f t="shared" si="18"/>
        <v/>
      </c>
      <c r="AB1190" s="35"/>
      <c r="AC1190" s="35"/>
      <c r="AD1190" s="35"/>
      <c r="AE1190" s="35" t="s">
        <v>3210</v>
      </c>
      <c r="AF1190" s="34" t="s">
        <v>63</v>
      </c>
      <c r="AG1190" s="34" t="s">
        <v>2883</v>
      </c>
    </row>
    <row r="1191" spans="1:33" s="5" customFormat="1" ht="50.25" customHeight="1" x14ac:dyDescent="0.3">
      <c r="A1191" s="58" t="s">
        <v>2855</v>
      </c>
      <c r="B1191" s="35" t="s">
        <v>2856</v>
      </c>
      <c r="C1191" s="34" t="s">
        <v>3642</v>
      </c>
      <c r="D1191" s="55">
        <v>43344</v>
      </c>
      <c r="E1191" s="34" t="s">
        <v>900</v>
      </c>
      <c r="F1191" s="34" t="s">
        <v>141</v>
      </c>
      <c r="G1191" s="34" t="s">
        <v>3604</v>
      </c>
      <c r="H1191" s="74">
        <v>3420000000</v>
      </c>
      <c r="I1191" s="74">
        <v>3420000000</v>
      </c>
      <c r="J1191" s="34" t="s">
        <v>76</v>
      </c>
      <c r="K1191" s="34" t="s">
        <v>68</v>
      </c>
      <c r="L1191" s="35" t="s">
        <v>2858</v>
      </c>
      <c r="M1191" s="35" t="s">
        <v>1688</v>
      </c>
      <c r="N1191" s="58" t="s">
        <v>2874</v>
      </c>
      <c r="O1191" s="45" t="s">
        <v>2860</v>
      </c>
      <c r="P1191" s="34" t="s">
        <v>2885</v>
      </c>
      <c r="Q1191" s="34" t="s">
        <v>3643</v>
      </c>
      <c r="R1191" s="34" t="s">
        <v>3644</v>
      </c>
      <c r="S1191" s="34"/>
      <c r="T1191" s="34" t="s">
        <v>2888</v>
      </c>
      <c r="U1191" s="35" t="s">
        <v>3607</v>
      </c>
      <c r="V1191" s="35"/>
      <c r="W1191" s="34"/>
      <c r="X1191" s="60"/>
      <c r="Y1191" s="34"/>
      <c r="Z1191" s="34"/>
      <c r="AA1191" s="68" t="str">
        <f t="shared" si="18"/>
        <v/>
      </c>
      <c r="AB1191" s="35"/>
      <c r="AC1191" s="35"/>
      <c r="AD1191" s="35"/>
      <c r="AE1191" s="35" t="s">
        <v>3645</v>
      </c>
      <c r="AF1191" s="34" t="s">
        <v>271</v>
      </c>
      <c r="AG1191" s="34" t="s">
        <v>2872</v>
      </c>
    </row>
    <row r="1192" spans="1:33" s="5" customFormat="1" ht="50.25" customHeight="1" x14ac:dyDescent="0.3">
      <c r="A1192" s="58" t="s">
        <v>2855</v>
      </c>
      <c r="B1192" s="35">
        <v>81101510</v>
      </c>
      <c r="C1192" s="34" t="s">
        <v>3646</v>
      </c>
      <c r="D1192" s="55">
        <v>43344</v>
      </c>
      <c r="E1192" s="34" t="s">
        <v>900</v>
      </c>
      <c r="F1192" s="34" t="s">
        <v>1060</v>
      </c>
      <c r="G1192" s="34" t="s">
        <v>3604</v>
      </c>
      <c r="H1192" s="74">
        <v>380000000</v>
      </c>
      <c r="I1192" s="74">
        <v>380000000</v>
      </c>
      <c r="J1192" s="34" t="s">
        <v>76</v>
      </c>
      <c r="K1192" s="34" t="s">
        <v>68</v>
      </c>
      <c r="L1192" s="35" t="s">
        <v>2858</v>
      </c>
      <c r="M1192" s="35" t="s">
        <v>1688</v>
      </c>
      <c r="N1192" s="58" t="s">
        <v>2874</v>
      </c>
      <c r="O1192" s="45" t="s">
        <v>2860</v>
      </c>
      <c r="P1192" s="34" t="s">
        <v>2885</v>
      </c>
      <c r="Q1192" s="34" t="s">
        <v>3643</v>
      </c>
      <c r="R1192" s="34" t="s">
        <v>3644</v>
      </c>
      <c r="S1192" s="34"/>
      <c r="T1192" s="34" t="s">
        <v>2888</v>
      </c>
      <c r="U1192" s="35" t="s">
        <v>3607</v>
      </c>
      <c r="V1192" s="35"/>
      <c r="W1192" s="34"/>
      <c r="X1192" s="60"/>
      <c r="Y1192" s="34"/>
      <c r="Z1192" s="34"/>
      <c r="AA1192" s="68" t="str">
        <f t="shared" si="18"/>
        <v/>
      </c>
      <c r="AB1192" s="35"/>
      <c r="AC1192" s="35"/>
      <c r="AD1192" s="35"/>
      <c r="AE1192" s="35" t="s">
        <v>2983</v>
      </c>
      <c r="AF1192" s="34" t="s">
        <v>63</v>
      </c>
      <c r="AG1192" s="34" t="s">
        <v>2883</v>
      </c>
    </row>
    <row r="1193" spans="1:33" s="5" customFormat="1" ht="50.25" customHeight="1" x14ac:dyDescent="0.3">
      <c r="A1193" s="58" t="s">
        <v>2855</v>
      </c>
      <c r="B1193" s="35" t="s">
        <v>2856</v>
      </c>
      <c r="C1193" s="34" t="s">
        <v>3647</v>
      </c>
      <c r="D1193" s="55">
        <v>43344</v>
      </c>
      <c r="E1193" s="34" t="s">
        <v>900</v>
      </c>
      <c r="F1193" s="34" t="s">
        <v>141</v>
      </c>
      <c r="G1193" s="34" t="s">
        <v>3604</v>
      </c>
      <c r="H1193" s="74">
        <v>2053800000</v>
      </c>
      <c r="I1193" s="74">
        <v>2053800000</v>
      </c>
      <c r="J1193" s="34" t="s">
        <v>76</v>
      </c>
      <c r="K1193" s="34" t="s">
        <v>68</v>
      </c>
      <c r="L1193" s="35" t="s">
        <v>2858</v>
      </c>
      <c r="M1193" s="35" t="s">
        <v>1688</v>
      </c>
      <c r="N1193" s="58" t="s">
        <v>2874</v>
      </c>
      <c r="O1193" s="45" t="s">
        <v>2860</v>
      </c>
      <c r="P1193" s="34" t="s">
        <v>2885</v>
      </c>
      <c r="Q1193" s="34" t="s">
        <v>3643</v>
      </c>
      <c r="R1193" s="34" t="s">
        <v>3644</v>
      </c>
      <c r="S1193" s="34"/>
      <c r="T1193" s="34" t="s">
        <v>2888</v>
      </c>
      <c r="U1193" s="35" t="s">
        <v>3607</v>
      </c>
      <c r="V1193" s="35"/>
      <c r="W1193" s="34"/>
      <c r="X1193" s="60"/>
      <c r="Y1193" s="34"/>
      <c r="Z1193" s="34"/>
      <c r="AA1193" s="68" t="str">
        <f t="shared" si="18"/>
        <v/>
      </c>
      <c r="AB1193" s="35"/>
      <c r="AC1193" s="35"/>
      <c r="AD1193" s="35"/>
      <c r="AE1193" s="35" t="s">
        <v>3645</v>
      </c>
      <c r="AF1193" s="34" t="s">
        <v>271</v>
      </c>
      <c r="AG1193" s="34" t="s">
        <v>2872</v>
      </c>
    </row>
    <row r="1194" spans="1:33" s="5" customFormat="1" ht="50.25" customHeight="1" x14ac:dyDescent="0.3">
      <c r="A1194" s="58" t="s">
        <v>2855</v>
      </c>
      <c r="B1194" s="35">
        <v>81101510</v>
      </c>
      <c r="C1194" s="34" t="s">
        <v>3648</v>
      </c>
      <c r="D1194" s="55">
        <v>43344</v>
      </c>
      <c r="E1194" s="34" t="s">
        <v>900</v>
      </c>
      <c r="F1194" s="34" t="s">
        <v>1060</v>
      </c>
      <c r="G1194" s="34" t="s">
        <v>3604</v>
      </c>
      <c r="H1194" s="74">
        <v>228200000</v>
      </c>
      <c r="I1194" s="74">
        <v>228200000</v>
      </c>
      <c r="J1194" s="34" t="s">
        <v>76</v>
      </c>
      <c r="K1194" s="34" t="s">
        <v>68</v>
      </c>
      <c r="L1194" s="35" t="s">
        <v>2858</v>
      </c>
      <c r="M1194" s="35" t="s">
        <v>1688</v>
      </c>
      <c r="N1194" s="58" t="s">
        <v>2874</v>
      </c>
      <c r="O1194" s="45" t="s">
        <v>2860</v>
      </c>
      <c r="P1194" s="34" t="s">
        <v>2885</v>
      </c>
      <c r="Q1194" s="34" t="s">
        <v>3643</v>
      </c>
      <c r="R1194" s="34" t="s">
        <v>3644</v>
      </c>
      <c r="S1194" s="34"/>
      <c r="T1194" s="34" t="s">
        <v>2888</v>
      </c>
      <c r="U1194" s="35" t="s">
        <v>3607</v>
      </c>
      <c r="V1194" s="35"/>
      <c r="W1194" s="34"/>
      <c r="X1194" s="60"/>
      <c r="Y1194" s="34"/>
      <c r="Z1194" s="34"/>
      <c r="AA1194" s="68" t="str">
        <f t="shared" si="18"/>
        <v/>
      </c>
      <c r="AB1194" s="35"/>
      <c r="AC1194" s="35"/>
      <c r="AD1194" s="35"/>
      <c r="AE1194" s="35" t="s">
        <v>2983</v>
      </c>
      <c r="AF1194" s="34" t="s">
        <v>63</v>
      </c>
      <c r="AG1194" s="34" t="s">
        <v>2883</v>
      </c>
    </row>
    <row r="1195" spans="1:33" s="5" customFormat="1" ht="50.25" customHeight="1" x14ac:dyDescent="0.3">
      <c r="A1195" s="58" t="s">
        <v>2855</v>
      </c>
      <c r="B1195" s="35" t="s">
        <v>2856</v>
      </c>
      <c r="C1195" s="34" t="s">
        <v>3649</v>
      </c>
      <c r="D1195" s="55">
        <v>43344</v>
      </c>
      <c r="E1195" s="34" t="s">
        <v>900</v>
      </c>
      <c r="F1195" s="34" t="s">
        <v>141</v>
      </c>
      <c r="G1195" s="34" t="s">
        <v>3604</v>
      </c>
      <c r="H1195" s="74">
        <v>1761300000</v>
      </c>
      <c r="I1195" s="74">
        <v>1761300000</v>
      </c>
      <c r="J1195" s="34" t="s">
        <v>76</v>
      </c>
      <c r="K1195" s="34" t="s">
        <v>68</v>
      </c>
      <c r="L1195" s="35" t="s">
        <v>2858</v>
      </c>
      <c r="M1195" s="35" t="s">
        <v>1688</v>
      </c>
      <c r="N1195" s="58" t="s">
        <v>2874</v>
      </c>
      <c r="O1195" s="45" t="s">
        <v>2860</v>
      </c>
      <c r="P1195" s="34" t="s">
        <v>2885</v>
      </c>
      <c r="Q1195" s="34" t="s">
        <v>3643</v>
      </c>
      <c r="R1195" s="34" t="s">
        <v>3644</v>
      </c>
      <c r="S1195" s="34"/>
      <c r="T1195" s="34" t="s">
        <v>2888</v>
      </c>
      <c r="U1195" s="35" t="s">
        <v>3607</v>
      </c>
      <c r="V1195" s="35"/>
      <c r="W1195" s="34"/>
      <c r="X1195" s="60"/>
      <c r="Y1195" s="34"/>
      <c r="Z1195" s="34"/>
      <c r="AA1195" s="68" t="str">
        <f t="shared" si="18"/>
        <v/>
      </c>
      <c r="AB1195" s="35"/>
      <c r="AC1195" s="35"/>
      <c r="AD1195" s="35"/>
      <c r="AE1195" s="35" t="s">
        <v>3645</v>
      </c>
      <c r="AF1195" s="34" t="s">
        <v>271</v>
      </c>
      <c r="AG1195" s="34" t="s">
        <v>2872</v>
      </c>
    </row>
    <row r="1196" spans="1:33" s="5" customFormat="1" ht="50.25" customHeight="1" x14ac:dyDescent="0.3">
      <c r="A1196" s="58" t="s">
        <v>2855</v>
      </c>
      <c r="B1196" s="35">
        <v>81101510</v>
      </c>
      <c r="C1196" s="34" t="s">
        <v>3650</v>
      </c>
      <c r="D1196" s="55">
        <v>43344</v>
      </c>
      <c r="E1196" s="34" t="s">
        <v>900</v>
      </c>
      <c r="F1196" s="34" t="s">
        <v>1060</v>
      </c>
      <c r="G1196" s="34" t="s">
        <v>3604</v>
      </c>
      <c r="H1196" s="74">
        <v>195700000</v>
      </c>
      <c r="I1196" s="74">
        <v>195700000</v>
      </c>
      <c r="J1196" s="34" t="s">
        <v>76</v>
      </c>
      <c r="K1196" s="34" t="s">
        <v>68</v>
      </c>
      <c r="L1196" s="35" t="s">
        <v>2858</v>
      </c>
      <c r="M1196" s="35" t="s">
        <v>1688</v>
      </c>
      <c r="N1196" s="58" t="s">
        <v>2874</v>
      </c>
      <c r="O1196" s="45" t="s">
        <v>2860</v>
      </c>
      <c r="P1196" s="34" t="s">
        <v>2885</v>
      </c>
      <c r="Q1196" s="34" t="s">
        <v>3643</v>
      </c>
      <c r="R1196" s="34" t="s">
        <v>3644</v>
      </c>
      <c r="S1196" s="34"/>
      <c r="T1196" s="34" t="s">
        <v>2888</v>
      </c>
      <c r="U1196" s="35" t="s">
        <v>3607</v>
      </c>
      <c r="V1196" s="35"/>
      <c r="W1196" s="34"/>
      <c r="X1196" s="60"/>
      <c r="Y1196" s="34"/>
      <c r="Z1196" s="34"/>
      <c r="AA1196" s="68" t="str">
        <f t="shared" si="18"/>
        <v/>
      </c>
      <c r="AB1196" s="35"/>
      <c r="AC1196" s="35"/>
      <c r="AD1196" s="35"/>
      <c r="AE1196" s="35" t="s">
        <v>2983</v>
      </c>
      <c r="AF1196" s="34" t="s">
        <v>63</v>
      </c>
      <c r="AG1196" s="34" t="s">
        <v>2883</v>
      </c>
    </row>
    <row r="1197" spans="1:33" s="5" customFormat="1" ht="50.25" customHeight="1" x14ac:dyDescent="0.3">
      <c r="A1197" s="58" t="s">
        <v>2855</v>
      </c>
      <c r="B1197" s="35" t="s">
        <v>2856</v>
      </c>
      <c r="C1197" s="34" t="s">
        <v>3651</v>
      </c>
      <c r="D1197" s="55">
        <v>43344</v>
      </c>
      <c r="E1197" s="34" t="s">
        <v>900</v>
      </c>
      <c r="F1197" s="34" t="s">
        <v>141</v>
      </c>
      <c r="G1197" s="34" t="s">
        <v>3604</v>
      </c>
      <c r="H1197" s="74">
        <v>6660000000</v>
      </c>
      <c r="I1197" s="74">
        <v>6660000000</v>
      </c>
      <c r="J1197" s="34" t="s">
        <v>76</v>
      </c>
      <c r="K1197" s="34" t="s">
        <v>68</v>
      </c>
      <c r="L1197" s="35" t="s">
        <v>2858</v>
      </c>
      <c r="M1197" s="35" t="s">
        <v>1688</v>
      </c>
      <c r="N1197" s="58" t="s">
        <v>2874</v>
      </c>
      <c r="O1197" s="45" t="s">
        <v>2860</v>
      </c>
      <c r="P1197" s="34" t="s">
        <v>2885</v>
      </c>
      <c r="Q1197" s="34" t="s">
        <v>3643</v>
      </c>
      <c r="R1197" s="34" t="s">
        <v>3644</v>
      </c>
      <c r="S1197" s="34"/>
      <c r="T1197" s="34" t="s">
        <v>2888</v>
      </c>
      <c r="U1197" s="35" t="s">
        <v>3607</v>
      </c>
      <c r="V1197" s="35"/>
      <c r="W1197" s="34"/>
      <c r="X1197" s="60"/>
      <c r="Y1197" s="34"/>
      <c r="Z1197" s="34"/>
      <c r="AA1197" s="68" t="str">
        <f t="shared" si="18"/>
        <v/>
      </c>
      <c r="AB1197" s="35"/>
      <c r="AC1197" s="35"/>
      <c r="AD1197" s="35"/>
      <c r="AE1197" s="35" t="s">
        <v>3645</v>
      </c>
      <c r="AF1197" s="34" t="s">
        <v>271</v>
      </c>
      <c r="AG1197" s="34" t="s">
        <v>2872</v>
      </c>
    </row>
    <row r="1198" spans="1:33" s="5" customFormat="1" ht="50.25" customHeight="1" x14ac:dyDescent="0.3">
      <c r="A1198" s="58" t="s">
        <v>2855</v>
      </c>
      <c r="B1198" s="35">
        <v>81101510</v>
      </c>
      <c r="C1198" s="34" t="s">
        <v>3652</v>
      </c>
      <c r="D1198" s="55">
        <v>43344</v>
      </c>
      <c r="E1198" s="34" t="s">
        <v>900</v>
      </c>
      <c r="F1198" s="34" t="s">
        <v>1060</v>
      </c>
      <c r="G1198" s="34" t="s">
        <v>3604</v>
      </c>
      <c r="H1198" s="74">
        <v>740000000</v>
      </c>
      <c r="I1198" s="74">
        <v>740000000</v>
      </c>
      <c r="J1198" s="34" t="s">
        <v>76</v>
      </c>
      <c r="K1198" s="34" t="s">
        <v>68</v>
      </c>
      <c r="L1198" s="35" t="s">
        <v>2858</v>
      </c>
      <c r="M1198" s="35" t="s">
        <v>1688</v>
      </c>
      <c r="N1198" s="58" t="s">
        <v>2874</v>
      </c>
      <c r="O1198" s="45" t="s">
        <v>2860</v>
      </c>
      <c r="P1198" s="34" t="s">
        <v>2885</v>
      </c>
      <c r="Q1198" s="34" t="s">
        <v>3643</v>
      </c>
      <c r="R1198" s="34" t="s">
        <v>3644</v>
      </c>
      <c r="S1198" s="34"/>
      <c r="T1198" s="34" t="s">
        <v>2888</v>
      </c>
      <c r="U1198" s="35" t="s">
        <v>3607</v>
      </c>
      <c r="V1198" s="35"/>
      <c r="W1198" s="34"/>
      <c r="X1198" s="60"/>
      <c r="Y1198" s="34"/>
      <c r="Z1198" s="34"/>
      <c r="AA1198" s="68" t="str">
        <f t="shared" si="18"/>
        <v/>
      </c>
      <c r="AB1198" s="35"/>
      <c r="AC1198" s="35"/>
      <c r="AD1198" s="35"/>
      <c r="AE1198" s="35" t="s">
        <v>2983</v>
      </c>
      <c r="AF1198" s="34" t="s">
        <v>63</v>
      </c>
      <c r="AG1198" s="34" t="s">
        <v>2883</v>
      </c>
    </row>
    <row r="1199" spans="1:33" s="5" customFormat="1" ht="50.25" customHeight="1" x14ac:dyDescent="0.3">
      <c r="A1199" s="58" t="s">
        <v>2855</v>
      </c>
      <c r="B1199" s="35" t="s">
        <v>2856</v>
      </c>
      <c r="C1199" s="34" t="s">
        <v>3653</v>
      </c>
      <c r="D1199" s="55">
        <v>43344</v>
      </c>
      <c r="E1199" s="34" t="s">
        <v>900</v>
      </c>
      <c r="F1199" s="34" t="s">
        <v>141</v>
      </c>
      <c r="G1199" s="34" t="s">
        <v>3604</v>
      </c>
      <c r="H1199" s="74">
        <v>1761300000</v>
      </c>
      <c r="I1199" s="74">
        <v>1761300000</v>
      </c>
      <c r="J1199" s="34" t="s">
        <v>76</v>
      </c>
      <c r="K1199" s="34" t="s">
        <v>68</v>
      </c>
      <c r="L1199" s="35" t="s">
        <v>2858</v>
      </c>
      <c r="M1199" s="35" t="s">
        <v>1688</v>
      </c>
      <c r="N1199" s="58" t="s">
        <v>2874</v>
      </c>
      <c r="O1199" s="45" t="s">
        <v>2860</v>
      </c>
      <c r="P1199" s="34" t="s">
        <v>2885</v>
      </c>
      <c r="Q1199" s="34" t="s">
        <v>3643</v>
      </c>
      <c r="R1199" s="34" t="s">
        <v>3644</v>
      </c>
      <c r="S1199" s="34"/>
      <c r="T1199" s="34" t="s">
        <v>2888</v>
      </c>
      <c r="U1199" s="35" t="s">
        <v>3607</v>
      </c>
      <c r="V1199" s="35"/>
      <c r="W1199" s="34"/>
      <c r="X1199" s="60"/>
      <c r="Y1199" s="34"/>
      <c r="Z1199" s="34"/>
      <c r="AA1199" s="68" t="str">
        <f t="shared" si="18"/>
        <v/>
      </c>
      <c r="AB1199" s="35"/>
      <c r="AC1199" s="35"/>
      <c r="AD1199" s="35"/>
      <c r="AE1199" s="35" t="s">
        <v>3645</v>
      </c>
      <c r="AF1199" s="34" t="s">
        <v>271</v>
      </c>
      <c r="AG1199" s="34" t="s">
        <v>2872</v>
      </c>
    </row>
    <row r="1200" spans="1:33" s="5" customFormat="1" ht="50.25" customHeight="1" x14ac:dyDescent="0.3">
      <c r="A1200" s="58" t="s">
        <v>2855</v>
      </c>
      <c r="B1200" s="35">
        <v>81101510</v>
      </c>
      <c r="C1200" s="34" t="s">
        <v>3654</v>
      </c>
      <c r="D1200" s="55">
        <v>43344</v>
      </c>
      <c r="E1200" s="34" t="s">
        <v>900</v>
      </c>
      <c r="F1200" s="34" t="s">
        <v>1060</v>
      </c>
      <c r="G1200" s="34" t="s">
        <v>3604</v>
      </c>
      <c r="H1200" s="74">
        <v>195700000</v>
      </c>
      <c r="I1200" s="74">
        <v>195700000</v>
      </c>
      <c r="J1200" s="34" t="s">
        <v>76</v>
      </c>
      <c r="K1200" s="34" t="s">
        <v>68</v>
      </c>
      <c r="L1200" s="35" t="s">
        <v>2858</v>
      </c>
      <c r="M1200" s="35" t="s">
        <v>1688</v>
      </c>
      <c r="N1200" s="58" t="s">
        <v>2874</v>
      </c>
      <c r="O1200" s="45" t="s">
        <v>2860</v>
      </c>
      <c r="P1200" s="34" t="s">
        <v>2885</v>
      </c>
      <c r="Q1200" s="34" t="s">
        <v>3643</v>
      </c>
      <c r="R1200" s="34" t="s">
        <v>3644</v>
      </c>
      <c r="S1200" s="34"/>
      <c r="T1200" s="34" t="s">
        <v>2888</v>
      </c>
      <c r="U1200" s="35" t="s">
        <v>3607</v>
      </c>
      <c r="V1200" s="35"/>
      <c r="W1200" s="34"/>
      <c r="X1200" s="60"/>
      <c r="Y1200" s="34"/>
      <c r="Z1200" s="34"/>
      <c r="AA1200" s="68" t="str">
        <f t="shared" si="18"/>
        <v/>
      </c>
      <c r="AB1200" s="35"/>
      <c r="AC1200" s="35"/>
      <c r="AD1200" s="35"/>
      <c r="AE1200" s="35" t="s">
        <v>2983</v>
      </c>
      <c r="AF1200" s="34" t="s">
        <v>63</v>
      </c>
      <c r="AG1200" s="34" t="s">
        <v>2883</v>
      </c>
    </row>
    <row r="1201" spans="1:33" s="5" customFormat="1" ht="50.25" customHeight="1" x14ac:dyDescent="0.3">
      <c r="A1201" s="58" t="s">
        <v>2855</v>
      </c>
      <c r="B1201" s="35" t="s">
        <v>2856</v>
      </c>
      <c r="C1201" s="34" t="s">
        <v>3655</v>
      </c>
      <c r="D1201" s="55">
        <v>43344</v>
      </c>
      <c r="E1201" s="34" t="s">
        <v>900</v>
      </c>
      <c r="F1201" s="34" t="s">
        <v>141</v>
      </c>
      <c r="G1201" s="34" t="s">
        <v>3604</v>
      </c>
      <c r="H1201" s="74">
        <v>2053800000</v>
      </c>
      <c r="I1201" s="74">
        <v>2053800000</v>
      </c>
      <c r="J1201" s="34" t="s">
        <v>76</v>
      </c>
      <c r="K1201" s="34" t="s">
        <v>68</v>
      </c>
      <c r="L1201" s="35" t="s">
        <v>2858</v>
      </c>
      <c r="M1201" s="35" t="s">
        <v>1688</v>
      </c>
      <c r="N1201" s="58" t="s">
        <v>2874</v>
      </c>
      <c r="O1201" s="45" t="s">
        <v>2860</v>
      </c>
      <c r="P1201" s="34" t="s">
        <v>2885</v>
      </c>
      <c r="Q1201" s="34" t="s">
        <v>3643</v>
      </c>
      <c r="R1201" s="34" t="s">
        <v>3644</v>
      </c>
      <c r="S1201" s="34"/>
      <c r="T1201" s="34" t="s">
        <v>2888</v>
      </c>
      <c r="U1201" s="35" t="s">
        <v>3607</v>
      </c>
      <c r="V1201" s="35"/>
      <c r="W1201" s="34"/>
      <c r="X1201" s="60"/>
      <c r="Y1201" s="34"/>
      <c r="Z1201" s="34"/>
      <c r="AA1201" s="68" t="str">
        <f t="shared" si="18"/>
        <v/>
      </c>
      <c r="AB1201" s="35"/>
      <c r="AC1201" s="35"/>
      <c r="AD1201" s="35"/>
      <c r="AE1201" s="35" t="s">
        <v>3645</v>
      </c>
      <c r="AF1201" s="34" t="s">
        <v>271</v>
      </c>
      <c r="AG1201" s="34" t="s">
        <v>2872</v>
      </c>
    </row>
    <row r="1202" spans="1:33" s="5" customFormat="1" ht="50.25" customHeight="1" x14ac:dyDescent="0.3">
      <c r="A1202" s="58" t="s">
        <v>2855</v>
      </c>
      <c r="B1202" s="35">
        <v>81101510</v>
      </c>
      <c r="C1202" s="34" t="s">
        <v>3656</v>
      </c>
      <c r="D1202" s="55">
        <v>43344</v>
      </c>
      <c r="E1202" s="34" t="s">
        <v>900</v>
      </c>
      <c r="F1202" s="34" t="s">
        <v>1060</v>
      </c>
      <c r="G1202" s="34" t="s">
        <v>3604</v>
      </c>
      <c r="H1202" s="74">
        <v>228200000</v>
      </c>
      <c r="I1202" s="74">
        <v>228200000</v>
      </c>
      <c r="J1202" s="34" t="s">
        <v>76</v>
      </c>
      <c r="K1202" s="34" t="s">
        <v>68</v>
      </c>
      <c r="L1202" s="35" t="s">
        <v>2858</v>
      </c>
      <c r="M1202" s="35" t="s">
        <v>1688</v>
      </c>
      <c r="N1202" s="58" t="s">
        <v>2874</v>
      </c>
      <c r="O1202" s="45" t="s">
        <v>2860</v>
      </c>
      <c r="P1202" s="34" t="s">
        <v>2885</v>
      </c>
      <c r="Q1202" s="34" t="s">
        <v>3643</v>
      </c>
      <c r="R1202" s="34" t="s">
        <v>3644</v>
      </c>
      <c r="S1202" s="34"/>
      <c r="T1202" s="34" t="s">
        <v>2888</v>
      </c>
      <c r="U1202" s="35" t="s">
        <v>3607</v>
      </c>
      <c r="V1202" s="35"/>
      <c r="W1202" s="34"/>
      <c r="X1202" s="60"/>
      <c r="Y1202" s="34"/>
      <c r="Z1202" s="34"/>
      <c r="AA1202" s="68" t="str">
        <f t="shared" si="18"/>
        <v/>
      </c>
      <c r="AB1202" s="35"/>
      <c r="AC1202" s="35"/>
      <c r="AD1202" s="35"/>
      <c r="AE1202" s="35" t="s">
        <v>2983</v>
      </c>
      <c r="AF1202" s="34" t="s">
        <v>63</v>
      </c>
      <c r="AG1202" s="34" t="s">
        <v>2883</v>
      </c>
    </row>
    <row r="1203" spans="1:33" s="5" customFormat="1" ht="50.25" customHeight="1" x14ac:dyDescent="0.3">
      <c r="A1203" s="58" t="s">
        <v>2855</v>
      </c>
      <c r="B1203" s="35" t="s">
        <v>2856</v>
      </c>
      <c r="C1203" s="34" t="s">
        <v>3657</v>
      </c>
      <c r="D1203" s="55">
        <v>43344</v>
      </c>
      <c r="E1203" s="34" t="s">
        <v>900</v>
      </c>
      <c r="F1203" s="34" t="s">
        <v>141</v>
      </c>
      <c r="G1203" s="34" t="s">
        <v>3604</v>
      </c>
      <c r="H1203" s="74">
        <v>1761300000</v>
      </c>
      <c r="I1203" s="74">
        <v>1761300000</v>
      </c>
      <c r="J1203" s="34" t="s">
        <v>76</v>
      </c>
      <c r="K1203" s="34" t="s">
        <v>68</v>
      </c>
      <c r="L1203" s="35" t="s">
        <v>2858</v>
      </c>
      <c r="M1203" s="35" t="s">
        <v>1688</v>
      </c>
      <c r="N1203" s="58" t="s">
        <v>2874</v>
      </c>
      <c r="O1203" s="45" t="s">
        <v>2860</v>
      </c>
      <c r="P1203" s="34" t="s">
        <v>2885</v>
      </c>
      <c r="Q1203" s="34" t="s">
        <v>3643</v>
      </c>
      <c r="R1203" s="34" t="s">
        <v>3644</v>
      </c>
      <c r="S1203" s="34"/>
      <c r="T1203" s="34" t="s">
        <v>2888</v>
      </c>
      <c r="U1203" s="35" t="s">
        <v>3607</v>
      </c>
      <c r="V1203" s="35"/>
      <c r="W1203" s="34"/>
      <c r="X1203" s="60"/>
      <c r="Y1203" s="34"/>
      <c r="Z1203" s="34"/>
      <c r="AA1203" s="68" t="str">
        <f t="shared" si="18"/>
        <v/>
      </c>
      <c r="AB1203" s="35"/>
      <c r="AC1203" s="35"/>
      <c r="AD1203" s="35"/>
      <c r="AE1203" s="35" t="s">
        <v>3645</v>
      </c>
      <c r="AF1203" s="34" t="s">
        <v>271</v>
      </c>
      <c r="AG1203" s="34" t="s">
        <v>2872</v>
      </c>
    </row>
    <row r="1204" spans="1:33" s="5" customFormat="1" ht="50.25" customHeight="1" x14ac:dyDescent="0.3">
      <c r="A1204" s="58" t="s">
        <v>2855</v>
      </c>
      <c r="B1204" s="35">
        <v>81101510</v>
      </c>
      <c r="C1204" s="34" t="s">
        <v>3658</v>
      </c>
      <c r="D1204" s="55">
        <v>43344</v>
      </c>
      <c r="E1204" s="34" t="s">
        <v>900</v>
      </c>
      <c r="F1204" s="34" t="s">
        <v>1060</v>
      </c>
      <c r="G1204" s="34" t="s">
        <v>3604</v>
      </c>
      <c r="H1204" s="74">
        <v>195700000</v>
      </c>
      <c r="I1204" s="74">
        <v>195700000</v>
      </c>
      <c r="J1204" s="34" t="s">
        <v>76</v>
      </c>
      <c r="K1204" s="34" t="s">
        <v>68</v>
      </c>
      <c r="L1204" s="35" t="s">
        <v>2858</v>
      </c>
      <c r="M1204" s="35" t="s">
        <v>1688</v>
      </c>
      <c r="N1204" s="58" t="s">
        <v>2874</v>
      </c>
      <c r="O1204" s="45" t="s">
        <v>2860</v>
      </c>
      <c r="P1204" s="34" t="s">
        <v>2885</v>
      </c>
      <c r="Q1204" s="34" t="s">
        <v>3643</v>
      </c>
      <c r="R1204" s="34" t="s">
        <v>3644</v>
      </c>
      <c r="S1204" s="34"/>
      <c r="T1204" s="34" t="s">
        <v>2888</v>
      </c>
      <c r="U1204" s="35" t="s">
        <v>3607</v>
      </c>
      <c r="V1204" s="35"/>
      <c r="W1204" s="34"/>
      <c r="X1204" s="60"/>
      <c r="Y1204" s="34"/>
      <c r="Z1204" s="34"/>
      <c r="AA1204" s="68" t="str">
        <f t="shared" si="18"/>
        <v/>
      </c>
      <c r="AB1204" s="35"/>
      <c r="AC1204" s="35"/>
      <c r="AD1204" s="35"/>
      <c r="AE1204" s="35" t="s">
        <v>2983</v>
      </c>
      <c r="AF1204" s="34" t="s">
        <v>63</v>
      </c>
      <c r="AG1204" s="34" t="s">
        <v>2883</v>
      </c>
    </row>
    <row r="1205" spans="1:33" s="5" customFormat="1" ht="50.25" customHeight="1" x14ac:dyDescent="0.3">
      <c r="A1205" s="58" t="s">
        <v>2855</v>
      </c>
      <c r="B1205" s="35" t="s">
        <v>2856</v>
      </c>
      <c r="C1205" s="34" t="s">
        <v>3659</v>
      </c>
      <c r="D1205" s="55">
        <v>43344</v>
      </c>
      <c r="E1205" s="34" t="s">
        <v>900</v>
      </c>
      <c r="F1205" s="34" t="s">
        <v>141</v>
      </c>
      <c r="G1205" s="34" t="s">
        <v>3604</v>
      </c>
      <c r="H1205" s="74">
        <v>1761300000</v>
      </c>
      <c r="I1205" s="74">
        <v>1761300000</v>
      </c>
      <c r="J1205" s="34" t="s">
        <v>76</v>
      </c>
      <c r="K1205" s="34" t="s">
        <v>68</v>
      </c>
      <c r="L1205" s="35" t="s">
        <v>2858</v>
      </c>
      <c r="M1205" s="35" t="s">
        <v>1688</v>
      </c>
      <c r="N1205" s="58" t="s">
        <v>2874</v>
      </c>
      <c r="O1205" s="45" t="s">
        <v>2860</v>
      </c>
      <c r="P1205" s="34" t="s">
        <v>2885</v>
      </c>
      <c r="Q1205" s="34" t="s">
        <v>3643</v>
      </c>
      <c r="R1205" s="34" t="s">
        <v>3644</v>
      </c>
      <c r="S1205" s="34"/>
      <c r="T1205" s="34" t="s">
        <v>2888</v>
      </c>
      <c r="U1205" s="35" t="s">
        <v>3607</v>
      </c>
      <c r="V1205" s="35"/>
      <c r="W1205" s="34"/>
      <c r="X1205" s="60"/>
      <c r="Y1205" s="34"/>
      <c r="Z1205" s="34"/>
      <c r="AA1205" s="68" t="str">
        <f t="shared" si="18"/>
        <v/>
      </c>
      <c r="AB1205" s="35"/>
      <c r="AC1205" s="35"/>
      <c r="AD1205" s="35"/>
      <c r="AE1205" s="35" t="s">
        <v>3645</v>
      </c>
      <c r="AF1205" s="34" t="s">
        <v>271</v>
      </c>
      <c r="AG1205" s="34" t="s">
        <v>2872</v>
      </c>
    </row>
    <row r="1206" spans="1:33" s="5" customFormat="1" ht="50.25" customHeight="1" x14ac:dyDescent="0.3">
      <c r="A1206" s="58" t="s">
        <v>2855</v>
      </c>
      <c r="B1206" s="35">
        <v>81101510</v>
      </c>
      <c r="C1206" s="34" t="s">
        <v>3660</v>
      </c>
      <c r="D1206" s="55">
        <v>43344</v>
      </c>
      <c r="E1206" s="34" t="s">
        <v>900</v>
      </c>
      <c r="F1206" s="34" t="s">
        <v>1060</v>
      </c>
      <c r="G1206" s="34" t="s">
        <v>3604</v>
      </c>
      <c r="H1206" s="74">
        <v>195700000</v>
      </c>
      <c r="I1206" s="74">
        <v>195700000</v>
      </c>
      <c r="J1206" s="34" t="s">
        <v>76</v>
      </c>
      <c r="K1206" s="34" t="s">
        <v>68</v>
      </c>
      <c r="L1206" s="35" t="s">
        <v>2858</v>
      </c>
      <c r="M1206" s="35" t="s">
        <v>1688</v>
      </c>
      <c r="N1206" s="58" t="s">
        <v>2874</v>
      </c>
      <c r="O1206" s="45" t="s">
        <v>2860</v>
      </c>
      <c r="P1206" s="34" t="s">
        <v>2885</v>
      </c>
      <c r="Q1206" s="34" t="s">
        <v>3643</v>
      </c>
      <c r="R1206" s="34" t="s">
        <v>3644</v>
      </c>
      <c r="S1206" s="34"/>
      <c r="T1206" s="34" t="s">
        <v>2888</v>
      </c>
      <c r="U1206" s="35" t="s">
        <v>3607</v>
      </c>
      <c r="V1206" s="35"/>
      <c r="W1206" s="34"/>
      <c r="X1206" s="60"/>
      <c r="Y1206" s="34"/>
      <c r="Z1206" s="34"/>
      <c r="AA1206" s="68" t="str">
        <f t="shared" si="18"/>
        <v/>
      </c>
      <c r="AB1206" s="35"/>
      <c r="AC1206" s="35"/>
      <c r="AD1206" s="35"/>
      <c r="AE1206" s="35" t="s">
        <v>2983</v>
      </c>
      <c r="AF1206" s="34" t="s">
        <v>63</v>
      </c>
      <c r="AG1206" s="34" t="s">
        <v>2883</v>
      </c>
    </row>
    <row r="1207" spans="1:33" s="5" customFormat="1" ht="50.25" customHeight="1" x14ac:dyDescent="0.3">
      <c r="A1207" s="58" t="s">
        <v>2855</v>
      </c>
      <c r="B1207" s="35" t="s">
        <v>2856</v>
      </c>
      <c r="C1207" s="34" t="s">
        <v>3661</v>
      </c>
      <c r="D1207" s="55">
        <v>43344</v>
      </c>
      <c r="E1207" s="34" t="s">
        <v>900</v>
      </c>
      <c r="F1207" s="34" t="s">
        <v>141</v>
      </c>
      <c r="G1207" s="34" t="s">
        <v>3604</v>
      </c>
      <c r="H1207" s="74">
        <v>2346300000</v>
      </c>
      <c r="I1207" s="74">
        <v>2346300000</v>
      </c>
      <c r="J1207" s="34" t="s">
        <v>76</v>
      </c>
      <c r="K1207" s="34" t="s">
        <v>68</v>
      </c>
      <c r="L1207" s="35" t="s">
        <v>2858</v>
      </c>
      <c r="M1207" s="35" t="s">
        <v>1688</v>
      </c>
      <c r="N1207" s="58" t="s">
        <v>2874</v>
      </c>
      <c r="O1207" s="45" t="s">
        <v>2860</v>
      </c>
      <c r="P1207" s="34" t="s">
        <v>2885</v>
      </c>
      <c r="Q1207" s="34" t="s">
        <v>3643</v>
      </c>
      <c r="R1207" s="34" t="s">
        <v>3662</v>
      </c>
      <c r="S1207" s="34"/>
      <c r="T1207" s="34" t="s">
        <v>2888</v>
      </c>
      <c r="U1207" s="35" t="s">
        <v>3607</v>
      </c>
      <c r="V1207" s="35"/>
      <c r="W1207" s="34"/>
      <c r="X1207" s="60"/>
      <c r="Y1207" s="34"/>
      <c r="Z1207" s="34"/>
      <c r="AA1207" s="68" t="str">
        <f t="shared" si="18"/>
        <v/>
      </c>
      <c r="AB1207" s="35"/>
      <c r="AC1207" s="35"/>
      <c r="AD1207" s="35"/>
      <c r="AE1207" s="35" t="s">
        <v>3645</v>
      </c>
      <c r="AF1207" s="34" t="s">
        <v>271</v>
      </c>
      <c r="AG1207" s="34" t="s">
        <v>2872</v>
      </c>
    </row>
    <row r="1208" spans="1:33" s="5" customFormat="1" ht="50.25" customHeight="1" x14ac:dyDescent="0.3">
      <c r="A1208" s="58" t="s">
        <v>2855</v>
      </c>
      <c r="B1208" s="35">
        <v>81101510</v>
      </c>
      <c r="C1208" s="34" t="s">
        <v>3663</v>
      </c>
      <c r="D1208" s="55">
        <v>43344</v>
      </c>
      <c r="E1208" s="34" t="s">
        <v>900</v>
      </c>
      <c r="F1208" s="34" t="s">
        <v>1060</v>
      </c>
      <c r="G1208" s="34" t="s">
        <v>3604</v>
      </c>
      <c r="H1208" s="74">
        <v>260700000</v>
      </c>
      <c r="I1208" s="74">
        <v>260700000</v>
      </c>
      <c r="J1208" s="34" t="s">
        <v>76</v>
      </c>
      <c r="K1208" s="34" t="s">
        <v>68</v>
      </c>
      <c r="L1208" s="35" t="s">
        <v>2858</v>
      </c>
      <c r="M1208" s="35" t="s">
        <v>1688</v>
      </c>
      <c r="N1208" s="58" t="s">
        <v>2874</v>
      </c>
      <c r="O1208" s="45" t="s">
        <v>2860</v>
      </c>
      <c r="P1208" s="34" t="s">
        <v>2885</v>
      </c>
      <c r="Q1208" s="34" t="s">
        <v>3643</v>
      </c>
      <c r="R1208" s="34" t="s">
        <v>3662</v>
      </c>
      <c r="S1208" s="34"/>
      <c r="T1208" s="34" t="s">
        <v>2888</v>
      </c>
      <c r="U1208" s="35" t="s">
        <v>3607</v>
      </c>
      <c r="V1208" s="35"/>
      <c r="W1208" s="34"/>
      <c r="X1208" s="60"/>
      <c r="Y1208" s="34"/>
      <c r="Z1208" s="34"/>
      <c r="AA1208" s="68" t="str">
        <f t="shared" si="18"/>
        <v/>
      </c>
      <c r="AB1208" s="35"/>
      <c r="AC1208" s="35"/>
      <c r="AD1208" s="35"/>
      <c r="AE1208" s="35" t="s">
        <v>2983</v>
      </c>
      <c r="AF1208" s="34" t="s">
        <v>63</v>
      </c>
      <c r="AG1208" s="34" t="s">
        <v>2883</v>
      </c>
    </row>
    <row r="1209" spans="1:33" s="5" customFormat="1" ht="50.25" customHeight="1" x14ac:dyDescent="0.3">
      <c r="A1209" s="58" t="s">
        <v>2855</v>
      </c>
      <c r="B1209" s="35" t="s">
        <v>2856</v>
      </c>
      <c r="C1209" s="34" t="s">
        <v>3664</v>
      </c>
      <c r="D1209" s="55">
        <v>43344</v>
      </c>
      <c r="E1209" s="34" t="s">
        <v>900</v>
      </c>
      <c r="F1209" s="34" t="s">
        <v>141</v>
      </c>
      <c r="G1209" s="34" t="s">
        <v>3604</v>
      </c>
      <c r="H1209" s="74">
        <v>1761300000</v>
      </c>
      <c r="I1209" s="74">
        <v>1761300000</v>
      </c>
      <c r="J1209" s="34" t="s">
        <v>76</v>
      </c>
      <c r="K1209" s="34" t="s">
        <v>68</v>
      </c>
      <c r="L1209" s="35" t="s">
        <v>2858</v>
      </c>
      <c r="M1209" s="35" t="s">
        <v>1688</v>
      </c>
      <c r="N1209" s="58" t="s">
        <v>2874</v>
      </c>
      <c r="O1209" s="45" t="s">
        <v>2860</v>
      </c>
      <c r="P1209" s="34" t="s">
        <v>2885</v>
      </c>
      <c r="Q1209" s="34" t="s">
        <v>3643</v>
      </c>
      <c r="R1209" s="34" t="s">
        <v>3662</v>
      </c>
      <c r="S1209" s="34"/>
      <c r="T1209" s="34" t="s">
        <v>2888</v>
      </c>
      <c r="U1209" s="35" t="s">
        <v>3607</v>
      </c>
      <c r="V1209" s="35"/>
      <c r="W1209" s="34"/>
      <c r="X1209" s="60"/>
      <c r="Y1209" s="34"/>
      <c r="Z1209" s="34"/>
      <c r="AA1209" s="68" t="str">
        <f t="shared" si="18"/>
        <v/>
      </c>
      <c r="AB1209" s="35"/>
      <c r="AC1209" s="35"/>
      <c r="AD1209" s="35"/>
      <c r="AE1209" s="35" t="s">
        <v>3645</v>
      </c>
      <c r="AF1209" s="34" t="s">
        <v>271</v>
      </c>
      <c r="AG1209" s="34" t="s">
        <v>2872</v>
      </c>
    </row>
    <row r="1210" spans="1:33" s="5" customFormat="1" ht="50.25" customHeight="1" x14ac:dyDescent="0.3">
      <c r="A1210" s="58" t="s">
        <v>2855</v>
      </c>
      <c r="B1210" s="35">
        <v>81101510</v>
      </c>
      <c r="C1210" s="34" t="s">
        <v>3665</v>
      </c>
      <c r="D1210" s="55">
        <v>43344</v>
      </c>
      <c r="E1210" s="34" t="s">
        <v>900</v>
      </c>
      <c r="F1210" s="34" t="s">
        <v>1060</v>
      </c>
      <c r="G1210" s="34" t="s">
        <v>3604</v>
      </c>
      <c r="H1210" s="74">
        <v>195700000</v>
      </c>
      <c r="I1210" s="74">
        <v>195700000</v>
      </c>
      <c r="J1210" s="34" t="s">
        <v>76</v>
      </c>
      <c r="K1210" s="34" t="s">
        <v>68</v>
      </c>
      <c r="L1210" s="35" t="s">
        <v>2858</v>
      </c>
      <c r="M1210" s="35" t="s">
        <v>1688</v>
      </c>
      <c r="N1210" s="58" t="s">
        <v>2874</v>
      </c>
      <c r="O1210" s="45" t="s">
        <v>2860</v>
      </c>
      <c r="P1210" s="34" t="s">
        <v>2885</v>
      </c>
      <c r="Q1210" s="34" t="s">
        <v>3643</v>
      </c>
      <c r="R1210" s="34" t="s">
        <v>3662</v>
      </c>
      <c r="S1210" s="34"/>
      <c r="T1210" s="34" t="s">
        <v>2888</v>
      </c>
      <c r="U1210" s="35" t="s">
        <v>3607</v>
      </c>
      <c r="V1210" s="35"/>
      <c r="W1210" s="34"/>
      <c r="X1210" s="60"/>
      <c r="Y1210" s="34"/>
      <c r="Z1210" s="34"/>
      <c r="AA1210" s="68" t="str">
        <f t="shared" si="18"/>
        <v/>
      </c>
      <c r="AB1210" s="35"/>
      <c r="AC1210" s="35"/>
      <c r="AD1210" s="35"/>
      <c r="AE1210" s="35" t="s">
        <v>2983</v>
      </c>
      <c r="AF1210" s="34" t="s">
        <v>63</v>
      </c>
      <c r="AG1210" s="34" t="s">
        <v>2883</v>
      </c>
    </row>
    <row r="1211" spans="1:33" s="5" customFormat="1" ht="50.25" customHeight="1" x14ac:dyDescent="0.3">
      <c r="A1211" s="58" t="s">
        <v>2855</v>
      </c>
      <c r="B1211" s="35" t="s">
        <v>2856</v>
      </c>
      <c r="C1211" s="34" t="s">
        <v>3666</v>
      </c>
      <c r="D1211" s="55">
        <v>43344</v>
      </c>
      <c r="E1211" s="34" t="s">
        <v>900</v>
      </c>
      <c r="F1211" s="34" t="s">
        <v>141</v>
      </c>
      <c r="G1211" s="34" t="s">
        <v>3604</v>
      </c>
      <c r="H1211" s="74">
        <v>2700000000</v>
      </c>
      <c r="I1211" s="74">
        <v>2700000000</v>
      </c>
      <c r="J1211" s="34" t="s">
        <v>76</v>
      </c>
      <c r="K1211" s="34" t="s">
        <v>68</v>
      </c>
      <c r="L1211" s="35" t="s">
        <v>2858</v>
      </c>
      <c r="M1211" s="35" t="s">
        <v>1688</v>
      </c>
      <c r="N1211" s="58" t="s">
        <v>2874</v>
      </c>
      <c r="O1211" s="45" t="s">
        <v>2860</v>
      </c>
      <c r="P1211" s="34" t="s">
        <v>2885</v>
      </c>
      <c r="Q1211" s="34" t="s">
        <v>3643</v>
      </c>
      <c r="R1211" s="34" t="s">
        <v>3644</v>
      </c>
      <c r="S1211" s="34"/>
      <c r="T1211" s="34" t="s">
        <v>2888</v>
      </c>
      <c r="U1211" s="35" t="s">
        <v>3607</v>
      </c>
      <c r="V1211" s="35"/>
      <c r="W1211" s="34"/>
      <c r="X1211" s="60"/>
      <c r="Y1211" s="34"/>
      <c r="Z1211" s="34"/>
      <c r="AA1211" s="68" t="str">
        <f t="shared" si="18"/>
        <v/>
      </c>
      <c r="AB1211" s="35"/>
      <c r="AC1211" s="35"/>
      <c r="AD1211" s="35"/>
      <c r="AE1211" s="35" t="s">
        <v>3645</v>
      </c>
      <c r="AF1211" s="34" t="s">
        <v>271</v>
      </c>
      <c r="AG1211" s="34" t="s">
        <v>2872</v>
      </c>
    </row>
    <row r="1212" spans="1:33" s="5" customFormat="1" ht="50.25" customHeight="1" x14ac:dyDescent="0.3">
      <c r="A1212" s="58" t="s">
        <v>2855</v>
      </c>
      <c r="B1212" s="35">
        <v>81101510</v>
      </c>
      <c r="C1212" s="34" t="s">
        <v>3667</v>
      </c>
      <c r="D1212" s="55">
        <v>43344</v>
      </c>
      <c r="E1212" s="34" t="s">
        <v>900</v>
      </c>
      <c r="F1212" s="34" t="s">
        <v>1060</v>
      </c>
      <c r="G1212" s="34" t="s">
        <v>3604</v>
      </c>
      <c r="H1212" s="74">
        <v>300000000</v>
      </c>
      <c r="I1212" s="74">
        <v>300000000</v>
      </c>
      <c r="J1212" s="34" t="s">
        <v>76</v>
      </c>
      <c r="K1212" s="34" t="s">
        <v>68</v>
      </c>
      <c r="L1212" s="35" t="s">
        <v>2858</v>
      </c>
      <c r="M1212" s="35" t="s">
        <v>1688</v>
      </c>
      <c r="N1212" s="58" t="s">
        <v>2874</v>
      </c>
      <c r="O1212" s="45" t="s">
        <v>2860</v>
      </c>
      <c r="P1212" s="34" t="s">
        <v>2885</v>
      </c>
      <c r="Q1212" s="34" t="s">
        <v>3643</v>
      </c>
      <c r="R1212" s="34" t="s">
        <v>3644</v>
      </c>
      <c r="S1212" s="34"/>
      <c r="T1212" s="34" t="s">
        <v>2888</v>
      </c>
      <c r="U1212" s="35" t="s">
        <v>3607</v>
      </c>
      <c r="V1212" s="35"/>
      <c r="W1212" s="34"/>
      <c r="X1212" s="60"/>
      <c r="Y1212" s="34"/>
      <c r="Z1212" s="34"/>
      <c r="AA1212" s="68" t="str">
        <f t="shared" si="18"/>
        <v/>
      </c>
      <c r="AB1212" s="35"/>
      <c r="AC1212" s="35"/>
      <c r="AD1212" s="35"/>
      <c r="AE1212" s="35" t="s">
        <v>2983</v>
      </c>
      <c r="AF1212" s="34" t="s">
        <v>63</v>
      </c>
      <c r="AG1212" s="34" t="s">
        <v>2883</v>
      </c>
    </row>
    <row r="1213" spans="1:33" s="5" customFormat="1" ht="50.25" customHeight="1" x14ac:dyDescent="0.3">
      <c r="A1213" s="58" t="s">
        <v>2855</v>
      </c>
      <c r="B1213" s="35" t="s">
        <v>2856</v>
      </c>
      <c r="C1213" s="34" t="s">
        <v>6187</v>
      </c>
      <c r="D1213" s="55">
        <v>43344</v>
      </c>
      <c r="E1213" s="34" t="s">
        <v>900</v>
      </c>
      <c r="F1213" s="34" t="s">
        <v>141</v>
      </c>
      <c r="G1213" s="34" t="s">
        <v>3604</v>
      </c>
      <c r="H1213" s="74">
        <v>1771209563.4000001</v>
      </c>
      <c r="I1213" s="74">
        <v>1771209563.4000001</v>
      </c>
      <c r="J1213" s="34" t="s">
        <v>76</v>
      </c>
      <c r="K1213" s="34" t="s">
        <v>68</v>
      </c>
      <c r="L1213" s="35" t="s">
        <v>2858</v>
      </c>
      <c r="M1213" s="35" t="s">
        <v>1688</v>
      </c>
      <c r="N1213" s="58" t="s">
        <v>2874</v>
      </c>
      <c r="O1213" s="45" t="s">
        <v>2860</v>
      </c>
      <c r="P1213" s="34" t="s">
        <v>2885</v>
      </c>
      <c r="Q1213" s="34" t="s">
        <v>3643</v>
      </c>
      <c r="R1213" s="34" t="s">
        <v>2887</v>
      </c>
      <c r="S1213" s="34"/>
      <c r="T1213" s="34" t="s">
        <v>2888</v>
      </c>
      <c r="U1213" s="35" t="s">
        <v>3607</v>
      </c>
      <c r="V1213" s="35"/>
      <c r="W1213" s="34"/>
      <c r="X1213" s="60"/>
      <c r="Y1213" s="34"/>
      <c r="Z1213" s="34"/>
      <c r="AA1213" s="68" t="str">
        <f t="shared" si="18"/>
        <v/>
      </c>
      <c r="AB1213" s="35"/>
      <c r="AC1213" s="35"/>
      <c r="AD1213" s="35"/>
      <c r="AE1213" s="35" t="s">
        <v>3645</v>
      </c>
      <c r="AF1213" s="34" t="s">
        <v>271</v>
      </c>
      <c r="AG1213" s="34" t="s">
        <v>2872</v>
      </c>
    </row>
    <row r="1214" spans="1:33" s="5" customFormat="1" ht="50.25" customHeight="1" x14ac:dyDescent="0.3">
      <c r="A1214" s="58" t="s">
        <v>2855</v>
      </c>
      <c r="B1214" s="35">
        <v>81101510</v>
      </c>
      <c r="C1214" s="34" t="s">
        <v>6188</v>
      </c>
      <c r="D1214" s="55">
        <v>43344</v>
      </c>
      <c r="E1214" s="34" t="s">
        <v>900</v>
      </c>
      <c r="F1214" s="34" t="s">
        <v>1060</v>
      </c>
      <c r="G1214" s="34" t="s">
        <v>3604</v>
      </c>
      <c r="H1214" s="74">
        <v>196801062.60000002</v>
      </c>
      <c r="I1214" s="74">
        <v>196801062.60000002</v>
      </c>
      <c r="J1214" s="34" t="s">
        <v>76</v>
      </c>
      <c r="K1214" s="34" t="s">
        <v>68</v>
      </c>
      <c r="L1214" s="35" t="s">
        <v>2858</v>
      </c>
      <c r="M1214" s="35" t="s">
        <v>1688</v>
      </c>
      <c r="N1214" s="58" t="s">
        <v>2874</v>
      </c>
      <c r="O1214" s="45" t="s">
        <v>2860</v>
      </c>
      <c r="P1214" s="34" t="s">
        <v>2885</v>
      </c>
      <c r="Q1214" s="34" t="s">
        <v>3643</v>
      </c>
      <c r="R1214" s="34" t="s">
        <v>2887</v>
      </c>
      <c r="S1214" s="34"/>
      <c r="T1214" s="34" t="s">
        <v>2888</v>
      </c>
      <c r="U1214" s="35" t="s">
        <v>3607</v>
      </c>
      <c r="V1214" s="35"/>
      <c r="W1214" s="34"/>
      <c r="X1214" s="60"/>
      <c r="Y1214" s="34"/>
      <c r="Z1214" s="34"/>
      <c r="AA1214" s="68" t="str">
        <f t="shared" si="18"/>
        <v/>
      </c>
      <c r="AB1214" s="35"/>
      <c r="AC1214" s="35"/>
      <c r="AD1214" s="35"/>
      <c r="AE1214" s="35" t="s">
        <v>2983</v>
      </c>
      <c r="AF1214" s="34" t="s">
        <v>63</v>
      </c>
      <c r="AG1214" s="34" t="s">
        <v>2883</v>
      </c>
    </row>
    <row r="1215" spans="1:33" s="5" customFormat="1" ht="50.25" customHeight="1" x14ac:dyDescent="0.3">
      <c r="A1215" s="58" t="s">
        <v>2855</v>
      </c>
      <c r="B1215" s="35">
        <v>81101510</v>
      </c>
      <c r="C1215" s="34" t="s">
        <v>3668</v>
      </c>
      <c r="D1215" s="55">
        <v>42809</v>
      </c>
      <c r="E1215" s="34" t="s">
        <v>1101</v>
      </c>
      <c r="F1215" s="34" t="s">
        <v>1060</v>
      </c>
      <c r="G1215" s="34" t="s">
        <v>570</v>
      </c>
      <c r="H1215" s="74">
        <f>1470000000+703136238</f>
        <v>2173136238</v>
      </c>
      <c r="I1215" s="74">
        <v>703136238</v>
      </c>
      <c r="J1215" s="34" t="s">
        <v>76</v>
      </c>
      <c r="K1215" s="34" t="s">
        <v>68</v>
      </c>
      <c r="L1215" s="35" t="s">
        <v>2858</v>
      </c>
      <c r="M1215" s="35" t="s">
        <v>1688</v>
      </c>
      <c r="N1215" s="58" t="s">
        <v>2874</v>
      </c>
      <c r="O1215" s="45" t="s">
        <v>2860</v>
      </c>
      <c r="P1215" s="34" t="s">
        <v>2985</v>
      </c>
      <c r="Q1215" s="34" t="s">
        <v>3241</v>
      </c>
      <c r="R1215" s="34" t="s">
        <v>3669</v>
      </c>
      <c r="S1215" s="34" t="s">
        <v>3670</v>
      </c>
      <c r="T1215" s="34" t="s">
        <v>3671</v>
      </c>
      <c r="U1215" s="35" t="s">
        <v>3672</v>
      </c>
      <c r="V1215" s="35">
        <v>6985</v>
      </c>
      <c r="W1215" s="34" t="s">
        <v>3673</v>
      </c>
      <c r="X1215" s="60">
        <v>42879.705555555556</v>
      </c>
      <c r="Y1215" s="34" t="s">
        <v>3674</v>
      </c>
      <c r="Z1215" s="34">
        <v>4600007123</v>
      </c>
      <c r="AA1215" s="68">
        <f t="shared" si="18"/>
        <v>1</v>
      </c>
      <c r="AB1215" s="35" t="s">
        <v>3675</v>
      </c>
      <c r="AC1215" s="35" t="s">
        <v>787</v>
      </c>
      <c r="AD1215" s="35" t="s">
        <v>3676</v>
      </c>
      <c r="AE1215" s="35" t="s">
        <v>3677</v>
      </c>
      <c r="AF1215" s="34" t="s">
        <v>63</v>
      </c>
      <c r="AG1215" s="34" t="s">
        <v>3282</v>
      </c>
    </row>
    <row r="1216" spans="1:33" s="5" customFormat="1" ht="50.25" customHeight="1" x14ac:dyDescent="0.3">
      <c r="A1216" s="58" t="s">
        <v>2855</v>
      </c>
      <c r="B1216" s="35" t="s">
        <v>3220</v>
      </c>
      <c r="C1216" s="34" t="s">
        <v>3678</v>
      </c>
      <c r="D1216" s="55">
        <v>43235</v>
      </c>
      <c r="E1216" s="34" t="s">
        <v>900</v>
      </c>
      <c r="F1216" s="34" t="s">
        <v>211</v>
      </c>
      <c r="G1216" s="34" t="s">
        <v>570</v>
      </c>
      <c r="H1216" s="74">
        <v>274199856</v>
      </c>
      <c r="I1216" s="74">
        <v>274199856</v>
      </c>
      <c r="J1216" s="34" t="s">
        <v>76</v>
      </c>
      <c r="K1216" s="34" t="s">
        <v>68</v>
      </c>
      <c r="L1216" s="35" t="s">
        <v>2858</v>
      </c>
      <c r="M1216" s="35" t="s">
        <v>1688</v>
      </c>
      <c r="N1216" s="58" t="s">
        <v>2874</v>
      </c>
      <c r="O1216" s="45" t="s">
        <v>2860</v>
      </c>
      <c r="P1216" s="34" t="s">
        <v>2885</v>
      </c>
      <c r="Q1216" s="34" t="s">
        <v>3192</v>
      </c>
      <c r="R1216" s="34" t="s">
        <v>3193</v>
      </c>
      <c r="S1216" s="34">
        <v>180115001</v>
      </c>
      <c r="T1216" s="34" t="s">
        <v>3194</v>
      </c>
      <c r="U1216" s="35" t="s">
        <v>3195</v>
      </c>
      <c r="V1216" s="35">
        <v>8225</v>
      </c>
      <c r="W1216" s="34" t="s">
        <v>3679</v>
      </c>
      <c r="X1216" s="60">
        <v>43277.745833333334</v>
      </c>
      <c r="Y1216" s="34" t="s">
        <v>849</v>
      </c>
      <c r="Z1216" s="34"/>
      <c r="AA1216" s="68">
        <f t="shared" si="18"/>
        <v>0.33</v>
      </c>
      <c r="AB1216" s="35"/>
      <c r="AC1216" s="35" t="s">
        <v>106</v>
      </c>
      <c r="AD1216" s="35" t="s">
        <v>3680</v>
      </c>
      <c r="AE1216" s="35" t="s">
        <v>3681</v>
      </c>
      <c r="AF1216" s="34" t="s">
        <v>63</v>
      </c>
      <c r="AG1216" s="34" t="s">
        <v>2883</v>
      </c>
    </row>
    <row r="1217" spans="1:33" s="5" customFormat="1" ht="50.25" customHeight="1" x14ac:dyDescent="0.3">
      <c r="A1217" s="58" t="s">
        <v>2855</v>
      </c>
      <c r="B1217" s="35">
        <v>95111612</v>
      </c>
      <c r="C1217" s="34" t="s">
        <v>3682</v>
      </c>
      <c r="D1217" s="55">
        <v>43313</v>
      </c>
      <c r="E1217" s="34" t="s">
        <v>3683</v>
      </c>
      <c r="F1217" s="34" t="s">
        <v>3152</v>
      </c>
      <c r="G1217" s="34" t="s">
        <v>232</v>
      </c>
      <c r="H1217" s="74">
        <v>15789905</v>
      </c>
      <c r="I1217" s="74">
        <v>15789905</v>
      </c>
      <c r="J1217" s="34" t="s">
        <v>76</v>
      </c>
      <c r="K1217" s="34" t="s">
        <v>68</v>
      </c>
      <c r="L1217" s="35" t="s">
        <v>2858</v>
      </c>
      <c r="M1217" s="35" t="s">
        <v>1688</v>
      </c>
      <c r="N1217" s="58" t="s">
        <v>2874</v>
      </c>
      <c r="O1217" s="45" t="s">
        <v>2860</v>
      </c>
      <c r="P1217" s="34" t="s">
        <v>2985</v>
      </c>
      <c r="Q1217" s="34" t="s">
        <v>3153</v>
      </c>
      <c r="R1217" s="34" t="s">
        <v>3154</v>
      </c>
      <c r="S1217" s="34">
        <v>180072001</v>
      </c>
      <c r="T1217" s="34" t="s">
        <v>3155</v>
      </c>
      <c r="U1217" s="35" t="s">
        <v>3156</v>
      </c>
      <c r="V1217" s="35"/>
      <c r="W1217" s="34" t="s">
        <v>3684</v>
      </c>
      <c r="X1217" s="60"/>
      <c r="Y1217" s="34"/>
      <c r="Z1217" s="34"/>
      <c r="AA1217" s="68">
        <f t="shared" si="18"/>
        <v>0</v>
      </c>
      <c r="AB1217" s="35"/>
      <c r="AC1217" s="35" t="s">
        <v>534</v>
      </c>
      <c r="AD1217" s="35" t="s">
        <v>3685</v>
      </c>
      <c r="AE1217" s="35" t="s">
        <v>3686</v>
      </c>
      <c r="AF1217" s="34" t="s">
        <v>63</v>
      </c>
      <c r="AG1217" s="34" t="s">
        <v>2883</v>
      </c>
    </row>
    <row r="1218" spans="1:33" s="5" customFormat="1" ht="50.25" customHeight="1" x14ac:dyDescent="0.3">
      <c r="A1218" s="58" t="s">
        <v>2855</v>
      </c>
      <c r="B1218" s="35" t="s">
        <v>3696</v>
      </c>
      <c r="C1218" s="34" t="s">
        <v>3697</v>
      </c>
      <c r="D1218" s="55">
        <v>43190</v>
      </c>
      <c r="E1218" s="34" t="s">
        <v>74</v>
      </c>
      <c r="F1218" s="34" t="s">
        <v>141</v>
      </c>
      <c r="G1218" s="34" t="s">
        <v>3698</v>
      </c>
      <c r="H1218" s="74">
        <v>5482434073</v>
      </c>
      <c r="I1218" s="74">
        <v>4785332703</v>
      </c>
      <c r="J1218" s="34" t="s">
        <v>76</v>
      </c>
      <c r="K1218" s="34" t="s">
        <v>68</v>
      </c>
      <c r="L1218" s="35" t="s">
        <v>2858</v>
      </c>
      <c r="M1218" s="35" t="s">
        <v>1688</v>
      </c>
      <c r="N1218" s="58" t="s">
        <v>2874</v>
      </c>
      <c r="O1218" s="45" t="s">
        <v>2860</v>
      </c>
      <c r="P1218" s="34" t="s">
        <v>3014</v>
      </c>
      <c r="Q1218" s="34" t="s">
        <v>3699</v>
      </c>
      <c r="R1218" s="34" t="s">
        <v>3700</v>
      </c>
      <c r="S1218" s="34">
        <v>182259001</v>
      </c>
      <c r="T1218" s="34" t="s">
        <v>3171</v>
      </c>
      <c r="U1218" s="35" t="s">
        <v>3701</v>
      </c>
      <c r="V1218" s="35" t="s">
        <v>3702</v>
      </c>
      <c r="W1218" s="34" t="s">
        <v>68</v>
      </c>
      <c r="X1218" s="60">
        <v>43159.723611111112</v>
      </c>
      <c r="Y1218" s="34" t="s">
        <v>3703</v>
      </c>
      <c r="Z1218" s="34" t="s">
        <v>3704</v>
      </c>
      <c r="AA1218" s="68">
        <f t="shared" si="18"/>
        <v>1</v>
      </c>
      <c r="AB1218" s="35" t="s">
        <v>3705</v>
      </c>
      <c r="AC1218" s="35" t="s">
        <v>61</v>
      </c>
      <c r="AD1218" s="35" t="s">
        <v>3706</v>
      </c>
      <c r="AE1218" s="35" t="s">
        <v>3707</v>
      </c>
      <c r="AF1218" s="34" t="s">
        <v>271</v>
      </c>
      <c r="AG1218" s="34" t="s">
        <v>2883</v>
      </c>
    </row>
    <row r="1219" spans="1:33" s="5" customFormat="1" ht="50.25" customHeight="1" x14ac:dyDescent="0.3">
      <c r="A1219" s="58" t="s">
        <v>2855</v>
      </c>
      <c r="B1219" s="35">
        <v>81101510</v>
      </c>
      <c r="C1219" s="34" t="s">
        <v>3708</v>
      </c>
      <c r="D1219" s="55">
        <v>43190</v>
      </c>
      <c r="E1219" s="34" t="s">
        <v>222</v>
      </c>
      <c r="F1219" s="34" t="s">
        <v>1060</v>
      </c>
      <c r="G1219" s="34" t="s">
        <v>3698</v>
      </c>
      <c r="H1219" s="74">
        <v>383770385</v>
      </c>
      <c r="I1219" s="74">
        <v>377077924</v>
      </c>
      <c r="J1219" s="34" t="s">
        <v>76</v>
      </c>
      <c r="K1219" s="34" t="s">
        <v>68</v>
      </c>
      <c r="L1219" s="35" t="s">
        <v>2858</v>
      </c>
      <c r="M1219" s="35" t="s">
        <v>1688</v>
      </c>
      <c r="N1219" s="58" t="s">
        <v>2874</v>
      </c>
      <c r="O1219" s="45" t="s">
        <v>2860</v>
      </c>
      <c r="P1219" s="34" t="s">
        <v>3014</v>
      </c>
      <c r="Q1219" s="34" t="s">
        <v>3699</v>
      </c>
      <c r="R1219" s="34" t="s">
        <v>3700</v>
      </c>
      <c r="S1219" s="34">
        <v>182259001</v>
      </c>
      <c r="T1219" s="34" t="s">
        <v>3171</v>
      </c>
      <c r="U1219" s="35" t="s">
        <v>3701</v>
      </c>
      <c r="V1219" s="35" t="s">
        <v>3709</v>
      </c>
      <c r="W1219" s="34" t="s">
        <v>68</v>
      </c>
      <c r="X1219" s="60">
        <v>43161.671527777777</v>
      </c>
      <c r="Y1219" s="34" t="s">
        <v>3710</v>
      </c>
      <c r="Z1219" s="34" t="s">
        <v>3711</v>
      </c>
      <c r="AA1219" s="68">
        <f t="shared" si="18"/>
        <v>1</v>
      </c>
      <c r="AB1219" s="35" t="s">
        <v>3712</v>
      </c>
      <c r="AC1219" s="35" t="s">
        <v>61</v>
      </c>
      <c r="AD1219" s="35" t="s">
        <v>6189</v>
      </c>
      <c r="AE1219" s="35" t="s">
        <v>3713</v>
      </c>
      <c r="AF1219" s="34" t="s">
        <v>63</v>
      </c>
      <c r="AG1219" s="34" t="s">
        <v>2883</v>
      </c>
    </row>
    <row r="1220" spans="1:33" s="5" customFormat="1" ht="50.25" customHeight="1" x14ac:dyDescent="0.3">
      <c r="A1220" s="58" t="s">
        <v>2855</v>
      </c>
      <c r="B1220" s="35" t="s">
        <v>3714</v>
      </c>
      <c r="C1220" s="34" t="s">
        <v>3715</v>
      </c>
      <c r="D1220" s="55">
        <v>43251</v>
      </c>
      <c r="E1220" s="34" t="s">
        <v>900</v>
      </c>
      <c r="F1220" s="34" t="s">
        <v>141</v>
      </c>
      <c r="G1220" s="34" t="s">
        <v>3698</v>
      </c>
      <c r="H1220" s="74">
        <v>1564720893</v>
      </c>
      <c r="I1220" s="74">
        <v>1201561645</v>
      </c>
      <c r="J1220" s="34" t="s">
        <v>76</v>
      </c>
      <c r="K1220" s="34" t="s">
        <v>68</v>
      </c>
      <c r="L1220" s="35" t="s">
        <v>2858</v>
      </c>
      <c r="M1220" s="35" t="s">
        <v>1688</v>
      </c>
      <c r="N1220" s="58" t="s">
        <v>2874</v>
      </c>
      <c r="O1220" s="45" t="s">
        <v>2860</v>
      </c>
      <c r="P1220" s="34" t="s">
        <v>3014</v>
      </c>
      <c r="Q1220" s="34" t="s">
        <v>3699</v>
      </c>
      <c r="R1220" s="34" t="s">
        <v>3700</v>
      </c>
      <c r="S1220" s="34">
        <v>182259001</v>
      </c>
      <c r="T1220" s="34" t="s">
        <v>3171</v>
      </c>
      <c r="U1220" s="35" t="s">
        <v>3701</v>
      </c>
      <c r="V1220" s="35" t="s">
        <v>3716</v>
      </c>
      <c r="W1220" s="34" t="s">
        <v>68</v>
      </c>
      <c r="X1220" s="60">
        <v>43238.694444444445</v>
      </c>
      <c r="Y1220" s="34"/>
      <c r="Z1220" s="34"/>
      <c r="AA1220" s="68">
        <f t="shared" si="18"/>
        <v>0.33</v>
      </c>
      <c r="AB1220" s="35"/>
      <c r="AC1220" s="35" t="s">
        <v>106</v>
      </c>
      <c r="AD1220" s="35" t="s">
        <v>3717</v>
      </c>
      <c r="AE1220" s="35" t="s">
        <v>3718</v>
      </c>
      <c r="AF1220" s="34" t="s">
        <v>271</v>
      </c>
      <c r="AG1220" s="34" t="s">
        <v>2883</v>
      </c>
    </row>
    <row r="1221" spans="1:33" s="5" customFormat="1" ht="50.25" customHeight="1" x14ac:dyDescent="0.3">
      <c r="A1221" s="58" t="s">
        <v>2855</v>
      </c>
      <c r="B1221" s="35">
        <v>81101510</v>
      </c>
      <c r="C1221" s="34" t="s">
        <v>3719</v>
      </c>
      <c r="D1221" s="55">
        <v>43251</v>
      </c>
      <c r="E1221" s="34" t="s">
        <v>796</v>
      </c>
      <c r="F1221" s="34" t="s">
        <v>1060</v>
      </c>
      <c r="G1221" s="34" t="s">
        <v>3698</v>
      </c>
      <c r="H1221" s="74">
        <v>180000000</v>
      </c>
      <c r="I1221" s="74">
        <v>143828720</v>
      </c>
      <c r="J1221" s="34" t="s">
        <v>76</v>
      </c>
      <c r="K1221" s="34" t="s">
        <v>68</v>
      </c>
      <c r="L1221" s="35" t="s">
        <v>2858</v>
      </c>
      <c r="M1221" s="35" t="s">
        <v>1688</v>
      </c>
      <c r="N1221" s="58" t="s">
        <v>2874</v>
      </c>
      <c r="O1221" s="45" t="s">
        <v>2860</v>
      </c>
      <c r="P1221" s="34" t="s">
        <v>3014</v>
      </c>
      <c r="Q1221" s="34" t="s">
        <v>3699</v>
      </c>
      <c r="R1221" s="34" t="s">
        <v>3700</v>
      </c>
      <c r="S1221" s="34">
        <v>182259001</v>
      </c>
      <c r="T1221" s="34" t="s">
        <v>3171</v>
      </c>
      <c r="U1221" s="35" t="s">
        <v>3701</v>
      </c>
      <c r="V1221" s="35" t="s">
        <v>3720</v>
      </c>
      <c r="W1221" s="34" t="s">
        <v>68</v>
      </c>
      <c r="X1221" s="60">
        <v>43248.710416666669</v>
      </c>
      <c r="Y1221" s="34"/>
      <c r="Z1221" s="34"/>
      <c r="AA1221" s="68">
        <f t="shared" si="18"/>
        <v>0.33</v>
      </c>
      <c r="AB1221" s="35"/>
      <c r="AC1221" s="35" t="s">
        <v>106</v>
      </c>
      <c r="AD1221" s="35" t="s">
        <v>3721</v>
      </c>
      <c r="AE1221" s="35" t="s">
        <v>3718</v>
      </c>
      <c r="AF1221" s="34" t="s">
        <v>63</v>
      </c>
      <c r="AG1221" s="34" t="s">
        <v>2883</v>
      </c>
    </row>
    <row r="1222" spans="1:33" s="5" customFormat="1" ht="50.25" customHeight="1" x14ac:dyDescent="0.3">
      <c r="A1222" s="58" t="s">
        <v>2855</v>
      </c>
      <c r="B1222" s="35" t="s">
        <v>3722</v>
      </c>
      <c r="C1222" s="34" t="s">
        <v>3723</v>
      </c>
      <c r="D1222" s="55">
        <v>43049</v>
      </c>
      <c r="E1222" s="34" t="s">
        <v>837</v>
      </c>
      <c r="F1222" s="34" t="s">
        <v>81</v>
      </c>
      <c r="G1222" s="34" t="s">
        <v>3724</v>
      </c>
      <c r="H1222" s="74">
        <v>25000000000</v>
      </c>
      <c r="I1222" s="74">
        <v>25000000000</v>
      </c>
      <c r="J1222" s="34" t="s">
        <v>76</v>
      </c>
      <c r="K1222" s="34" t="s">
        <v>68</v>
      </c>
      <c r="L1222" s="35" t="s">
        <v>2858</v>
      </c>
      <c r="M1222" s="35" t="s">
        <v>1688</v>
      </c>
      <c r="N1222" s="58" t="s">
        <v>2874</v>
      </c>
      <c r="O1222" s="45" t="s">
        <v>2860</v>
      </c>
      <c r="P1222" s="34" t="s">
        <v>3205</v>
      </c>
      <c r="Q1222" s="34" t="s">
        <v>3725</v>
      </c>
      <c r="R1222" s="34" t="s">
        <v>3726</v>
      </c>
      <c r="S1222" s="34">
        <v>180122</v>
      </c>
      <c r="T1222" s="34" t="s">
        <v>3727</v>
      </c>
      <c r="U1222" s="35" t="s">
        <v>3728</v>
      </c>
      <c r="V1222" s="35" t="s">
        <v>3729</v>
      </c>
      <c r="W1222" s="34" t="s">
        <v>6190</v>
      </c>
      <c r="X1222" s="60">
        <v>43049.747916666667</v>
      </c>
      <c r="Y1222" s="34" t="s">
        <v>3335</v>
      </c>
      <c r="Z1222" s="34" t="s">
        <v>3730</v>
      </c>
      <c r="AA1222" s="68">
        <f t="shared" si="18"/>
        <v>1</v>
      </c>
      <c r="AB1222" s="35" t="s">
        <v>3731</v>
      </c>
      <c r="AC1222" s="35" t="s">
        <v>61</v>
      </c>
      <c r="AD1222" s="35" t="s">
        <v>3732</v>
      </c>
      <c r="AE1222" s="35" t="s">
        <v>3733</v>
      </c>
      <c r="AF1222" s="34" t="s">
        <v>63</v>
      </c>
      <c r="AG1222" s="34" t="s">
        <v>2883</v>
      </c>
    </row>
    <row r="1223" spans="1:33" s="5" customFormat="1" ht="50.25" customHeight="1" x14ac:dyDescent="0.3">
      <c r="A1223" s="58" t="s">
        <v>2855</v>
      </c>
      <c r="B1223" s="35">
        <v>72141103</v>
      </c>
      <c r="C1223" s="34" t="s">
        <v>6191</v>
      </c>
      <c r="D1223" s="55">
        <v>43313</v>
      </c>
      <c r="E1223" s="34" t="s">
        <v>162</v>
      </c>
      <c r="F1223" s="34" t="s">
        <v>81</v>
      </c>
      <c r="G1223" s="34" t="s">
        <v>232</v>
      </c>
      <c r="H1223" s="74">
        <v>639000000</v>
      </c>
      <c r="I1223" s="74">
        <v>639000000</v>
      </c>
      <c r="J1223" s="34" t="s">
        <v>76</v>
      </c>
      <c r="K1223" s="34" t="s">
        <v>68</v>
      </c>
      <c r="L1223" s="35" t="s">
        <v>2858</v>
      </c>
      <c r="M1223" s="35" t="s">
        <v>1688</v>
      </c>
      <c r="N1223" s="58" t="s">
        <v>2874</v>
      </c>
      <c r="O1223" s="45" t="s">
        <v>2860</v>
      </c>
      <c r="P1223" s="34" t="s">
        <v>3205</v>
      </c>
      <c r="Q1223" s="34" t="s">
        <v>3734</v>
      </c>
      <c r="R1223" s="34" t="s">
        <v>3735</v>
      </c>
      <c r="S1223" s="34">
        <v>180041001</v>
      </c>
      <c r="T1223" s="34" t="s">
        <v>3736</v>
      </c>
      <c r="U1223" s="35" t="s">
        <v>3737</v>
      </c>
      <c r="V1223" s="35"/>
      <c r="W1223" s="34" t="s">
        <v>3738</v>
      </c>
      <c r="X1223" s="60"/>
      <c r="Y1223" s="34"/>
      <c r="Z1223" s="34"/>
      <c r="AA1223" s="68">
        <f t="shared" si="18"/>
        <v>0</v>
      </c>
      <c r="AB1223" s="35"/>
      <c r="AC1223" s="35" t="s">
        <v>534</v>
      </c>
      <c r="AD1223" s="35"/>
      <c r="AE1223" s="35" t="s">
        <v>3081</v>
      </c>
      <c r="AF1223" s="34" t="s">
        <v>63</v>
      </c>
      <c r="AG1223" s="34" t="s">
        <v>2883</v>
      </c>
    </row>
    <row r="1224" spans="1:33" s="5" customFormat="1" ht="50.25" customHeight="1" x14ac:dyDescent="0.3">
      <c r="A1224" s="58" t="s">
        <v>2855</v>
      </c>
      <c r="B1224" s="35">
        <v>72141103</v>
      </c>
      <c r="C1224" s="34" t="s">
        <v>6192</v>
      </c>
      <c r="D1224" s="55">
        <v>43313</v>
      </c>
      <c r="E1224" s="34" t="s">
        <v>162</v>
      </c>
      <c r="F1224" s="34" t="s">
        <v>81</v>
      </c>
      <c r="G1224" s="34" t="s">
        <v>3026</v>
      </c>
      <c r="H1224" s="74">
        <v>1171745272</v>
      </c>
      <c r="I1224" s="74">
        <v>1171745272</v>
      </c>
      <c r="J1224" s="34" t="s">
        <v>76</v>
      </c>
      <c r="K1224" s="34" t="s">
        <v>68</v>
      </c>
      <c r="L1224" s="35" t="s">
        <v>2858</v>
      </c>
      <c r="M1224" s="35" t="s">
        <v>1688</v>
      </c>
      <c r="N1224" s="58" t="s">
        <v>2874</v>
      </c>
      <c r="O1224" s="45" t="s">
        <v>2860</v>
      </c>
      <c r="P1224" s="34" t="s">
        <v>3205</v>
      </c>
      <c r="Q1224" s="34" t="s">
        <v>3734</v>
      </c>
      <c r="R1224" s="34" t="s">
        <v>3735</v>
      </c>
      <c r="S1224" s="34">
        <v>180041001</v>
      </c>
      <c r="T1224" s="34" t="s">
        <v>3736</v>
      </c>
      <c r="U1224" s="35" t="s">
        <v>3737</v>
      </c>
      <c r="V1224" s="35"/>
      <c r="W1224" s="34" t="s">
        <v>3739</v>
      </c>
      <c r="X1224" s="60"/>
      <c r="Y1224" s="34"/>
      <c r="Z1224" s="34"/>
      <c r="AA1224" s="68">
        <f t="shared" si="18"/>
        <v>0</v>
      </c>
      <c r="AB1224" s="35"/>
      <c r="AC1224" s="35" t="s">
        <v>534</v>
      </c>
      <c r="AD1224" s="35"/>
      <c r="AE1224" s="35" t="s">
        <v>3115</v>
      </c>
      <c r="AF1224" s="34" t="s">
        <v>63</v>
      </c>
      <c r="AG1224" s="34" t="s">
        <v>2883</v>
      </c>
    </row>
    <row r="1225" spans="1:33" s="5" customFormat="1" ht="50.25" customHeight="1" x14ac:dyDescent="0.3">
      <c r="A1225" s="58" t="s">
        <v>2855</v>
      </c>
      <c r="B1225" s="35">
        <v>72141103</v>
      </c>
      <c r="C1225" s="34" t="s">
        <v>6096</v>
      </c>
      <c r="D1225" s="55">
        <v>43313</v>
      </c>
      <c r="E1225" s="34" t="s">
        <v>162</v>
      </c>
      <c r="F1225" s="34" t="s">
        <v>81</v>
      </c>
      <c r="G1225" s="34" t="s">
        <v>3026</v>
      </c>
      <c r="H1225" s="74">
        <v>327695991</v>
      </c>
      <c r="I1225" s="74">
        <v>327695991</v>
      </c>
      <c r="J1225" s="34" t="s">
        <v>76</v>
      </c>
      <c r="K1225" s="34" t="s">
        <v>68</v>
      </c>
      <c r="L1225" s="35" t="s">
        <v>2858</v>
      </c>
      <c r="M1225" s="35" t="s">
        <v>1688</v>
      </c>
      <c r="N1225" s="58" t="s">
        <v>2874</v>
      </c>
      <c r="O1225" s="45" t="s">
        <v>2860</v>
      </c>
      <c r="P1225" s="34" t="s">
        <v>3055</v>
      </c>
      <c r="Q1225" s="34" t="s">
        <v>3056</v>
      </c>
      <c r="R1225" s="34" t="s">
        <v>3057</v>
      </c>
      <c r="S1225" s="34">
        <v>180032001</v>
      </c>
      <c r="T1225" s="34" t="s">
        <v>3058</v>
      </c>
      <c r="U1225" s="35" t="s">
        <v>3059</v>
      </c>
      <c r="V1225" s="35"/>
      <c r="W1225" s="34" t="s">
        <v>3740</v>
      </c>
      <c r="X1225" s="60"/>
      <c r="Y1225" s="34"/>
      <c r="Z1225" s="34"/>
      <c r="AA1225" s="68">
        <f t="shared" si="18"/>
        <v>0</v>
      </c>
      <c r="AB1225" s="35"/>
      <c r="AC1225" s="35" t="s">
        <v>534</v>
      </c>
      <c r="AD1225" s="35"/>
      <c r="AE1225" s="35" t="s">
        <v>3130</v>
      </c>
      <c r="AF1225" s="34" t="s">
        <v>63</v>
      </c>
      <c r="AG1225" s="34" t="s">
        <v>2883</v>
      </c>
    </row>
    <row r="1226" spans="1:33" s="5" customFormat="1" ht="50.25" customHeight="1" x14ac:dyDescent="0.3">
      <c r="A1226" s="58" t="s">
        <v>2855</v>
      </c>
      <c r="B1226" s="35">
        <v>72141103</v>
      </c>
      <c r="C1226" s="34" t="s">
        <v>6097</v>
      </c>
      <c r="D1226" s="55">
        <v>43313</v>
      </c>
      <c r="E1226" s="34" t="s">
        <v>162</v>
      </c>
      <c r="F1226" s="34" t="s">
        <v>81</v>
      </c>
      <c r="G1226" s="34" t="s">
        <v>3026</v>
      </c>
      <c r="H1226" s="74">
        <v>500873423</v>
      </c>
      <c r="I1226" s="74">
        <v>500873423</v>
      </c>
      <c r="J1226" s="34" t="s">
        <v>76</v>
      </c>
      <c r="K1226" s="34" t="s">
        <v>68</v>
      </c>
      <c r="L1226" s="35" t="s">
        <v>2858</v>
      </c>
      <c r="M1226" s="35" t="s">
        <v>1688</v>
      </c>
      <c r="N1226" s="58" t="s">
        <v>2874</v>
      </c>
      <c r="O1226" s="45" t="s">
        <v>2860</v>
      </c>
      <c r="P1226" s="34" t="s">
        <v>3055</v>
      </c>
      <c r="Q1226" s="34" t="s">
        <v>3056</v>
      </c>
      <c r="R1226" s="34" t="s">
        <v>3057</v>
      </c>
      <c r="S1226" s="34">
        <v>180032001</v>
      </c>
      <c r="T1226" s="34" t="s">
        <v>3058</v>
      </c>
      <c r="U1226" s="35" t="s">
        <v>3059</v>
      </c>
      <c r="V1226" s="35"/>
      <c r="W1226" s="34" t="s">
        <v>3741</v>
      </c>
      <c r="X1226" s="60"/>
      <c r="Y1226" s="34"/>
      <c r="Z1226" s="34"/>
      <c r="AA1226" s="68">
        <f t="shared" si="18"/>
        <v>0</v>
      </c>
      <c r="AB1226" s="35"/>
      <c r="AC1226" s="35" t="s">
        <v>534</v>
      </c>
      <c r="AD1226" s="35"/>
      <c r="AE1226" s="35" t="s">
        <v>3130</v>
      </c>
      <c r="AF1226" s="34" t="s">
        <v>63</v>
      </c>
      <c r="AG1226" s="34" t="s">
        <v>2883</v>
      </c>
    </row>
    <row r="1227" spans="1:33" s="5" customFormat="1" ht="50.25" customHeight="1" x14ac:dyDescent="0.3">
      <c r="A1227" s="58" t="s">
        <v>2855</v>
      </c>
      <c r="B1227" s="35">
        <v>72141103</v>
      </c>
      <c r="C1227" s="34" t="s">
        <v>6098</v>
      </c>
      <c r="D1227" s="55">
        <v>43313</v>
      </c>
      <c r="E1227" s="34" t="s">
        <v>162</v>
      </c>
      <c r="F1227" s="34" t="s">
        <v>81</v>
      </c>
      <c r="G1227" s="34" t="s">
        <v>3026</v>
      </c>
      <c r="H1227" s="74">
        <v>870409675</v>
      </c>
      <c r="I1227" s="74">
        <v>870409675</v>
      </c>
      <c r="J1227" s="34" t="s">
        <v>76</v>
      </c>
      <c r="K1227" s="34" t="s">
        <v>68</v>
      </c>
      <c r="L1227" s="35" t="s">
        <v>2858</v>
      </c>
      <c r="M1227" s="35" t="s">
        <v>1688</v>
      </c>
      <c r="N1227" s="58" t="s">
        <v>2874</v>
      </c>
      <c r="O1227" s="45" t="s">
        <v>2860</v>
      </c>
      <c r="P1227" s="34" t="s">
        <v>3055</v>
      </c>
      <c r="Q1227" s="34" t="s">
        <v>3056</v>
      </c>
      <c r="R1227" s="34" t="s">
        <v>3057</v>
      </c>
      <c r="S1227" s="34">
        <v>180032001</v>
      </c>
      <c r="T1227" s="34" t="s">
        <v>3058</v>
      </c>
      <c r="U1227" s="35" t="s">
        <v>3059</v>
      </c>
      <c r="V1227" s="35"/>
      <c r="W1227" s="34" t="s">
        <v>3742</v>
      </c>
      <c r="X1227" s="60"/>
      <c r="Y1227" s="34"/>
      <c r="Z1227" s="34"/>
      <c r="AA1227" s="68">
        <f t="shared" si="18"/>
        <v>0</v>
      </c>
      <c r="AB1227" s="35"/>
      <c r="AC1227" s="35" t="s">
        <v>534</v>
      </c>
      <c r="AD1227" s="35"/>
      <c r="AE1227" s="35" t="s">
        <v>3130</v>
      </c>
      <c r="AF1227" s="34" t="s">
        <v>63</v>
      </c>
      <c r="AG1227" s="34" t="s">
        <v>2883</v>
      </c>
    </row>
    <row r="1228" spans="1:33" s="5" customFormat="1" ht="50.25" customHeight="1" x14ac:dyDescent="0.3">
      <c r="A1228" s="58" t="s">
        <v>2855</v>
      </c>
      <c r="B1228" s="35">
        <v>72141103</v>
      </c>
      <c r="C1228" s="34" t="s">
        <v>6099</v>
      </c>
      <c r="D1228" s="55">
        <v>43313</v>
      </c>
      <c r="E1228" s="34" t="s">
        <v>162</v>
      </c>
      <c r="F1228" s="34" t="s">
        <v>81</v>
      </c>
      <c r="G1228" s="34" t="s">
        <v>232</v>
      </c>
      <c r="H1228" s="74">
        <v>1500000000</v>
      </c>
      <c r="I1228" s="74">
        <v>1500000000</v>
      </c>
      <c r="J1228" s="34" t="s">
        <v>76</v>
      </c>
      <c r="K1228" s="34" t="s">
        <v>68</v>
      </c>
      <c r="L1228" s="35" t="s">
        <v>2858</v>
      </c>
      <c r="M1228" s="35" t="s">
        <v>1688</v>
      </c>
      <c r="N1228" s="58" t="s">
        <v>2874</v>
      </c>
      <c r="O1228" s="45" t="s">
        <v>2860</v>
      </c>
      <c r="P1228" s="34" t="s">
        <v>3055</v>
      </c>
      <c r="Q1228" s="34" t="s">
        <v>3315</v>
      </c>
      <c r="R1228" s="34" t="s">
        <v>3316</v>
      </c>
      <c r="S1228" s="34">
        <v>180068001</v>
      </c>
      <c r="T1228" s="34" t="s">
        <v>3743</v>
      </c>
      <c r="U1228" s="35" t="s">
        <v>3744</v>
      </c>
      <c r="V1228" s="35"/>
      <c r="W1228" s="34" t="s">
        <v>3745</v>
      </c>
      <c r="X1228" s="60"/>
      <c r="Y1228" s="34"/>
      <c r="Z1228" s="34"/>
      <c r="AA1228" s="68">
        <f t="shared" si="18"/>
        <v>0</v>
      </c>
      <c r="AB1228" s="35"/>
      <c r="AC1228" s="35" t="s">
        <v>534</v>
      </c>
      <c r="AD1228" s="35"/>
      <c r="AE1228" s="35" t="s">
        <v>3130</v>
      </c>
      <c r="AF1228" s="34" t="s">
        <v>63</v>
      </c>
      <c r="AG1228" s="34" t="s">
        <v>2883</v>
      </c>
    </row>
    <row r="1229" spans="1:33" s="5" customFormat="1" ht="50.25" customHeight="1" x14ac:dyDescent="0.3">
      <c r="A1229" s="58" t="s">
        <v>2855</v>
      </c>
      <c r="B1229" s="35">
        <v>72141103</v>
      </c>
      <c r="C1229" s="34" t="s">
        <v>6100</v>
      </c>
      <c r="D1229" s="55">
        <v>43313</v>
      </c>
      <c r="E1229" s="34" t="s">
        <v>162</v>
      </c>
      <c r="F1229" s="34" t="s">
        <v>81</v>
      </c>
      <c r="G1229" s="34" t="s">
        <v>232</v>
      </c>
      <c r="H1229" s="74">
        <v>750000000</v>
      </c>
      <c r="I1229" s="74">
        <v>750000000</v>
      </c>
      <c r="J1229" s="34" t="s">
        <v>76</v>
      </c>
      <c r="K1229" s="34" t="s">
        <v>68</v>
      </c>
      <c r="L1229" s="35" t="s">
        <v>2858</v>
      </c>
      <c r="M1229" s="35" t="s">
        <v>1688</v>
      </c>
      <c r="N1229" s="58" t="s">
        <v>2874</v>
      </c>
      <c r="O1229" s="45" t="s">
        <v>2860</v>
      </c>
      <c r="P1229" s="34" t="s">
        <v>3055</v>
      </c>
      <c r="Q1229" s="34" t="s">
        <v>3315</v>
      </c>
      <c r="R1229" s="34" t="s">
        <v>3316</v>
      </c>
      <c r="S1229" s="34">
        <v>180068001</v>
      </c>
      <c r="T1229" s="34" t="s">
        <v>3743</v>
      </c>
      <c r="U1229" s="35" t="s">
        <v>3744</v>
      </c>
      <c r="V1229" s="35"/>
      <c r="W1229" s="34" t="s">
        <v>3746</v>
      </c>
      <c r="X1229" s="60"/>
      <c r="Y1229" s="34"/>
      <c r="Z1229" s="34"/>
      <c r="AA1229" s="68">
        <f t="shared" ref="AA1229:AA1292" si="19">+IF(AND(W1229="",X1229="",Y1229="",Z1229=""),"",IF(AND(W1229&lt;&gt;"",X1229="",Y1229="",Z1229=""),0%,IF(AND(W1229&lt;&gt;"",X1229&lt;&gt;"",Y1229="",Z1229=""),33%,IF(AND(W1229&lt;&gt;"",X1229&lt;&gt;"",Y1229&lt;&gt;"",Z1229=""),66%,IF(AND(W1229&lt;&gt;"",X1229&lt;&gt;"",Y1229&lt;&gt;"",Z1229&lt;&gt;""),100%,"Información incompleta")))))</f>
        <v>0</v>
      </c>
      <c r="AB1229" s="35"/>
      <c r="AC1229" s="35" t="s">
        <v>534</v>
      </c>
      <c r="AD1229" s="35"/>
      <c r="AE1229" s="35" t="s">
        <v>3130</v>
      </c>
      <c r="AF1229" s="34" t="s">
        <v>63</v>
      </c>
      <c r="AG1229" s="34" t="s">
        <v>2883</v>
      </c>
    </row>
    <row r="1230" spans="1:33" s="5" customFormat="1" ht="50.25" customHeight="1" x14ac:dyDescent="0.3">
      <c r="A1230" s="58" t="s">
        <v>2855</v>
      </c>
      <c r="B1230" s="35" t="s">
        <v>3747</v>
      </c>
      <c r="C1230" s="34" t="s">
        <v>3748</v>
      </c>
      <c r="D1230" s="55">
        <v>43313</v>
      </c>
      <c r="E1230" s="34" t="s">
        <v>900</v>
      </c>
      <c r="F1230" s="34" t="s">
        <v>75</v>
      </c>
      <c r="G1230" s="34" t="s">
        <v>232</v>
      </c>
      <c r="H1230" s="74">
        <v>15732752</v>
      </c>
      <c r="I1230" s="74">
        <v>15732752</v>
      </c>
      <c r="J1230" s="34" t="s">
        <v>76</v>
      </c>
      <c r="K1230" s="34" t="s">
        <v>68</v>
      </c>
      <c r="L1230" s="35" t="s">
        <v>2858</v>
      </c>
      <c r="M1230" s="35" t="s">
        <v>1688</v>
      </c>
      <c r="N1230" s="58" t="s">
        <v>2874</v>
      </c>
      <c r="O1230" s="45" t="s">
        <v>2860</v>
      </c>
      <c r="P1230" s="34" t="s">
        <v>3055</v>
      </c>
      <c r="Q1230" s="34" t="s">
        <v>3222</v>
      </c>
      <c r="R1230" s="34" t="s">
        <v>3223</v>
      </c>
      <c r="S1230" s="34">
        <v>180070001</v>
      </c>
      <c r="T1230" s="34" t="s">
        <v>3224</v>
      </c>
      <c r="U1230" s="35" t="s">
        <v>3225</v>
      </c>
      <c r="V1230" s="35"/>
      <c r="W1230" s="34" t="s">
        <v>3749</v>
      </c>
      <c r="X1230" s="60"/>
      <c r="Y1230" s="34"/>
      <c r="Z1230" s="34"/>
      <c r="AA1230" s="68">
        <f t="shared" si="19"/>
        <v>0</v>
      </c>
      <c r="AB1230" s="35"/>
      <c r="AC1230" s="35" t="s">
        <v>534</v>
      </c>
      <c r="AD1230" s="35"/>
      <c r="AE1230" s="35" t="s">
        <v>3681</v>
      </c>
      <c r="AF1230" s="34" t="s">
        <v>63</v>
      </c>
      <c r="AG1230" s="34" t="s">
        <v>2883</v>
      </c>
    </row>
    <row r="1231" spans="1:33" s="5" customFormat="1" ht="50.25" customHeight="1" x14ac:dyDescent="0.3">
      <c r="A1231" s="58" t="s">
        <v>2855</v>
      </c>
      <c r="B1231" s="35">
        <v>72141103</v>
      </c>
      <c r="C1231" s="34" t="s">
        <v>3750</v>
      </c>
      <c r="D1231" s="55">
        <v>43313</v>
      </c>
      <c r="E1231" s="34" t="s">
        <v>162</v>
      </c>
      <c r="F1231" s="34" t="s">
        <v>81</v>
      </c>
      <c r="G1231" s="34" t="s">
        <v>232</v>
      </c>
      <c r="H1231" s="74">
        <v>750000000</v>
      </c>
      <c r="I1231" s="74">
        <v>750000000</v>
      </c>
      <c r="J1231" s="34" t="s">
        <v>76</v>
      </c>
      <c r="K1231" s="34" t="s">
        <v>68</v>
      </c>
      <c r="L1231" s="35" t="s">
        <v>2858</v>
      </c>
      <c r="M1231" s="35" t="s">
        <v>1688</v>
      </c>
      <c r="N1231" s="58" t="s">
        <v>2874</v>
      </c>
      <c r="O1231" s="45" t="s">
        <v>2860</v>
      </c>
      <c r="P1231" s="34" t="s">
        <v>3055</v>
      </c>
      <c r="Q1231" s="34" t="s">
        <v>3315</v>
      </c>
      <c r="R1231" s="34" t="s">
        <v>3316</v>
      </c>
      <c r="S1231" s="34">
        <v>180068001</v>
      </c>
      <c r="T1231" s="34" t="s">
        <v>3743</v>
      </c>
      <c r="U1231" s="35" t="s">
        <v>3744</v>
      </c>
      <c r="V1231" s="35"/>
      <c r="W1231" s="34" t="s">
        <v>3751</v>
      </c>
      <c r="X1231" s="60"/>
      <c r="Y1231" s="34"/>
      <c r="Z1231" s="34"/>
      <c r="AA1231" s="68">
        <f t="shared" si="19"/>
        <v>0</v>
      </c>
      <c r="AB1231" s="35"/>
      <c r="AC1231" s="35" t="s">
        <v>534</v>
      </c>
      <c r="AD1231" s="35"/>
      <c r="AE1231" s="35" t="s">
        <v>3081</v>
      </c>
      <c r="AF1231" s="34" t="s">
        <v>63</v>
      </c>
      <c r="AG1231" s="34" t="s">
        <v>2883</v>
      </c>
    </row>
    <row r="1232" spans="1:33" s="5" customFormat="1" ht="50.25" customHeight="1" x14ac:dyDescent="0.3">
      <c r="A1232" s="58" t="s">
        <v>2855</v>
      </c>
      <c r="B1232" s="35">
        <v>72141103</v>
      </c>
      <c r="C1232" s="34" t="s">
        <v>3752</v>
      </c>
      <c r="D1232" s="55">
        <v>43313</v>
      </c>
      <c r="E1232" s="34" t="s">
        <v>162</v>
      </c>
      <c r="F1232" s="34" t="s">
        <v>81</v>
      </c>
      <c r="G1232" s="34" t="s">
        <v>232</v>
      </c>
      <c r="H1232" s="74">
        <v>770000000</v>
      </c>
      <c r="I1232" s="74">
        <v>770000000</v>
      </c>
      <c r="J1232" s="34" t="s">
        <v>76</v>
      </c>
      <c r="K1232" s="34" t="s">
        <v>68</v>
      </c>
      <c r="L1232" s="35" t="s">
        <v>2858</v>
      </c>
      <c r="M1232" s="35" t="s">
        <v>1688</v>
      </c>
      <c r="N1232" s="58" t="s">
        <v>2874</v>
      </c>
      <c r="O1232" s="45" t="s">
        <v>2860</v>
      </c>
      <c r="P1232" s="34" t="s">
        <v>3055</v>
      </c>
      <c r="Q1232" s="34" t="s">
        <v>3315</v>
      </c>
      <c r="R1232" s="34" t="s">
        <v>3316</v>
      </c>
      <c r="S1232" s="34">
        <v>180068001</v>
      </c>
      <c r="T1232" s="34" t="s">
        <v>3743</v>
      </c>
      <c r="U1232" s="35" t="s">
        <v>3744</v>
      </c>
      <c r="V1232" s="35"/>
      <c r="W1232" s="34" t="s">
        <v>3753</v>
      </c>
      <c r="X1232" s="60"/>
      <c r="Y1232" s="34"/>
      <c r="Z1232" s="34"/>
      <c r="AA1232" s="68">
        <f t="shared" si="19"/>
        <v>0</v>
      </c>
      <c r="AB1232" s="35"/>
      <c r="AC1232" s="35" t="s">
        <v>534</v>
      </c>
      <c r="AD1232" s="35"/>
      <c r="AE1232" s="35" t="s">
        <v>3754</v>
      </c>
      <c r="AF1232" s="34" t="s">
        <v>63</v>
      </c>
      <c r="AG1232" s="34" t="s">
        <v>2883</v>
      </c>
    </row>
    <row r="1233" spans="1:33" s="5" customFormat="1" ht="50.25" customHeight="1" x14ac:dyDescent="0.3">
      <c r="A1233" s="58" t="s">
        <v>2855</v>
      </c>
      <c r="B1233" s="35">
        <v>72141103</v>
      </c>
      <c r="C1233" s="34" t="s">
        <v>3755</v>
      </c>
      <c r="D1233" s="55">
        <v>43313</v>
      </c>
      <c r="E1233" s="34" t="s">
        <v>162</v>
      </c>
      <c r="F1233" s="34" t="s">
        <v>81</v>
      </c>
      <c r="G1233" s="34" t="s">
        <v>232</v>
      </c>
      <c r="H1233" s="74">
        <v>400000000</v>
      </c>
      <c r="I1233" s="74">
        <v>400000000</v>
      </c>
      <c r="J1233" s="34" t="s">
        <v>76</v>
      </c>
      <c r="K1233" s="34" t="s">
        <v>68</v>
      </c>
      <c r="L1233" s="35" t="s">
        <v>2858</v>
      </c>
      <c r="M1233" s="35" t="s">
        <v>1688</v>
      </c>
      <c r="N1233" s="58" t="s">
        <v>2874</v>
      </c>
      <c r="O1233" s="45" t="s">
        <v>2860</v>
      </c>
      <c r="P1233" s="34" t="s">
        <v>3055</v>
      </c>
      <c r="Q1233" s="34" t="s">
        <v>3315</v>
      </c>
      <c r="R1233" s="34" t="s">
        <v>3316</v>
      </c>
      <c r="S1233" s="34">
        <v>180068001</v>
      </c>
      <c r="T1233" s="34" t="s">
        <v>3743</v>
      </c>
      <c r="U1233" s="35" t="s">
        <v>3744</v>
      </c>
      <c r="V1233" s="35"/>
      <c r="W1233" s="34" t="s">
        <v>3756</v>
      </c>
      <c r="X1233" s="60"/>
      <c r="Y1233" s="34"/>
      <c r="Z1233" s="34"/>
      <c r="AA1233" s="68">
        <f t="shared" si="19"/>
        <v>0</v>
      </c>
      <c r="AB1233" s="35"/>
      <c r="AC1233" s="35" t="s">
        <v>534</v>
      </c>
      <c r="AD1233" s="35"/>
      <c r="AE1233" s="35" t="s">
        <v>3754</v>
      </c>
      <c r="AF1233" s="34" t="s">
        <v>63</v>
      </c>
      <c r="AG1233" s="34" t="s">
        <v>2883</v>
      </c>
    </row>
    <row r="1234" spans="1:33" s="5" customFormat="1" ht="50.25" customHeight="1" x14ac:dyDescent="0.3">
      <c r="A1234" s="58" t="s">
        <v>2855</v>
      </c>
      <c r="B1234" s="35">
        <v>72141103</v>
      </c>
      <c r="C1234" s="34" t="s">
        <v>3757</v>
      </c>
      <c r="D1234" s="55">
        <v>43313</v>
      </c>
      <c r="E1234" s="34" t="s">
        <v>162</v>
      </c>
      <c r="F1234" s="34" t="s">
        <v>81</v>
      </c>
      <c r="G1234" s="34" t="s">
        <v>232</v>
      </c>
      <c r="H1234" s="74">
        <v>230000000</v>
      </c>
      <c r="I1234" s="74">
        <v>230000000</v>
      </c>
      <c r="J1234" s="34" t="s">
        <v>76</v>
      </c>
      <c r="K1234" s="34" t="s">
        <v>68</v>
      </c>
      <c r="L1234" s="35" t="s">
        <v>2858</v>
      </c>
      <c r="M1234" s="35" t="s">
        <v>1688</v>
      </c>
      <c r="N1234" s="58" t="s">
        <v>2874</v>
      </c>
      <c r="O1234" s="45" t="s">
        <v>2860</v>
      </c>
      <c r="P1234" s="34" t="s">
        <v>3055</v>
      </c>
      <c r="Q1234" s="34" t="s">
        <v>3315</v>
      </c>
      <c r="R1234" s="34" t="s">
        <v>3316</v>
      </c>
      <c r="S1234" s="34">
        <v>180068001</v>
      </c>
      <c r="T1234" s="34" t="s">
        <v>3743</v>
      </c>
      <c r="U1234" s="35" t="s">
        <v>3744</v>
      </c>
      <c r="V1234" s="35"/>
      <c r="W1234" s="34" t="s">
        <v>3758</v>
      </c>
      <c r="X1234" s="60"/>
      <c r="Y1234" s="34"/>
      <c r="Z1234" s="34"/>
      <c r="AA1234" s="68">
        <f t="shared" si="19"/>
        <v>0</v>
      </c>
      <c r="AB1234" s="35"/>
      <c r="AC1234" s="35" t="s">
        <v>534</v>
      </c>
      <c r="AD1234" s="35"/>
      <c r="AE1234" s="35" t="s">
        <v>3754</v>
      </c>
      <c r="AF1234" s="34" t="s">
        <v>63</v>
      </c>
      <c r="AG1234" s="34" t="s">
        <v>2883</v>
      </c>
    </row>
    <row r="1235" spans="1:33" s="5" customFormat="1" ht="50.25" customHeight="1" x14ac:dyDescent="0.3">
      <c r="A1235" s="58" t="s">
        <v>2855</v>
      </c>
      <c r="B1235" s="35">
        <v>81101510</v>
      </c>
      <c r="C1235" s="34" t="s">
        <v>3759</v>
      </c>
      <c r="D1235" s="55">
        <v>43312</v>
      </c>
      <c r="E1235" s="34" t="s">
        <v>900</v>
      </c>
      <c r="F1235" s="34" t="s">
        <v>1060</v>
      </c>
      <c r="G1235" s="34" t="s">
        <v>3698</v>
      </c>
      <c r="H1235" s="74">
        <v>79892429</v>
      </c>
      <c r="I1235" s="74">
        <v>79892429</v>
      </c>
      <c r="J1235" s="34" t="s">
        <v>76</v>
      </c>
      <c r="K1235" s="34" t="s">
        <v>68</v>
      </c>
      <c r="L1235" s="35" t="s">
        <v>2858</v>
      </c>
      <c r="M1235" s="35" t="s">
        <v>1688</v>
      </c>
      <c r="N1235" s="58" t="s">
        <v>2874</v>
      </c>
      <c r="O1235" s="45" t="s">
        <v>2860</v>
      </c>
      <c r="P1235" s="34" t="s">
        <v>3014</v>
      </c>
      <c r="Q1235" s="34" t="s">
        <v>3699</v>
      </c>
      <c r="R1235" s="34" t="s">
        <v>3700</v>
      </c>
      <c r="S1235" s="34">
        <v>182259001</v>
      </c>
      <c r="T1235" s="34" t="s">
        <v>3171</v>
      </c>
      <c r="U1235" s="35" t="s">
        <v>3701</v>
      </c>
      <c r="V1235" s="35" t="s">
        <v>3760</v>
      </c>
      <c r="W1235" s="34" t="s">
        <v>68</v>
      </c>
      <c r="X1235" s="60"/>
      <c r="Y1235" s="34"/>
      <c r="Z1235" s="34"/>
      <c r="AA1235" s="68">
        <f t="shared" si="19"/>
        <v>0</v>
      </c>
      <c r="AB1235" s="35"/>
      <c r="AC1235" s="35" t="s">
        <v>534</v>
      </c>
      <c r="AD1235" s="35"/>
      <c r="AE1235" s="35" t="s">
        <v>3761</v>
      </c>
      <c r="AF1235" s="34" t="s">
        <v>63</v>
      </c>
      <c r="AG1235" s="34" t="s">
        <v>2883</v>
      </c>
    </row>
    <row r="1236" spans="1:33" s="5" customFormat="1" ht="50.25" customHeight="1" x14ac:dyDescent="0.3">
      <c r="A1236" s="58" t="s">
        <v>2855</v>
      </c>
      <c r="B1236" s="35" t="s">
        <v>2856</v>
      </c>
      <c r="C1236" s="34" t="s">
        <v>3762</v>
      </c>
      <c r="D1236" s="55">
        <v>43313</v>
      </c>
      <c r="E1236" s="34" t="s">
        <v>900</v>
      </c>
      <c r="F1236" s="34" t="s">
        <v>141</v>
      </c>
      <c r="G1236" s="34" t="s">
        <v>232</v>
      </c>
      <c r="H1236" s="74">
        <f>2517000000+4248000</f>
        <v>2521248000</v>
      </c>
      <c r="I1236" s="74">
        <f>2517000000+4248000</f>
        <v>2521248000</v>
      </c>
      <c r="J1236" s="34" t="s">
        <v>76</v>
      </c>
      <c r="K1236" s="34" t="s">
        <v>68</v>
      </c>
      <c r="L1236" s="35" t="s">
        <v>2858</v>
      </c>
      <c r="M1236" s="35" t="s">
        <v>1688</v>
      </c>
      <c r="N1236" s="58" t="s">
        <v>2874</v>
      </c>
      <c r="O1236" s="45" t="s">
        <v>2860</v>
      </c>
      <c r="P1236" s="34" t="s">
        <v>2885</v>
      </c>
      <c r="Q1236" s="34" t="s">
        <v>2886</v>
      </c>
      <c r="R1236" s="34" t="s">
        <v>2887</v>
      </c>
      <c r="S1236" s="34">
        <v>180035001</v>
      </c>
      <c r="T1236" s="34" t="s">
        <v>2888</v>
      </c>
      <c r="U1236" s="35" t="s">
        <v>2889</v>
      </c>
      <c r="V1236" s="35"/>
      <c r="W1236" s="34" t="s">
        <v>3763</v>
      </c>
      <c r="X1236" s="60"/>
      <c r="Y1236" s="34"/>
      <c r="Z1236" s="34"/>
      <c r="AA1236" s="68">
        <f t="shared" si="19"/>
        <v>0</v>
      </c>
      <c r="AB1236" s="35"/>
      <c r="AC1236" s="35" t="s">
        <v>534</v>
      </c>
      <c r="AD1236" s="35"/>
      <c r="AE1236" s="35" t="s">
        <v>3764</v>
      </c>
      <c r="AF1236" s="34" t="s">
        <v>271</v>
      </c>
      <c r="AG1236" s="34" t="s">
        <v>2872</v>
      </c>
    </row>
    <row r="1237" spans="1:33" s="5" customFormat="1" ht="50.25" customHeight="1" x14ac:dyDescent="0.3">
      <c r="A1237" s="58" t="s">
        <v>2855</v>
      </c>
      <c r="B1237" s="35">
        <v>81101510</v>
      </c>
      <c r="C1237" s="34" t="s">
        <v>3765</v>
      </c>
      <c r="D1237" s="55">
        <v>43313</v>
      </c>
      <c r="E1237" s="34" t="s">
        <v>1101</v>
      </c>
      <c r="F1237" s="34" t="s">
        <v>1060</v>
      </c>
      <c r="G1237" s="34" t="s">
        <v>232</v>
      </c>
      <c r="H1237" s="74">
        <v>200000000</v>
      </c>
      <c r="I1237" s="74">
        <v>200000000</v>
      </c>
      <c r="J1237" s="34" t="s">
        <v>76</v>
      </c>
      <c r="K1237" s="34" t="s">
        <v>68</v>
      </c>
      <c r="L1237" s="35" t="s">
        <v>2858</v>
      </c>
      <c r="M1237" s="35" t="s">
        <v>1688</v>
      </c>
      <c r="N1237" s="58" t="s">
        <v>2874</v>
      </c>
      <c r="O1237" s="45" t="s">
        <v>2860</v>
      </c>
      <c r="P1237" s="34" t="s">
        <v>2885</v>
      </c>
      <c r="Q1237" s="34" t="s">
        <v>2886</v>
      </c>
      <c r="R1237" s="34" t="s">
        <v>2887</v>
      </c>
      <c r="S1237" s="34">
        <v>180035001</v>
      </c>
      <c r="T1237" s="34" t="s">
        <v>2888</v>
      </c>
      <c r="U1237" s="35" t="s">
        <v>2889</v>
      </c>
      <c r="V1237" s="35"/>
      <c r="W1237" s="34" t="s">
        <v>3766</v>
      </c>
      <c r="X1237" s="60"/>
      <c r="Y1237" s="34"/>
      <c r="Z1237" s="34"/>
      <c r="AA1237" s="68">
        <f t="shared" si="19"/>
        <v>0</v>
      </c>
      <c r="AB1237" s="35"/>
      <c r="AC1237" s="35" t="s">
        <v>534</v>
      </c>
      <c r="AD1237" s="35"/>
      <c r="AE1237" s="35" t="s">
        <v>2933</v>
      </c>
      <c r="AF1237" s="34" t="s">
        <v>63</v>
      </c>
      <c r="AG1237" s="34" t="s">
        <v>2883</v>
      </c>
    </row>
    <row r="1238" spans="1:33" s="5" customFormat="1" ht="50.25" customHeight="1" x14ac:dyDescent="0.3">
      <c r="A1238" s="58" t="s">
        <v>2855</v>
      </c>
      <c r="B1238" s="35">
        <v>72141003</v>
      </c>
      <c r="C1238" s="34" t="s">
        <v>3767</v>
      </c>
      <c r="D1238" s="55">
        <v>43313</v>
      </c>
      <c r="E1238" s="34" t="s">
        <v>796</v>
      </c>
      <c r="F1238" s="34" t="s">
        <v>81</v>
      </c>
      <c r="G1238" s="34" t="s">
        <v>232</v>
      </c>
      <c r="H1238" s="74">
        <v>397000000</v>
      </c>
      <c r="I1238" s="74">
        <v>397000000</v>
      </c>
      <c r="J1238" s="34" t="s">
        <v>76</v>
      </c>
      <c r="K1238" s="34" t="s">
        <v>68</v>
      </c>
      <c r="L1238" s="35" t="s">
        <v>2858</v>
      </c>
      <c r="M1238" s="35" t="s">
        <v>1688</v>
      </c>
      <c r="N1238" s="58" t="s">
        <v>2874</v>
      </c>
      <c r="O1238" s="45" t="s">
        <v>2860</v>
      </c>
      <c r="P1238" s="34" t="s">
        <v>2885</v>
      </c>
      <c r="Q1238" s="34" t="s">
        <v>2886</v>
      </c>
      <c r="R1238" s="34" t="s">
        <v>2887</v>
      </c>
      <c r="S1238" s="34">
        <v>180035001</v>
      </c>
      <c r="T1238" s="34" t="s">
        <v>2888</v>
      </c>
      <c r="U1238" s="35" t="s">
        <v>2889</v>
      </c>
      <c r="V1238" s="35"/>
      <c r="W1238" s="34" t="s">
        <v>3768</v>
      </c>
      <c r="X1238" s="60"/>
      <c r="Y1238" s="34"/>
      <c r="Z1238" s="34"/>
      <c r="AA1238" s="68">
        <f t="shared" si="19"/>
        <v>0</v>
      </c>
      <c r="AB1238" s="35"/>
      <c r="AC1238" s="35" t="s">
        <v>534</v>
      </c>
      <c r="AD1238" s="35"/>
      <c r="AE1238" s="35" t="s">
        <v>3769</v>
      </c>
      <c r="AF1238" s="34" t="s">
        <v>63</v>
      </c>
      <c r="AG1238" s="34" t="s">
        <v>2883</v>
      </c>
    </row>
    <row r="1239" spans="1:33" s="5" customFormat="1" ht="50.25" customHeight="1" x14ac:dyDescent="0.3">
      <c r="A1239" s="58" t="s">
        <v>2855</v>
      </c>
      <c r="B1239" s="35">
        <v>72141103</v>
      </c>
      <c r="C1239" s="34" t="s">
        <v>3770</v>
      </c>
      <c r="D1239" s="55">
        <v>43313</v>
      </c>
      <c r="E1239" s="34" t="s">
        <v>796</v>
      </c>
      <c r="F1239" s="34" t="s">
        <v>81</v>
      </c>
      <c r="G1239" s="34" t="s">
        <v>232</v>
      </c>
      <c r="H1239" s="74">
        <v>1077065955</v>
      </c>
      <c r="I1239" s="74">
        <v>1077065955</v>
      </c>
      <c r="J1239" s="34" t="s">
        <v>76</v>
      </c>
      <c r="K1239" s="34" t="s">
        <v>68</v>
      </c>
      <c r="L1239" s="35" t="s">
        <v>2858</v>
      </c>
      <c r="M1239" s="35" t="s">
        <v>1688</v>
      </c>
      <c r="N1239" s="58" t="s">
        <v>2874</v>
      </c>
      <c r="O1239" s="45" t="s">
        <v>2860</v>
      </c>
      <c r="P1239" s="34" t="s">
        <v>2885</v>
      </c>
      <c r="Q1239" s="34" t="s">
        <v>2886</v>
      </c>
      <c r="R1239" s="34" t="s">
        <v>2887</v>
      </c>
      <c r="S1239" s="34">
        <v>180035001</v>
      </c>
      <c r="T1239" s="34" t="s">
        <v>2888</v>
      </c>
      <c r="U1239" s="35" t="s">
        <v>2889</v>
      </c>
      <c r="V1239" s="35"/>
      <c r="W1239" s="34" t="s">
        <v>3771</v>
      </c>
      <c r="X1239" s="60"/>
      <c r="Y1239" s="34"/>
      <c r="Z1239" s="34"/>
      <c r="AA1239" s="68">
        <f t="shared" si="19"/>
        <v>0</v>
      </c>
      <c r="AB1239" s="35"/>
      <c r="AC1239" s="35" t="s">
        <v>534</v>
      </c>
      <c r="AD1239" s="35"/>
      <c r="AE1239" s="35" t="s">
        <v>3733</v>
      </c>
      <c r="AF1239" s="34" t="s">
        <v>63</v>
      </c>
      <c r="AG1239" s="34" t="s">
        <v>2883</v>
      </c>
    </row>
    <row r="1240" spans="1:33" s="5" customFormat="1" ht="50.25" customHeight="1" x14ac:dyDescent="0.3">
      <c r="A1240" s="58" t="s">
        <v>2855</v>
      </c>
      <c r="B1240" s="35">
        <v>72141003</v>
      </c>
      <c r="C1240" s="34" t="s">
        <v>3772</v>
      </c>
      <c r="D1240" s="55">
        <v>43313</v>
      </c>
      <c r="E1240" s="34" t="s">
        <v>162</v>
      </c>
      <c r="F1240" s="34" t="s">
        <v>81</v>
      </c>
      <c r="G1240" s="34" t="s">
        <v>232</v>
      </c>
      <c r="H1240" s="74">
        <v>628250000</v>
      </c>
      <c r="I1240" s="74">
        <v>628250000</v>
      </c>
      <c r="J1240" s="34" t="s">
        <v>76</v>
      </c>
      <c r="K1240" s="34" t="s">
        <v>68</v>
      </c>
      <c r="L1240" s="35" t="s">
        <v>2858</v>
      </c>
      <c r="M1240" s="35" t="s">
        <v>1688</v>
      </c>
      <c r="N1240" s="58" t="s">
        <v>2874</v>
      </c>
      <c r="O1240" s="45" t="s">
        <v>2860</v>
      </c>
      <c r="P1240" s="34" t="s">
        <v>3055</v>
      </c>
      <c r="Q1240" s="34" t="s">
        <v>3315</v>
      </c>
      <c r="R1240" s="34" t="s">
        <v>3316</v>
      </c>
      <c r="S1240" s="34">
        <v>180068001</v>
      </c>
      <c r="T1240" s="34" t="s">
        <v>3317</v>
      </c>
      <c r="U1240" s="35" t="s">
        <v>3318</v>
      </c>
      <c r="V1240" s="35"/>
      <c r="W1240" s="34" t="s">
        <v>3773</v>
      </c>
      <c r="X1240" s="60"/>
      <c r="Y1240" s="34"/>
      <c r="Z1240" s="34"/>
      <c r="AA1240" s="68">
        <f t="shared" si="19"/>
        <v>0</v>
      </c>
      <c r="AB1240" s="35"/>
      <c r="AC1240" s="35" t="s">
        <v>534</v>
      </c>
      <c r="AD1240" s="35"/>
      <c r="AE1240" s="35" t="s">
        <v>3115</v>
      </c>
      <c r="AF1240" s="34" t="s">
        <v>63</v>
      </c>
      <c r="AG1240" s="34" t="s">
        <v>2883</v>
      </c>
    </row>
    <row r="1241" spans="1:33" s="5" customFormat="1" ht="50.25" customHeight="1" x14ac:dyDescent="0.3">
      <c r="A1241" s="58" t="s">
        <v>2855</v>
      </c>
      <c r="B1241" s="35">
        <v>72141103</v>
      </c>
      <c r="C1241" s="34" t="s">
        <v>3774</v>
      </c>
      <c r="D1241" s="55">
        <v>43313</v>
      </c>
      <c r="E1241" s="34" t="s">
        <v>162</v>
      </c>
      <c r="F1241" s="34" t="s">
        <v>81</v>
      </c>
      <c r="G1241" s="34" t="s">
        <v>232</v>
      </c>
      <c r="H1241" s="74">
        <v>480000000</v>
      </c>
      <c r="I1241" s="74">
        <v>480000000</v>
      </c>
      <c r="J1241" s="34" t="s">
        <v>76</v>
      </c>
      <c r="K1241" s="34" t="s">
        <v>68</v>
      </c>
      <c r="L1241" s="35" t="s">
        <v>2858</v>
      </c>
      <c r="M1241" s="35" t="s">
        <v>1688</v>
      </c>
      <c r="N1241" s="58" t="s">
        <v>2874</v>
      </c>
      <c r="O1241" s="45" t="s">
        <v>2860</v>
      </c>
      <c r="P1241" s="34" t="s">
        <v>3055</v>
      </c>
      <c r="Q1241" s="34" t="s">
        <v>3315</v>
      </c>
      <c r="R1241" s="34" t="s">
        <v>3316</v>
      </c>
      <c r="S1241" s="34">
        <v>180068001</v>
      </c>
      <c r="T1241" s="34" t="s">
        <v>3743</v>
      </c>
      <c r="U1241" s="35" t="s">
        <v>3744</v>
      </c>
      <c r="V1241" s="35"/>
      <c r="W1241" s="34" t="s">
        <v>3775</v>
      </c>
      <c r="X1241" s="60"/>
      <c r="Y1241" s="34"/>
      <c r="Z1241" s="34"/>
      <c r="AA1241" s="68">
        <f t="shared" si="19"/>
        <v>0</v>
      </c>
      <c r="AB1241" s="35"/>
      <c r="AC1241" s="35" t="s">
        <v>534</v>
      </c>
      <c r="AD1241" s="35"/>
      <c r="AE1241" s="35" t="s">
        <v>3754</v>
      </c>
      <c r="AF1241" s="34" t="s">
        <v>63</v>
      </c>
      <c r="AG1241" s="34" t="s">
        <v>2883</v>
      </c>
    </row>
    <row r="1242" spans="1:33" s="5" customFormat="1" ht="50.25" customHeight="1" x14ac:dyDescent="0.3">
      <c r="A1242" s="58" t="s">
        <v>2855</v>
      </c>
      <c r="B1242" s="35">
        <v>81101510</v>
      </c>
      <c r="C1242" s="34" t="s">
        <v>3776</v>
      </c>
      <c r="D1242" s="55">
        <v>43313</v>
      </c>
      <c r="E1242" s="34" t="s">
        <v>796</v>
      </c>
      <c r="F1242" s="34" t="s">
        <v>95</v>
      </c>
      <c r="G1242" s="34" t="s">
        <v>232</v>
      </c>
      <c r="H1242" s="74">
        <v>204541960</v>
      </c>
      <c r="I1242" s="74">
        <v>204541960</v>
      </c>
      <c r="J1242" s="34" t="s">
        <v>76</v>
      </c>
      <c r="K1242" s="34" t="s">
        <v>68</v>
      </c>
      <c r="L1242" s="35" t="s">
        <v>2858</v>
      </c>
      <c r="M1242" s="35" t="s">
        <v>1688</v>
      </c>
      <c r="N1242" s="58" t="s">
        <v>2874</v>
      </c>
      <c r="O1242" s="45" t="s">
        <v>2860</v>
      </c>
      <c r="P1242" s="34" t="s">
        <v>2985</v>
      </c>
      <c r="Q1242" s="34" t="s">
        <v>3158</v>
      </c>
      <c r="R1242" s="34" t="s">
        <v>3159</v>
      </c>
      <c r="S1242" s="34">
        <v>180038001</v>
      </c>
      <c r="T1242" s="34" t="s">
        <v>2987</v>
      </c>
      <c r="U1242" s="35" t="s">
        <v>2988</v>
      </c>
      <c r="V1242" s="35"/>
      <c r="W1242" s="34" t="s">
        <v>6193</v>
      </c>
      <c r="X1242" s="60"/>
      <c r="Y1242" s="34"/>
      <c r="Z1242" s="34"/>
      <c r="AA1242" s="68">
        <f t="shared" si="19"/>
        <v>0</v>
      </c>
      <c r="AB1242" s="35" t="s">
        <v>3777</v>
      </c>
      <c r="AC1242" s="35" t="s">
        <v>534</v>
      </c>
      <c r="AD1242" s="35"/>
      <c r="AE1242" s="35" t="s">
        <v>3778</v>
      </c>
      <c r="AF1242" s="34" t="s">
        <v>63</v>
      </c>
      <c r="AG1242" s="34" t="s">
        <v>2883</v>
      </c>
    </row>
    <row r="1243" spans="1:33" s="5" customFormat="1" ht="50.25" customHeight="1" x14ac:dyDescent="0.3">
      <c r="A1243" s="58" t="s">
        <v>2855</v>
      </c>
      <c r="B1243" s="35">
        <v>95121511</v>
      </c>
      <c r="C1243" s="34" t="s">
        <v>3779</v>
      </c>
      <c r="D1243" s="55">
        <v>43313</v>
      </c>
      <c r="E1243" s="34" t="s">
        <v>796</v>
      </c>
      <c r="F1243" s="34" t="s">
        <v>81</v>
      </c>
      <c r="G1243" s="34" t="s">
        <v>232</v>
      </c>
      <c r="H1243" s="74">
        <v>800000000</v>
      </c>
      <c r="I1243" s="74">
        <v>800000000</v>
      </c>
      <c r="J1243" s="34" t="s">
        <v>76</v>
      </c>
      <c r="K1243" s="34" t="s">
        <v>68</v>
      </c>
      <c r="L1243" s="35" t="s">
        <v>2858</v>
      </c>
      <c r="M1243" s="35" t="s">
        <v>1688</v>
      </c>
      <c r="N1243" s="58" t="s">
        <v>2874</v>
      </c>
      <c r="O1243" s="45" t="s">
        <v>2860</v>
      </c>
      <c r="P1243" s="34" t="s">
        <v>3205</v>
      </c>
      <c r="Q1243" s="34" t="s">
        <v>3206</v>
      </c>
      <c r="R1243" s="34" t="s">
        <v>3207</v>
      </c>
      <c r="S1243" s="34">
        <v>180043001</v>
      </c>
      <c r="T1243" s="34" t="s">
        <v>3208</v>
      </c>
      <c r="U1243" s="35" t="s">
        <v>3209</v>
      </c>
      <c r="V1243" s="35"/>
      <c r="W1243" s="34" t="s">
        <v>3780</v>
      </c>
      <c r="X1243" s="60"/>
      <c r="Y1243" s="34"/>
      <c r="Z1243" s="34"/>
      <c r="AA1243" s="68">
        <f t="shared" si="19"/>
        <v>0</v>
      </c>
      <c r="AB1243" s="35"/>
      <c r="AC1243" s="35" t="s">
        <v>534</v>
      </c>
      <c r="AD1243" s="35"/>
      <c r="AE1243" s="35" t="s">
        <v>3781</v>
      </c>
      <c r="AF1243" s="34" t="s">
        <v>63</v>
      </c>
      <c r="AG1243" s="34" t="s">
        <v>2883</v>
      </c>
    </row>
    <row r="1244" spans="1:33" s="5" customFormat="1" ht="50.25" customHeight="1" x14ac:dyDescent="0.3">
      <c r="A1244" s="58" t="s">
        <v>2855</v>
      </c>
      <c r="B1244" s="35">
        <v>95121511</v>
      </c>
      <c r="C1244" s="34" t="s">
        <v>3782</v>
      </c>
      <c r="D1244" s="55">
        <v>43313</v>
      </c>
      <c r="E1244" s="34" t="s">
        <v>796</v>
      </c>
      <c r="F1244" s="34" t="s">
        <v>81</v>
      </c>
      <c r="G1244" s="34" t="s">
        <v>232</v>
      </c>
      <c r="H1244" s="74">
        <v>400000000</v>
      </c>
      <c r="I1244" s="74">
        <v>400000000</v>
      </c>
      <c r="J1244" s="34" t="s">
        <v>76</v>
      </c>
      <c r="K1244" s="34" t="s">
        <v>68</v>
      </c>
      <c r="L1244" s="35" t="s">
        <v>2858</v>
      </c>
      <c r="M1244" s="35" t="s">
        <v>1688</v>
      </c>
      <c r="N1244" s="58" t="s">
        <v>2874</v>
      </c>
      <c r="O1244" s="45" t="s">
        <v>2860</v>
      </c>
      <c r="P1244" s="34" t="s">
        <v>3205</v>
      </c>
      <c r="Q1244" s="34" t="s">
        <v>3206</v>
      </c>
      <c r="R1244" s="34" t="s">
        <v>3207</v>
      </c>
      <c r="S1244" s="34">
        <v>180043001</v>
      </c>
      <c r="T1244" s="34" t="s">
        <v>3208</v>
      </c>
      <c r="U1244" s="35" t="s">
        <v>3209</v>
      </c>
      <c r="V1244" s="35"/>
      <c r="W1244" s="34" t="s">
        <v>3783</v>
      </c>
      <c r="X1244" s="60"/>
      <c r="Y1244" s="34"/>
      <c r="Z1244" s="34"/>
      <c r="AA1244" s="68">
        <f t="shared" si="19"/>
        <v>0</v>
      </c>
      <c r="AB1244" s="35"/>
      <c r="AC1244" s="35" t="s">
        <v>534</v>
      </c>
      <c r="AD1244" s="35"/>
      <c r="AE1244" s="35" t="s">
        <v>3781</v>
      </c>
      <c r="AF1244" s="34" t="s">
        <v>63</v>
      </c>
      <c r="AG1244" s="34" t="s">
        <v>2883</v>
      </c>
    </row>
    <row r="1245" spans="1:33" s="5" customFormat="1" ht="50.25" customHeight="1" x14ac:dyDescent="0.3">
      <c r="A1245" s="58" t="s">
        <v>2855</v>
      </c>
      <c r="B1245" s="35">
        <v>81101510</v>
      </c>
      <c r="C1245" s="34" t="s">
        <v>3784</v>
      </c>
      <c r="D1245" s="55">
        <v>43313</v>
      </c>
      <c r="E1245" s="34" t="s">
        <v>900</v>
      </c>
      <c r="F1245" s="34" t="s">
        <v>1060</v>
      </c>
      <c r="G1245" s="34" t="s">
        <v>232</v>
      </c>
      <c r="H1245" s="74">
        <v>156209497</v>
      </c>
      <c r="I1245" s="74">
        <v>156209497</v>
      </c>
      <c r="J1245" s="34" t="s">
        <v>76</v>
      </c>
      <c r="K1245" s="34" t="s">
        <v>68</v>
      </c>
      <c r="L1245" s="35" t="s">
        <v>2858</v>
      </c>
      <c r="M1245" s="35" t="s">
        <v>1688</v>
      </c>
      <c r="N1245" s="58" t="s">
        <v>2874</v>
      </c>
      <c r="O1245" s="45" t="s">
        <v>2860</v>
      </c>
      <c r="P1245" s="34" t="s">
        <v>3055</v>
      </c>
      <c r="Q1245" s="34" t="s">
        <v>3222</v>
      </c>
      <c r="R1245" s="34" t="s">
        <v>3223</v>
      </c>
      <c r="S1245" s="34">
        <v>180070001</v>
      </c>
      <c r="T1245" s="34" t="s">
        <v>3224</v>
      </c>
      <c r="U1245" s="35" t="s">
        <v>3225</v>
      </c>
      <c r="V1245" s="35"/>
      <c r="W1245" s="34" t="s">
        <v>3785</v>
      </c>
      <c r="X1245" s="60"/>
      <c r="Y1245" s="34"/>
      <c r="Z1245" s="34"/>
      <c r="AA1245" s="68">
        <f t="shared" si="19"/>
        <v>0</v>
      </c>
      <c r="AB1245" s="35"/>
      <c r="AC1245" s="35" t="s">
        <v>534</v>
      </c>
      <c r="AD1245" s="35"/>
      <c r="AE1245" s="35" t="s">
        <v>3681</v>
      </c>
      <c r="AF1245" s="34" t="s">
        <v>63</v>
      </c>
      <c r="AG1245" s="34" t="s">
        <v>2883</v>
      </c>
    </row>
    <row r="1246" spans="1:33" s="5" customFormat="1" ht="50.25" customHeight="1" x14ac:dyDescent="0.3">
      <c r="A1246" s="58" t="s">
        <v>4712</v>
      </c>
      <c r="B1246" s="35">
        <v>93141500</v>
      </c>
      <c r="C1246" s="34" t="s">
        <v>4611</v>
      </c>
      <c r="D1246" s="55">
        <v>43040</v>
      </c>
      <c r="E1246" s="34" t="s">
        <v>4612</v>
      </c>
      <c r="F1246" s="34" t="s">
        <v>47</v>
      </c>
      <c r="G1246" s="34" t="s">
        <v>232</v>
      </c>
      <c r="H1246" s="74">
        <v>2378012965</v>
      </c>
      <c r="I1246" s="74">
        <v>900000000</v>
      </c>
      <c r="J1246" s="34" t="s">
        <v>49</v>
      </c>
      <c r="K1246" s="34" t="s">
        <v>50</v>
      </c>
      <c r="L1246" s="35" t="s">
        <v>4613</v>
      </c>
      <c r="M1246" s="35" t="s">
        <v>4614</v>
      </c>
      <c r="N1246" s="58" t="s">
        <v>4615</v>
      </c>
      <c r="O1246" s="45" t="s">
        <v>4616</v>
      </c>
      <c r="P1246" s="34" t="s">
        <v>4617</v>
      </c>
      <c r="Q1246" s="34" t="s">
        <v>4618</v>
      </c>
      <c r="R1246" s="34" t="s">
        <v>4619</v>
      </c>
      <c r="S1246" s="34" t="s">
        <v>4620</v>
      </c>
      <c r="T1246" s="34" t="s">
        <v>4621</v>
      </c>
      <c r="U1246" s="35" t="s">
        <v>4622</v>
      </c>
      <c r="V1246" s="35">
        <v>7753</v>
      </c>
      <c r="W1246" s="34">
        <v>20917</v>
      </c>
      <c r="X1246" s="60">
        <v>43035</v>
      </c>
      <c r="Y1246" s="35">
        <v>4600007644</v>
      </c>
      <c r="Z1246" s="35">
        <v>4600007644</v>
      </c>
      <c r="AA1246" s="68">
        <f t="shared" si="19"/>
        <v>1</v>
      </c>
      <c r="AB1246" s="35" t="s">
        <v>2376</v>
      </c>
      <c r="AC1246" s="35" t="s">
        <v>61</v>
      </c>
      <c r="AD1246" s="35"/>
      <c r="AE1246" s="35" t="s">
        <v>4623</v>
      </c>
      <c r="AF1246" s="34" t="s">
        <v>63</v>
      </c>
      <c r="AG1246" s="34" t="s">
        <v>4624</v>
      </c>
    </row>
    <row r="1247" spans="1:33" s="5" customFormat="1" ht="50.25" customHeight="1" x14ac:dyDescent="0.3">
      <c r="A1247" s="58" t="s">
        <v>4712</v>
      </c>
      <c r="B1247" s="35">
        <v>93141500</v>
      </c>
      <c r="C1247" s="34" t="s">
        <v>4611</v>
      </c>
      <c r="D1247" s="55">
        <v>43040</v>
      </c>
      <c r="E1247" s="34" t="s">
        <v>4612</v>
      </c>
      <c r="F1247" s="34" t="s">
        <v>47</v>
      </c>
      <c r="G1247" s="34" t="s">
        <v>232</v>
      </c>
      <c r="H1247" s="74">
        <v>2378012965</v>
      </c>
      <c r="I1247" s="74">
        <v>619980534</v>
      </c>
      <c r="J1247" s="34" t="s">
        <v>49</v>
      </c>
      <c r="K1247" s="34" t="s">
        <v>50</v>
      </c>
      <c r="L1247" s="35" t="s">
        <v>4613</v>
      </c>
      <c r="M1247" s="35" t="s">
        <v>4614</v>
      </c>
      <c r="N1247" s="58" t="s">
        <v>4615</v>
      </c>
      <c r="O1247" s="45" t="s">
        <v>4616</v>
      </c>
      <c r="P1247" s="34" t="s">
        <v>4617</v>
      </c>
      <c r="Q1247" s="34" t="s">
        <v>4618</v>
      </c>
      <c r="R1247" s="34" t="s">
        <v>4619</v>
      </c>
      <c r="S1247" s="34" t="s">
        <v>4620</v>
      </c>
      <c r="T1247" s="34" t="s">
        <v>4621</v>
      </c>
      <c r="U1247" s="35" t="s">
        <v>4622</v>
      </c>
      <c r="V1247" s="35">
        <v>7753</v>
      </c>
      <c r="W1247" s="34">
        <v>20918</v>
      </c>
      <c r="X1247" s="60">
        <v>43035</v>
      </c>
      <c r="Y1247" s="35">
        <v>4600007644</v>
      </c>
      <c r="Z1247" s="35">
        <v>4600007644</v>
      </c>
      <c r="AA1247" s="68">
        <f t="shared" si="19"/>
        <v>1</v>
      </c>
      <c r="AB1247" s="35" t="s">
        <v>2376</v>
      </c>
      <c r="AC1247" s="35" t="s">
        <v>61</v>
      </c>
      <c r="AD1247" s="35"/>
      <c r="AE1247" s="35" t="s">
        <v>4623</v>
      </c>
      <c r="AF1247" s="34" t="s">
        <v>63</v>
      </c>
      <c r="AG1247" s="34" t="s">
        <v>4624</v>
      </c>
    </row>
    <row r="1248" spans="1:33" s="5" customFormat="1" ht="50.25" customHeight="1" x14ac:dyDescent="0.3">
      <c r="A1248" s="58" t="s">
        <v>4712</v>
      </c>
      <c r="B1248" s="35">
        <v>93141500</v>
      </c>
      <c r="C1248" s="34" t="s">
        <v>4611</v>
      </c>
      <c r="D1248" s="55">
        <v>43040</v>
      </c>
      <c r="E1248" s="34" t="s">
        <v>4612</v>
      </c>
      <c r="F1248" s="34" t="s">
        <v>47</v>
      </c>
      <c r="G1248" s="34" t="s">
        <v>232</v>
      </c>
      <c r="H1248" s="74">
        <v>2378012965</v>
      </c>
      <c r="I1248" s="74">
        <v>200000000</v>
      </c>
      <c r="J1248" s="34" t="s">
        <v>49</v>
      </c>
      <c r="K1248" s="34" t="s">
        <v>50</v>
      </c>
      <c r="L1248" s="35" t="s">
        <v>4613</v>
      </c>
      <c r="M1248" s="35" t="s">
        <v>4614</v>
      </c>
      <c r="N1248" s="58" t="s">
        <v>4615</v>
      </c>
      <c r="O1248" s="45" t="s">
        <v>4616</v>
      </c>
      <c r="P1248" s="34" t="s">
        <v>4617</v>
      </c>
      <c r="Q1248" s="34" t="s">
        <v>4618</v>
      </c>
      <c r="R1248" s="34" t="s">
        <v>4619</v>
      </c>
      <c r="S1248" s="34" t="s">
        <v>4620</v>
      </c>
      <c r="T1248" s="34" t="s">
        <v>4621</v>
      </c>
      <c r="U1248" s="35" t="s">
        <v>4622</v>
      </c>
      <c r="V1248" s="35">
        <v>7753</v>
      </c>
      <c r="W1248" s="34">
        <v>20919</v>
      </c>
      <c r="X1248" s="60">
        <v>43035</v>
      </c>
      <c r="Y1248" s="35">
        <v>4600007644</v>
      </c>
      <c r="Z1248" s="35">
        <v>4600007644</v>
      </c>
      <c r="AA1248" s="68">
        <f t="shared" si="19"/>
        <v>1</v>
      </c>
      <c r="AB1248" s="35" t="s">
        <v>2376</v>
      </c>
      <c r="AC1248" s="35" t="s">
        <v>61</v>
      </c>
      <c r="AD1248" s="35"/>
      <c r="AE1248" s="35" t="s">
        <v>4623</v>
      </c>
      <c r="AF1248" s="34" t="s">
        <v>63</v>
      </c>
      <c r="AG1248" s="34" t="s">
        <v>4624</v>
      </c>
    </row>
    <row r="1249" spans="1:33" s="5" customFormat="1" ht="50.25" customHeight="1" x14ac:dyDescent="0.3">
      <c r="A1249" s="58" t="s">
        <v>4712</v>
      </c>
      <c r="B1249" s="35">
        <v>93141500</v>
      </c>
      <c r="C1249" s="34" t="s">
        <v>4611</v>
      </c>
      <c r="D1249" s="55">
        <v>43040</v>
      </c>
      <c r="E1249" s="34" t="s">
        <v>4612</v>
      </c>
      <c r="F1249" s="34" t="s">
        <v>47</v>
      </c>
      <c r="G1249" s="34" t="s">
        <v>232</v>
      </c>
      <c r="H1249" s="74">
        <v>2378012965</v>
      </c>
      <c r="I1249" s="74">
        <v>100000000</v>
      </c>
      <c r="J1249" s="34" t="s">
        <v>49</v>
      </c>
      <c r="K1249" s="34" t="s">
        <v>50</v>
      </c>
      <c r="L1249" s="35" t="s">
        <v>4613</v>
      </c>
      <c r="M1249" s="35" t="s">
        <v>4614</v>
      </c>
      <c r="N1249" s="58" t="s">
        <v>4615</v>
      </c>
      <c r="O1249" s="45" t="s">
        <v>4616</v>
      </c>
      <c r="P1249" s="34" t="s">
        <v>4617</v>
      </c>
      <c r="Q1249" s="34" t="s">
        <v>4618</v>
      </c>
      <c r="R1249" s="34" t="s">
        <v>4619</v>
      </c>
      <c r="S1249" s="34" t="s">
        <v>4620</v>
      </c>
      <c r="T1249" s="34" t="s">
        <v>4621</v>
      </c>
      <c r="U1249" s="35" t="s">
        <v>4622</v>
      </c>
      <c r="V1249" s="35">
        <v>7753</v>
      </c>
      <c r="W1249" s="34">
        <v>20920</v>
      </c>
      <c r="X1249" s="60">
        <v>43035</v>
      </c>
      <c r="Y1249" s="35">
        <v>4600007644</v>
      </c>
      <c r="Z1249" s="35">
        <v>4600007644</v>
      </c>
      <c r="AA1249" s="68">
        <f t="shared" si="19"/>
        <v>1</v>
      </c>
      <c r="AB1249" s="35" t="s">
        <v>2376</v>
      </c>
      <c r="AC1249" s="35" t="s">
        <v>61</v>
      </c>
      <c r="AD1249" s="35"/>
      <c r="AE1249" s="35" t="s">
        <v>4623</v>
      </c>
      <c r="AF1249" s="34" t="s">
        <v>63</v>
      </c>
      <c r="AG1249" s="34" t="s">
        <v>4624</v>
      </c>
    </row>
    <row r="1250" spans="1:33" s="5" customFormat="1" ht="50.25" customHeight="1" x14ac:dyDescent="0.3">
      <c r="A1250" s="58" t="s">
        <v>4712</v>
      </c>
      <c r="B1250" s="35">
        <v>93141500</v>
      </c>
      <c r="C1250" s="34" t="s">
        <v>1717</v>
      </c>
      <c r="D1250" s="55">
        <v>42776</v>
      </c>
      <c r="E1250" s="34" t="s">
        <v>4625</v>
      </c>
      <c r="F1250" s="34" t="s">
        <v>47</v>
      </c>
      <c r="G1250" s="34" t="s">
        <v>232</v>
      </c>
      <c r="H1250" s="74">
        <v>240000000</v>
      </c>
      <c r="I1250" s="74">
        <v>240000000</v>
      </c>
      <c r="J1250" s="34" t="s">
        <v>76</v>
      </c>
      <c r="K1250" s="34" t="s">
        <v>68</v>
      </c>
      <c r="L1250" s="35" t="s">
        <v>4613</v>
      </c>
      <c r="M1250" s="35" t="s">
        <v>4614</v>
      </c>
      <c r="N1250" s="58" t="s">
        <v>4615</v>
      </c>
      <c r="O1250" s="45" t="s">
        <v>4616</v>
      </c>
      <c r="P1250" s="34" t="s">
        <v>4617</v>
      </c>
      <c r="Q1250" s="34" t="s">
        <v>4626</v>
      </c>
      <c r="R1250" s="34" t="s">
        <v>4627</v>
      </c>
      <c r="S1250" s="34" t="s">
        <v>4620</v>
      </c>
      <c r="T1250" s="34" t="s">
        <v>4626</v>
      </c>
      <c r="U1250" s="35" t="s">
        <v>4628</v>
      </c>
      <c r="V1250" s="35">
        <v>6359</v>
      </c>
      <c r="W1250" s="34">
        <v>20355</v>
      </c>
      <c r="X1250" s="60">
        <v>42761</v>
      </c>
      <c r="Y1250" s="35">
        <v>460006243</v>
      </c>
      <c r="Z1250" s="35">
        <v>460006243</v>
      </c>
      <c r="AA1250" s="68">
        <f t="shared" si="19"/>
        <v>1</v>
      </c>
      <c r="AB1250" s="69" t="s">
        <v>1728</v>
      </c>
      <c r="AC1250" s="35" t="s">
        <v>61</v>
      </c>
      <c r="AD1250" s="35" t="s">
        <v>4629</v>
      </c>
      <c r="AE1250" s="35" t="s">
        <v>4630</v>
      </c>
      <c r="AF1250" s="34" t="s">
        <v>63</v>
      </c>
      <c r="AG1250" s="34" t="s">
        <v>4624</v>
      </c>
    </row>
    <row r="1251" spans="1:33" s="5" customFormat="1" ht="50.25" customHeight="1" x14ac:dyDescent="0.3">
      <c r="A1251" s="58" t="s">
        <v>4712</v>
      </c>
      <c r="B1251" s="35">
        <v>93141500</v>
      </c>
      <c r="C1251" s="34" t="s">
        <v>1735</v>
      </c>
      <c r="D1251" s="55">
        <v>42775</v>
      </c>
      <c r="E1251" s="34" t="s">
        <v>4631</v>
      </c>
      <c r="F1251" s="34" t="s">
        <v>47</v>
      </c>
      <c r="G1251" s="34" t="s">
        <v>232</v>
      </c>
      <c r="H1251" s="74">
        <v>150000000</v>
      </c>
      <c r="I1251" s="74">
        <v>150000000</v>
      </c>
      <c r="J1251" s="34" t="s">
        <v>76</v>
      </c>
      <c r="K1251" s="34" t="s">
        <v>68</v>
      </c>
      <c r="L1251" s="35" t="s">
        <v>4613</v>
      </c>
      <c r="M1251" s="35" t="s">
        <v>4614</v>
      </c>
      <c r="N1251" s="58" t="s">
        <v>4615</v>
      </c>
      <c r="O1251" s="45" t="s">
        <v>4616</v>
      </c>
      <c r="P1251" s="34" t="s">
        <v>4632</v>
      </c>
      <c r="Q1251" s="35" t="s">
        <v>4633</v>
      </c>
      <c r="R1251" s="34" t="s">
        <v>4632</v>
      </c>
      <c r="S1251" s="34" t="s">
        <v>4634</v>
      </c>
      <c r="T1251" s="35" t="s">
        <v>4633</v>
      </c>
      <c r="U1251" s="35" t="s">
        <v>4635</v>
      </c>
      <c r="V1251" s="47">
        <v>6361</v>
      </c>
      <c r="W1251" s="39">
        <v>20398</v>
      </c>
      <c r="X1251" s="60">
        <v>42769</v>
      </c>
      <c r="Y1251" s="35">
        <v>4600006201</v>
      </c>
      <c r="Z1251" s="35">
        <v>4600006201</v>
      </c>
      <c r="AA1251" s="68">
        <f t="shared" si="19"/>
        <v>1</v>
      </c>
      <c r="AB1251" s="69" t="s">
        <v>4636</v>
      </c>
      <c r="AC1251" s="35" t="s">
        <v>1729</v>
      </c>
      <c r="AD1251" s="35" t="s">
        <v>4629</v>
      </c>
      <c r="AE1251" s="35" t="s">
        <v>4630</v>
      </c>
      <c r="AF1251" s="34" t="s">
        <v>63</v>
      </c>
      <c r="AG1251" s="34" t="s">
        <v>239</v>
      </c>
    </row>
    <row r="1252" spans="1:33" s="5" customFormat="1" ht="50.25" customHeight="1" x14ac:dyDescent="0.3">
      <c r="A1252" s="58" t="s">
        <v>4712</v>
      </c>
      <c r="B1252" s="35">
        <v>78110000</v>
      </c>
      <c r="C1252" s="34" t="s">
        <v>356</v>
      </c>
      <c r="D1252" s="55">
        <v>43174</v>
      </c>
      <c r="E1252" s="34" t="s">
        <v>136</v>
      </c>
      <c r="F1252" s="34" t="s">
        <v>211</v>
      </c>
      <c r="G1252" s="34" t="s">
        <v>232</v>
      </c>
      <c r="H1252" s="74">
        <v>70000000</v>
      </c>
      <c r="I1252" s="74">
        <v>70000000</v>
      </c>
      <c r="J1252" s="34" t="s">
        <v>76</v>
      </c>
      <c r="K1252" s="34" t="s">
        <v>68</v>
      </c>
      <c r="L1252" s="35" t="s">
        <v>4637</v>
      </c>
      <c r="M1252" s="35" t="s">
        <v>2565</v>
      </c>
      <c r="N1252" s="58" t="s">
        <v>4638</v>
      </c>
      <c r="O1252" s="45" t="s">
        <v>4639</v>
      </c>
      <c r="P1252" s="34" t="s">
        <v>4640</v>
      </c>
      <c r="Q1252" s="35" t="s">
        <v>4641</v>
      </c>
      <c r="R1252" s="34" t="s">
        <v>4640</v>
      </c>
      <c r="S1252" s="34" t="s">
        <v>4642</v>
      </c>
      <c r="T1252" s="35" t="s">
        <v>4643</v>
      </c>
      <c r="U1252" s="35" t="s">
        <v>4644</v>
      </c>
      <c r="V1252" s="35" t="s">
        <v>4645</v>
      </c>
      <c r="W1252" s="34">
        <v>20791</v>
      </c>
      <c r="X1252" s="60">
        <v>43102</v>
      </c>
      <c r="Y1252" s="35">
        <v>4600008068</v>
      </c>
      <c r="Z1252" s="35">
        <v>4600008068</v>
      </c>
      <c r="AA1252" s="68">
        <f t="shared" si="19"/>
        <v>1</v>
      </c>
      <c r="AB1252" s="35" t="s">
        <v>4646</v>
      </c>
      <c r="AC1252" s="35" t="s">
        <v>61</v>
      </c>
      <c r="AD1252" s="35" t="s">
        <v>4647</v>
      </c>
      <c r="AE1252" s="34" t="s">
        <v>4648</v>
      </c>
      <c r="AF1252" s="34" t="s">
        <v>63</v>
      </c>
      <c r="AG1252" s="34" t="s">
        <v>239</v>
      </c>
    </row>
    <row r="1253" spans="1:33" s="5" customFormat="1" ht="50.25" customHeight="1" x14ac:dyDescent="0.3">
      <c r="A1253" s="58" t="s">
        <v>4712</v>
      </c>
      <c r="B1253" s="35">
        <v>78110000</v>
      </c>
      <c r="C1253" s="34" t="s">
        <v>356</v>
      </c>
      <c r="D1253" s="55">
        <v>42775</v>
      </c>
      <c r="E1253" s="34" t="s">
        <v>837</v>
      </c>
      <c r="F1253" s="34" t="s">
        <v>211</v>
      </c>
      <c r="G1253" s="34" t="s">
        <v>232</v>
      </c>
      <c r="H1253" s="74">
        <v>10135375</v>
      </c>
      <c r="I1253" s="74">
        <v>10135375</v>
      </c>
      <c r="J1253" s="34" t="s">
        <v>49</v>
      </c>
      <c r="K1253" s="34" t="s">
        <v>50</v>
      </c>
      <c r="L1253" s="35" t="s">
        <v>4637</v>
      </c>
      <c r="M1253" s="35" t="s">
        <v>2565</v>
      </c>
      <c r="N1253" s="58" t="s">
        <v>4638</v>
      </c>
      <c r="O1253" s="45" t="s">
        <v>4639</v>
      </c>
      <c r="P1253" s="34" t="s">
        <v>4632</v>
      </c>
      <c r="Q1253" s="35" t="s">
        <v>4633</v>
      </c>
      <c r="R1253" s="34" t="s">
        <v>4632</v>
      </c>
      <c r="S1253" s="34" t="s">
        <v>4634</v>
      </c>
      <c r="T1253" s="35" t="s">
        <v>4633</v>
      </c>
      <c r="U1253" s="35" t="s">
        <v>4635</v>
      </c>
      <c r="V1253" s="35">
        <v>6310</v>
      </c>
      <c r="W1253" s="34">
        <v>20795</v>
      </c>
      <c r="X1253" s="60">
        <v>42754</v>
      </c>
      <c r="Y1253" s="35">
        <v>4600006701</v>
      </c>
      <c r="Z1253" s="35">
        <v>4600006701</v>
      </c>
      <c r="AA1253" s="68">
        <f t="shared" si="19"/>
        <v>1</v>
      </c>
      <c r="AB1253" s="35" t="s">
        <v>4649</v>
      </c>
      <c r="AC1253" s="35" t="s">
        <v>61</v>
      </c>
      <c r="AD1253" s="35" t="s">
        <v>4647</v>
      </c>
      <c r="AE1253" s="34" t="s">
        <v>4648</v>
      </c>
      <c r="AF1253" s="34" t="s">
        <v>63</v>
      </c>
      <c r="AG1253" s="34" t="s">
        <v>239</v>
      </c>
    </row>
    <row r="1254" spans="1:33" s="5" customFormat="1" ht="50.25" customHeight="1" x14ac:dyDescent="0.3">
      <c r="A1254" s="58" t="s">
        <v>4712</v>
      </c>
      <c r="B1254" s="35">
        <v>93141500</v>
      </c>
      <c r="C1254" s="34" t="s">
        <v>4650</v>
      </c>
      <c r="D1254" s="55">
        <v>43110</v>
      </c>
      <c r="E1254" s="34" t="s">
        <v>796</v>
      </c>
      <c r="F1254" s="34" t="s">
        <v>47</v>
      </c>
      <c r="G1254" s="34" t="s">
        <v>232</v>
      </c>
      <c r="H1254" s="74">
        <v>35155890</v>
      </c>
      <c r="I1254" s="74">
        <v>35155890</v>
      </c>
      <c r="J1254" s="34" t="s">
        <v>76</v>
      </c>
      <c r="K1254" s="34" t="s">
        <v>68</v>
      </c>
      <c r="L1254" s="35" t="s">
        <v>4651</v>
      </c>
      <c r="M1254" s="35" t="s">
        <v>4652</v>
      </c>
      <c r="N1254" s="58" t="s">
        <v>4638</v>
      </c>
      <c r="O1254" s="45" t="s">
        <v>4653</v>
      </c>
      <c r="P1254" s="34" t="s">
        <v>4617</v>
      </c>
      <c r="Q1254" s="47" t="s">
        <v>4654</v>
      </c>
      <c r="R1254" s="34" t="s">
        <v>4627</v>
      </c>
      <c r="S1254" s="34" t="s">
        <v>4620</v>
      </c>
      <c r="T1254" s="35" t="s">
        <v>4654</v>
      </c>
      <c r="U1254" s="35" t="s">
        <v>4655</v>
      </c>
      <c r="V1254" s="47">
        <v>7326</v>
      </c>
      <c r="W1254" s="39">
        <v>20260</v>
      </c>
      <c r="X1254" s="60">
        <v>42941</v>
      </c>
      <c r="Y1254" s="35">
        <v>4600007059</v>
      </c>
      <c r="Z1254" s="35">
        <v>4600007059</v>
      </c>
      <c r="AA1254" s="68">
        <f t="shared" si="19"/>
        <v>1</v>
      </c>
      <c r="AB1254" s="35" t="s">
        <v>975</v>
      </c>
      <c r="AC1254" s="35" t="s">
        <v>61</v>
      </c>
      <c r="AD1254" s="34" t="s">
        <v>4656</v>
      </c>
      <c r="AE1254" s="34" t="s">
        <v>4657</v>
      </c>
      <c r="AF1254" s="34" t="s">
        <v>63</v>
      </c>
      <c r="AG1254" s="34" t="s">
        <v>239</v>
      </c>
    </row>
    <row r="1255" spans="1:33" s="5" customFormat="1" ht="50.25" customHeight="1" x14ac:dyDescent="0.3">
      <c r="A1255" s="58" t="s">
        <v>4712</v>
      </c>
      <c r="B1255" s="35">
        <v>93141500</v>
      </c>
      <c r="C1255" s="34" t="s">
        <v>4658</v>
      </c>
      <c r="D1255" s="55">
        <v>43313</v>
      </c>
      <c r="E1255" s="34" t="s">
        <v>796</v>
      </c>
      <c r="F1255" s="34" t="s">
        <v>47</v>
      </c>
      <c r="G1255" s="34" t="s">
        <v>232</v>
      </c>
      <c r="H1255" s="74">
        <v>35155890</v>
      </c>
      <c r="I1255" s="74">
        <v>35155890</v>
      </c>
      <c r="J1255" s="34" t="s">
        <v>76</v>
      </c>
      <c r="K1255" s="34" t="s">
        <v>68</v>
      </c>
      <c r="L1255" s="35" t="s">
        <v>4651</v>
      </c>
      <c r="M1255" s="35" t="s">
        <v>4652</v>
      </c>
      <c r="N1255" s="58" t="s">
        <v>4638</v>
      </c>
      <c r="O1255" s="45" t="s">
        <v>4653</v>
      </c>
      <c r="P1255" s="34" t="s">
        <v>4617</v>
      </c>
      <c r="Q1255" s="47" t="s">
        <v>4654</v>
      </c>
      <c r="R1255" s="34" t="s">
        <v>4627</v>
      </c>
      <c r="S1255" s="34" t="s">
        <v>4620</v>
      </c>
      <c r="T1255" s="35" t="s">
        <v>4654</v>
      </c>
      <c r="U1255" s="35" t="s">
        <v>4655</v>
      </c>
      <c r="V1255" s="47">
        <v>8368</v>
      </c>
      <c r="W1255" s="39">
        <v>21842</v>
      </c>
      <c r="X1255" s="60">
        <v>42926</v>
      </c>
      <c r="Y1255" s="35">
        <v>4600008209</v>
      </c>
      <c r="Z1255" s="35">
        <v>4600008209</v>
      </c>
      <c r="AA1255" s="68">
        <f t="shared" si="19"/>
        <v>1</v>
      </c>
      <c r="AB1255" s="35" t="s">
        <v>5830</v>
      </c>
      <c r="AC1255" s="35" t="s">
        <v>61</v>
      </c>
      <c r="AD1255" s="34" t="s">
        <v>4656</v>
      </c>
      <c r="AE1255" s="34" t="s">
        <v>4657</v>
      </c>
      <c r="AF1255" s="34" t="s">
        <v>63</v>
      </c>
      <c r="AG1255" s="34" t="s">
        <v>239</v>
      </c>
    </row>
    <row r="1256" spans="1:33" s="5" customFormat="1" ht="50.25" customHeight="1" x14ac:dyDescent="0.3">
      <c r="A1256" s="58" t="s">
        <v>4712</v>
      </c>
      <c r="B1256" s="35">
        <v>86110000</v>
      </c>
      <c r="C1256" s="34" t="s">
        <v>4659</v>
      </c>
      <c r="D1256" s="55">
        <v>43252</v>
      </c>
      <c r="E1256" s="34" t="s">
        <v>162</v>
      </c>
      <c r="F1256" s="34" t="s">
        <v>211</v>
      </c>
      <c r="G1256" s="34" t="s">
        <v>232</v>
      </c>
      <c r="H1256" s="74">
        <v>56699999</v>
      </c>
      <c r="I1256" s="74">
        <v>56699999</v>
      </c>
      <c r="J1256" s="34" t="s">
        <v>76</v>
      </c>
      <c r="K1256" s="34" t="s">
        <v>68</v>
      </c>
      <c r="L1256" s="35" t="s">
        <v>4660</v>
      </c>
      <c r="M1256" s="35" t="s">
        <v>2565</v>
      </c>
      <c r="N1256" s="58" t="s">
        <v>4661</v>
      </c>
      <c r="O1256" s="45" t="s">
        <v>4662</v>
      </c>
      <c r="P1256" s="34" t="s">
        <v>4632</v>
      </c>
      <c r="Q1256" s="47" t="s">
        <v>4663</v>
      </c>
      <c r="R1256" s="34" t="s">
        <v>4632</v>
      </c>
      <c r="S1256" s="34" t="s">
        <v>4634</v>
      </c>
      <c r="T1256" s="35" t="s">
        <v>4663</v>
      </c>
      <c r="U1256" s="35" t="s">
        <v>4664</v>
      </c>
      <c r="V1256" s="47">
        <v>8197</v>
      </c>
      <c r="W1256" s="39">
        <v>21378</v>
      </c>
      <c r="X1256" s="60">
        <v>43222</v>
      </c>
      <c r="Y1256" s="35">
        <v>4600008177</v>
      </c>
      <c r="Z1256" s="35">
        <v>4600008177</v>
      </c>
      <c r="AA1256" s="68">
        <f t="shared" si="19"/>
        <v>1</v>
      </c>
      <c r="AB1256" s="35" t="s">
        <v>5831</v>
      </c>
      <c r="AC1256" s="35" t="s">
        <v>61</v>
      </c>
      <c r="AD1256" s="34"/>
      <c r="AE1256" s="34" t="s">
        <v>5832</v>
      </c>
      <c r="AF1256" s="34" t="s">
        <v>63</v>
      </c>
      <c r="AG1256" s="34" t="s">
        <v>239</v>
      </c>
    </row>
    <row r="1257" spans="1:33" s="5" customFormat="1" ht="50.25" customHeight="1" x14ac:dyDescent="0.3">
      <c r="A1257" s="58" t="s">
        <v>4712</v>
      </c>
      <c r="B1257" s="35">
        <v>86110000</v>
      </c>
      <c r="C1257" s="34" t="s">
        <v>4665</v>
      </c>
      <c r="D1257" s="55">
        <v>43252</v>
      </c>
      <c r="E1257" s="34" t="s">
        <v>1744</v>
      </c>
      <c r="F1257" s="34" t="s">
        <v>141</v>
      </c>
      <c r="G1257" s="34" t="s">
        <v>232</v>
      </c>
      <c r="H1257" s="74">
        <v>972928742</v>
      </c>
      <c r="I1257" s="74">
        <v>972928742</v>
      </c>
      <c r="J1257" s="34" t="s">
        <v>76</v>
      </c>
      <c r="K1257" s="34" t="s">
        <v>68</v>
      </c>
      <c r="L1257" s="35" t="s">
        <v>4666</v>
      </c>
      <c r="M1257" s="35" t="s">
        <v>4667</v>
      </c>
      <c r="N1257" s="58" t="s">
        <v>4668</v>
      </c>
      <c r="O1257" s="45" t="s">
        <v>4669</v>
      </c>
      <c r="P1257" s="34" t="s">
        <v>4670</v>
      </c>
      <c r="Q1257" s="47" t="s">
        <v>4671</v>
      </c>
      <c r="R1257" s="34" t="s">
        <v>4670</v>
      </c>
      <c r="S1257" s="34" t="s">
        <v>4672</v>
      </c>
      <c r="T1257" s="47" t="s">
        <v>4671</v>
      </c>
      <c r="U1257" s="35" t="s">
        <v>4673</v>
      </c>
      <c r="V1257" s="47">
        <v>8112</v>
      </c>
      <c r="W1257" s="39">
        <v>21112</v>
      </c>
      <c r="X1257" s="60">
        <v>43192</v>
      </c>
      <c r="Y1257" s="35">
        <v>4600008125</v>
      </c>
      <c r="Z1257" s="35">
        <v>4600008125</v>
      </c>
      <c r="AA1257" s="68">
        <f t="shared" si="19"/>
        <v>1</v>
      </c>
      <c r="AB1257" s="35" t="s">
        <v>4674</v>
      </c>
      <c r="AC1257" s="35" t="s">
        <v>61</v>
      </c>
      <c r="AD1257" s="34"/>
      <c r="AE1257" s="34" t="s">
        <v>4675</v>
      </c>
      <c r="AF1257" s="34" t="s">
        <v>63</v>
      </c>
      <c r="AG1257" s="34" t="s">
        <v>239</v>
      </c>
    </row>
    <row r="1258" spans="1:33" s="5" customFormat="1" ht="50.25" customHeight="1" x14ac:dyDescent="0.3">
      <c r="A1258" s="58" t="s">
        <v>4712</v>
      </c>
      <c r="B1258" s="35">
        <v>93141500</v>
      </c>
      <c r="C1258" s="34" t="s">
        <v>4676</v>
      </c>
      <c r="D1258" s="55">
        <v>43327</v>
      </c>
      <c r="E1258" s="34" t="s">
        <v>2641</v>
      </c>
      <c r="F1258" s="34" t="s">
        <v>2260</v>
      </c>
      <c r="G1258" s="34" t="s">
        <v>232</v>
      </c>
      <c r="H1258" s="74">
        <v>100000000</v>
      </c>
      <c r="I1258" s="74">
        <v>100000000</v>
      </c>
      <c r="J1258" s="34" t="s">
        <v>76</v>
      </c>
      <c r="K1258" s="34" t="s">
        <v>68</v>
      </c>
      <c r="L1258" s="35" t="s">
        <v>4677</v>
      </c>
      <c r="M1258" s="35" t="s">
        <v>234</v>
      </c>
      <c r="N1258" s="58" t="s">
        <v>4678</v>
      </c>
      <c r="O1258" s="45" t="s">
        <v>4679</v>
      </c>
      <c r="P1258" s="34" t="s">
        <v>4670</v>
      </c>
      <c r="Q1258" s="35" t="s">
        <v>4680</v>
      </c>
      <c r="R1258" s="34" t="s">
        <v>4670</v>
      </c>
      <c r="S1258" s="34" t="s">
        <v>4672</v>
      </c>
      <c r="T1258" s="35" t="s">
        <v>4680</v>
      </c>
      <c r="U1258" s="35" t="s">
        <v>4681</v>
      </c>
      <c r="V1258" s="47"/>
      <c r="W1258" s="47">
        <v>21843</v>
      </c>
      <c r="X1258" s="60"/>
      <c r="Y1258" s="35"/>
      <c r="Z1258" s="35"/>
      <c r="AA1258" s="68">
        <f t="shared" si="19"/>
        <v>0</v>
      </c>
      <c r="AB1258" s="35"/>
      <c r="AC1258" s="35" t="s">
        <v>534</v>
      </c>
      <c r="AD1258" s="34"/>
      <c r="AE1258" s="34" t="s">
        <v>4682</v>
      </c>
      <c r="AF1258" s="34" t="s">
        <v>63</v>
      </c>
      <c r="AG1258" s="34" t="s">
        <v>239</v>
      </c>
    </row>
    <row r="1259" spans="1:33" s="5" customFormat="1" ht="50.25" customHeight="1" x14ac:dyDescent="0.3">
      <c r="A1259" s="58" t="s">
        <v>4712</v>
      </c>
      <c r="B1259" s="35">
        <v>86110000</v>
      </c>
      <c r="C1259" s="34" t="s">
        <v>4683</v>
      </c>
      <c r="D1259" s="55">
        <v>43344</v>
      </c>
      <c r="E1259" s="34" t="s">
        <v>248</v>
      </c>
      <c r="F1259" s="34" t="s">
        <v>211</v>
      </c>
      <c r="G1259" s="34" t="s">
        <v>232</v>
      </c>
      <c r="H1259" s="74">
        <v>164629305</v>
      </c>
      <c r="I1259" s="74">
        <v>164629305</v>
      </c>
      <c r="J1259" s="34" t="s">
        <v>76</v>
      </c>
      <c r="K1259" s="34" t="s">
        <v>68</v>
      </c>
      <c r="L1259" s="35" t="s">
        <v>5821</v>
      </c>
      <c r="M1259" s="35" t="s">
        <v>5822</v>
      </c>
      <c r="N1259" s="58" t="s">
        <v>4668</v>
      </c>
      <c r="O1259" s="45" t="s">
        <v>5823</v>
      </c>
      <c r="P1259" s="34" t="s">
        <v>4684</v>
      </c>
      <c r="Q1259" s="35" t="s">
        <v>4685</v>
      </c>
      <c r="R1259" s="34" t="s">
        <v>4684</v>
      </c>
      <c r="S1259" s="34" t="s">
        <v>4686</v>
      </c>
      <c r="T1259" s="35" t="s">
        <v>4685</v>
      </c>
      <c r="U1259" s="35" t="s">
        <v>4687</v>
      </c>
      <c r="V1259" s="47"/>
      <c r="W1259" s="39">
        <v>22508</v>
      </c>
      <c r="X1259" s="60"/>
      <c r="Y1259" s="35"/>
      <c r="Z1259" s="35"/>
      <c r="AA1259" s="68">
        <f t="shared" si="19"/>
        <v>0</v>
      </c>
      <c r="AB1259" s="35"/>
      <c r="AC1259" s="35" t="s">
        <v>534</v>
      </c>
      <c r="AD1259" s="34"/>
      <c r="AE1259" s="34" t="s">
        <v>4688</v>
      </c>
      <c r="AF1259" s="34" t="s">
        <v>63</v>
      </c>
      <c r="AG1259" s="34" t="s">
        <v>239</v>
      </c>
    </row>
    <row r="1260" spans="1:33" s="5" customFormat="1" ht="50.25" customHeight="1" x14ac:dyDescent="0.3">
      <c r="A1260" s="58" t="s">
        <v>4712</v>
      </c>
      <c r="B1260" s="35">
        <v>86110000</v>
      </c>
      <c r="C1260" s="34" t="s">
        <v>4683</v>
      </c>
      <c r="D1260" s="55">
        <v>43344</v>
      </c>
      <c r="E1260" s="34" t="s">
        <v>248</v>
      </c>
      <c r="F1260" s="34" t="s">
        <v>211</v>
      </c>
      <c r="G1260" s="34" t="s">
        <v>232</v>
      </c>
      <c r="H1260" s="74">
        <v>500000000</v>
      </c>
      <c r="I1260" s="74">
        <v>500000000</v>
      </c>
      <c r="J1260" s="34" t="s">
        <v>76</v>
      </c>
      <c r="K1260" s="34" t="s">
        <v>68</v>
      </c>
      <c r="L1260" s="35" t="s">
        <v>5821</v>
      </c>
      <c r="M1260" s="35" t="s">
        <v>5822</v>
      </c>
      <c r="N1260" s="58" t="s">
        <v>4668</v>
      </c>
      <c r="O1260" s="45" t="s">
        <v>5823</v>
      </c>
      <c r="P1260" s="34" t="s">
        <v>4684</v>
      </c>
      <c r="Q1260" s="35" t="s">
        <v>4685</v>
      </c>
      <c r="R1260" s="34" t="s">
        <v>4684</v>
      </c>
      <c r="S1260" s="34" t="s">
        <v>4686</v>
      </c>
      <c r="T1260" s="35" t="s">
        <v>4685</v>
      </c>
      <c r="U1260" s="35" t="s">
        <v>4687</v>
      </c>
      <c r="V1260" s="47"/>
      <c r="W1260" s="39">
        <v>22507</v>
      </c>
      <c r="X1260" s="60"/>
      <c r="Y1260" s="35"/>
      <c r="Z1260" s="35"/>
      <c r="AA1260" s="68">
        <f t="shared" si="19"/>
        <v>0</v>
      </c>
      <c r="AB1260" s="35"/>
      <c r="AC1260" s="35" t="s">
        <v>534</v>
      </c>
      <c r="AD1260" s="34"/>
      <c r="AE1260" s="34" t="s">
        <v>4688</v>
      </c>
      <c r="AF1260" s="34" t="s">
        <v>63</v>
      </c>
      <c r="AG1260" s="34" t="s">
        <v>239</v>
      </c>
    </row>
    <row r="1261" spans="1:33" s="5" customFormat="1" ht="50.25" customHeight="1" x14ac:dyDescent="0.3">
      <c r="A1261" s="58" t="s">
        <v>4712</v>
      </c>
      <c r="B1261" s="35">
        <v>78111500</v>
      </c>
      <c r="C1261" s="34" t="s">
        <v>4689</v>
      </c>
      <c r="D1261" s="55">
        <v>43011</v>
      </c>
      <c r="E1261" s="34" t="s">
        <v>683</v>
      </c>
      <c r="F1261" s="34" t="s">
        <v>47</v>
      </c>
      <c r="G1261" s="34" t="s">
        <v>2595</v>
      </c>
      <c r="H1261" s="74">
        <v>40000000</v>
      </c>
      <c r="I1261" s="74">
        <v>40000000</v>
      </c>
      <c r="J1261" s="34" t="s">
        <v>49</v>
      </c>
      <c r="K1261" s="34" t="s">
        <v>50</v>
      </c>
      <c r="L1261" s="35" t="s">
        <v>4637</v>
      </c>
      <c r="M1261" s="35" t="s">
        <v>2565</v>
      </c>
      <c r="N1261" s="58" t="s">
        <v>4638</v>
      </c>
      <c r="O1261" s="45" t="s">
        <v>4639</v>
      </c>
      <c r="P1261" s="34"/>
      <c r="Q1261" s="34" t="s">
        <v>5833</v>
      </c>
      <c r="R1261" s="34" t="s">
        <v>2595</v>
      </c>
      <c r="S1261" s="34"/>
      <c r="T1261" s="34" t="s">
        <v>5833</v>
      </c>
      <c r="U1261" s="34" t="s">
        <v>5833</v>
      </c>
      <c r="V1261" s="35">
        <v>7506</v>
      </c>
      <c r="W1261" s="34">
        <v>20921</v>
      </c>
      <c r="X1261" s="60">
        <v>43007</v>
      </c>
      <c r="Y1261" s="71">
        <v>43011</v>
      </c>
      <c r="Z1261" s="34">
        <v>4600007506</v>
      </c>
      <c r="AA1261" s="68">
        <f t="shared" si="19"/>
        <v>1</v>
      </c>
      <c r="AB1261" s="35" t="s">
        <v>2567</v>
      </c>
      <c r="AC1261" s="35" t="s">
        <v>61</v>
      </c>
      <c r="AD1261" s="35" t="s">
        <v>4690</v>
      </c>
      <c r="AE1261" s="35" t="s">
        <v>4691</v>
      </c>
      <c r="AF1261" s="34" t="s">
        <v>63</v>
      </c>
      <c r="AG1261" s="34" t="s">
        <v>239</v>
      </c>
    </row>
    <row r="1262" spans="1:33" s="5" customFormat="1" ht="50.25" customHeight="1" x14ac:dyDescent="0.3">
      <c r="A1262" s="58" t="s">
        <v>4712</v>
      </c>
      <c r="B1262" s="35">
        <v>93141500</v>
      </c>
      <c r="C1262" s="34" t="s">
        <v>4692</v>
      </c>
      <c r="D1262" s="55">
        <v>43126</v>
      </c>
      <c r="E1262" s="34" t="s">
        <v>222</v>
      </c>
      <c r="F1262" s="34" t="s">
        <v>47</v>
      </c>
      <c r="G1262" s="34" t="s">
        <v>232</v>
      </c>
      <c r="H1262" s="74">
        <v>50000000</v>
      </c>
      <c r="I1262" s="74">
        <v>50000000</v>
      </c>
      <c r="J1262" s="34" t="s">
        <v>76</v>
      </c>
      <c r="K1262" s="34" t="s">
        <v>68</v>
      </c>
      <c r="L1262" s="35" t="s">
        <v>4637</v>
      </c>
      <c r="M1262" s="35" t="s">
        <v>2565</v>
      </c>
      <c r="N1262" s="58" t="s">
        <v>4638</v>
      </c>
      <c r="O1262" s="45" t="s">
        <v>4639</v>
      </c>
      <c r="P1262" s="34" t="s">
        <v>4670</v>
      </c>
      <c r="Q1262" s="34" t="s">
        <v>4693</v>
      </c>
      <c r="R1262" s="34" t="s">
        <v>4670</v>
      </c>
      <c r="S1262" s="34" t="s">
        <v>4672</v>
      </c>
      <c r="T1262" s="34" t="s">
        <v>4693</v>
      </c>
      <c r="U1262" s="35" t="s">
        <v>4681</v>
      </c>
      <c r="V1262" s="35">
        <v>8047</v>
      </c>
      <c r="W1262" s="34">
        <v>20788</v>
      </c>
      <c r="X1262" s="60">
        <v>43124</v>
      </c>
      <c r="Y1262" s="71">
        <v>43126</v>
      </c>
      <c r="Z1262" s="34">
        <v>4600008032</v>
      </c>
      <c r="AA1262" s="68">
        <f t="shared" si="19"/>
        <v>1</v>
      </c>
      <c r="AB1262" s="35" t="s">
        <v>4694</v>
      </c>
      <c r="AC1262" s="35" t="s">
        <v>827</v>
      </c>
      <c r="AD1262" s="35" t="s">
        <v>4695</v>
      </c>
      <c r="AE1262" s="35" t="s">
        <v>4691</v>
      </c>
      <c r="AF1262" s="34" t="s">
        <v>63</v>
      </c>
      <c r="AG1262" s="34" t="s">
        <v>239</v>
      </c>
    </row>
    <row r="1263" spans="1:33" s="5" customFormat="1" ht="50.25" customHeight="1" x14ac:dyDescent="0.3">
      <c r="A1263" s="58" t="s">
        <v>4712</v>
      </c>
      <c r="B1263" s="35">
        <v>93141500</v>
      </c>
      <c r="C1263" s="34" t="s">
        <v>4696</v>
      </c>
      <c r="D1263" s="55">
        <v>43040</v>
      </c>
      <c r="E1263" s="34" t="s">
        <v>4612</v>
      </c>
      <c r="F1263" s="34" t="s">
        <v>47</v>
      </c>
      <c r="G1263" s="34" t="s">
        <v>232</v>
      </c>
      <c r="H1263" s="74">
        <v>157071258</v>
      </c>
      <c r="I1263" s="74">
        <v>157071258</v>
      </c>
      <c r="J1263" s="34" t="s">
        <v>76</v>
      </c>
      <c r="K1263" s="34"/>
      <c r="L1263" s="35" t="s">
        <v>4613</v>
      </c>
      <c r="M1263" s="35" t="s">
        <v>4614</v>
      </c>
      <c r="N1263" s="58" t="s">
        <v>4615</v>
      </c>
      <c r="O1263" s="45" t="s">
        <v>4616</v>
      </c>
      <c r="P1263" s="34" t="s">
        <v>4632</v>
      </c>
      <c r="Q1263" s="34" t="s">
        <v>4697</v>
      </c>
      <c r="R1263" s="34" t="s">
        <v>4632</v>
      </c>
      <c r="S1263" s="34" t="s">
        <v>4634</v>
      </c>
      <c r="T1263" s="34" t="s">
        <v>4621</v>
      </c>
      <c r="U1263" s="35" t="s">
        <v>4698</v>
      </c>
      <c r="V1263" s="35">
        <v>7753</v>
      </c>
      <c r="W1263" s="34">
        <v>21845</v>
      </c>
      <c r="X1263" s="60">
        <v>43035</v>
      </c>
      <c r="Y1263" s="35">
        <v>4600007644</v>
      </c>
      <c r="Z1263" s="35">
        <v>4600007644</v>
      </c>
      <c r="AA1263" s="68">
        <f t="shared" si="19"/>
        <v>1</v>
      </c>
      <c r="AB1263" s="35" t="s">
        <v>2376</v>
      </c>
      <c r="AC1263" s="35" t="s">
        <v>61</v>
      </c>
      <c r="AD1263" s="35"/>
      <c r="AE1263" s="35" t="s">
        <v>4623</v>
      </c>
      <c r="AF1263" s="34" t="s">
        <v>63</v>
      </c>
      <c r="AG1263" s="34" t="s">
        <v>4624</v>
      </c>
    </row>
    <row r="1264" spans="1:33" s="5" customFormat="1" ht="50.25" customHeight="1" x14ac:dyDescent="0.3">
      <c r="A1264" s="58" t="s">
        <v>4712</v>
      </c>
      <c r="B1264" s="35">
        <v>93141500</v>
      </c>
      <c r="C1264" s="34" t="s">
        <v>4696</v>
      </c>
      <c r="D1264" s="55">
        <v>43040</v>
      </c>
      <c r="E1264" s="34" t="s">
        <v>4612</v>
      </c>
      <c r="F1264" s="34" t="s">
        <v>47</v>
      </c>
      <c r="G1264" s="34" t="s">
        <v>232</v>
      </c>
      <c r="H1264" s="74">
        <v>64127057</v>
      </c>
      <c r="I1264" s="74">
        <v>64127057</v>
      </c>
      <c r="J1264" s="34" t="s">
        <v>76</v>
      </c>
      <c r="K1264" s="34"/>
      <c r="L1264" s="35" t="s">
        <v>4613</v>
      </c>
      <c r="M1264" s="35" t="s">
        <v>4614</v>
      </c>
      <c r="N1264" s="58" t="s">
        <v>4615</v>
      </c>
      <c r="O1264" s="45" t="s">
        <v>4616</v>
      </c>
      <c r="P1264" s="34" t="s">
        <v>4617</v>
      </c>
      <c r="Q1264" s="34" t="s">
        <v>4618</v>
      </c>
      <c r="R1264" s="34" t="s">
        <v>4619</v>
      </c>
      <c r="S1264" s="34" t="s">
        <v>4620</v>
      </c>
      <c r="T1264" s="34" t="s">
        <v>4621</v>
      </c>
      <c r="U1264" s="35" t="s">
        <v>4622</v>
      </c>
      <c r="V1264" s="35">
        <v>7753</v>
      </c>
      <c r="W1264" s="34">
        <v>21902</v>
      </c>
      <c r="X1264" s="60">
        <v>43035</v>
      </c>
      <c r="Y1264" s="35">
        <v>4600007644</v>
      </c>
      <c r="Z1264" s="35">
        <v>4600007644</v>
      </c>
      <c r="AA1264" s="68">
        <f t="shared" si="19"/>
        <v>1</v>
      </c>
      <c r="AB1264" s="35" t="s">
        <v>2376</v>
      </c>
      <c r="AC1264" s="35" t="s">
        <v>61</v>
      </c>
      <c r="AD1264" s="35"/>
      <c r="AE1264" s="35" t="s">
        <v>4623</v>
      </c>
      <c r="AF1264" s="34" t="s">
        <v>63</v>
      </c>
      <c r="AG1264" s="34" t="s">
        <v>4624</v>
      </c>
    </row>
    <row r="1265" spans="1:33" s="5" customFormat="1" ht="50.25" customHeight="1" x14ac:dyDescent="0.3">
      <c r="A1265" s="58" t="s">
        <v>4712</v>
      </c>
      <c r="B1265" s="35">
        <v>93141500</v>
      </c>
      <c r="C1265" s="34" t="s">
        <v>4696</v>
      </c>
      <c r="D1265" s="55">
        <v>43040</v>
      </c>
      <c r="E1265" s="34" t="s">
        <v>4612</v>
      </c>
      <c r="F1265" s="34" t="s">
        <v>47</v>
      </c>
      <c r="G1265" s="34" t="s">
        <v>232</v>
      </c>
      <c r="H1265" s="74">
        <v>7801685</v>
      </c>
      <c r="I1265" s="74">
        <v>7801685</v>
      </c>
      <c r="J1265" s="34" t="s">
        <v>76</v>
      </c>
      <c r="K1265" s="34"/>
      <c r="L1265" s="35" t="s">
        <v>4613</v>
      </c>
      <c r="M1265" s="35" t="s">
        <v>4614</v>
      </c>
      <c r="N1265" s="58" t="s">
        <v>4615</v>
      </c>
      <c r="O1265" s="45" t="s">
        <v>4616</v>
      </c>
      <c r="P1265" s="34" t="s">
        <v>4684</v>
      </c>
      <c r="Q1265" s="34" t="s">
        <v>4699</v>
      </c>
      <c r="R1265" s="34" t="s">
        <v>4684</v>
      </c>
      <c r="S1265" s="34" t="s">
        <v>4686</v>
      </c>
      <c r="T1265" s="34" t="s">
        <v>4621</v>
      </c>
      <c r="U1265" s="35" t="s">
        <v>4622</v>
      </c>
      <c r="V1265" s="35">
        <v>7753</v>
      </c>
      <c r="W1265" s="34">
        <v>21903</v>
      </c>
      <c r="X1265" s="60">
        <v>43035</v>
      </c>
      <c r="Y1265" s="35">
        <v>4600007644</v>
      </c>
      <c r="Z1265" s="35">
        <v>4600007644</v>
      </c>
      <c r="AA1265" s="68">
        <f t="shared" si="19"/>
        <v>1</v>
      </c>
      <c r="AB1265" s="35" t="s">
        <v>2376</v>
      </c>
      <c r="AC1265" s="35" t="s">
        <v>61</v>
      </c>
      <c r="AD1265" s="35"/>
      <c r="AE1265" s="35" t="s">
        <v>4623</v>
      </c>
      <c r="AF1265" s="34" t="s">
        <v>63</v>
      </c>
      <c r="AG1265" s="34" t="s">
        <v>4624</v>
      </c>
    </row>
    <row r="1266" spans="1:33" s="5" customFormat="1" ht="50.25" customHeight="1" x14ac:dyDescent="0.3">
      <c r="A1266" s="58" t="s">
        <v>4712</v>
      </c>
      <c r="B1266" s="35">
        <v>93141500</v>
      </c>
      <c r="C1266" s="34" t="s">
        <v>5824</v>
      </c>
      <c r="D1266" s="55">
        <v>43333</v>
      </c>
      <c r="E1266" s="34" t="s">
        <v>4700</v>
      </c>
      <c r="F1266" s="34" t="s">
        <v>211</v>
      </c>
      <c r="G1266" s="34" t="s">
        <v>232</v>
      </c>
      <c r="H1266" s="74">
        <v>50000000</v>
      </c>
      <c r="I1266" s="74">
        <v>50000000</v>
      </c>
      <c r="J1266" s="34" t="s">
        <v>76</v>
      </c>
      <c r="K1266" s="34"/>
      <c r="L1266" s="35" t="s">
        <v>4666</v>
      </c>
      <c r="M1266" s="35" t="s">
        <v>4667</v>
      </c>
      <c r="N1266" s="58" t="s">
        <v>4668</v>
      </c>
      <c r="O1266" s="45" t="s">
        <v>4669</v>
      </c>
      <c r="P1266" s="34" t="s">
        <v>4701</v>
      </c>
      <c r="Q1266" s="35" t="s">
        <v>4702</v>
      </c>
      <c r="R1266" s="34" t="s">
        <v>4701</v>
      </c>
      <c r="S1266" s="34" t="s">
        <v>4703</v>
      </c>
      <c r="T1266" s="35" t="s">
        <v>4702</v>
      </c>
      <c r="U1266" s="35" t="s">
        <v>4704</v>
      </c>
      <c r="V1266" s="47">
        <v>8363</v>
      </c>
      <c r="W1266" s="39">
        <v>21872</v>
      </c>
      <c r="X1266" s="60">
        <v>43284</v>
      </c>
      <c r="Y1266" s="35"/>
      <c r="Z1266" s="35"/>
      <c r="AA1266" s="68">
        <f t="shared" si="19"/>
        <v>0.33</v>
      </c>
      <c r="AB1266" s="35"/>
      <c r="AC1266" s="35" t="s">
        <v>534</v>
      </c>
      <c r="AD1266" s="34"/>
      <c r="AE1266" s="34"/>
      <c r="AF1266" s="34"/>
      <c r="AG1266" s="34"/>
    </row>
    <row r="1267" spans="1:33" s="5" customFormat="1" ht="50.25" customHeight="1" x14ac:dyDescent="0.3">
      <c r="A1267" s="58" t="s">
        <v>4712</v>
      </c>
      <c r="B1267" s="35">
        <v>93141500</v>
      </c>
      <c r="C1267" s="34" t="s">
        <v>5824</v>
      </c>
      <c r="D1267" s="55">
        <v>43333</v>
      </c>
      <c r="E1267" s="34" t="s">
        <v>4700</v>
      </c>
      <c r="F1267" s="34" t="s">
        <v>211</v>
      </c>
      <c r="G1267" s="34" t="s">
        <v>232</v>
      </c>
      <c r="H1267" s="74">
        <v>150000000</v>
      </c>
      <c r="I1267" s="74">
        <v>150000000</v>
      </c>
      <c r="J1267" s="34" t="s">
        <v>76</v>
      </c>
      <c r="K1267" s="34"/>
      <c r="L1267" s="35" t="s">
        <v>4666</v>
      </c>
      <c r="M1267" s="35" t="s">
        <v>4667</v>
      </c>
      <c r="N1267" s="58" t="s">
        <v>4668</v>
      </c>
      <c r="O1267" s="45" t="s">
        <v>4669</v>
      </c>
      <c r="P1267" s="34" t="s">
        <v>4701</v>
      </c>
      <c r="Q1267" s="35" t="s">
        <v>4702</v>
      </c>
      <c r="R1267" s="34" t="s">
        <v>4701</v>
      </c>
      <c r="S1267" s="34" t="s">
        <v>4703</v>
      </c>
      <c r="T1267" s="35" t="s">
        <v>4702</v>
      </c>
      <c r="U1267" s="35" t="s">
        <v>4704</v>
      </c>
      <c r="V1267" s="47">
        <v>8363</v>
      </c>
      <c r="W1267" s="39">
        <v>21873</v>
      </c>
      <c r="X1267" s="60">
        <v>43284</v>
      </c>
      <c r="Y1267" s="35"/>
      <c r="Z1267" s="35"/>
      <c r="AA1267" s="68">
        <f t="shared" si="19"/>
        <v>0.33</v>
      </c>
      <c r="AB1267" s="35"/>
      <c r="AC1267" s="35" t="s">
        <v>534</v>
      </c>
      <c r="AD1267" s="34"/>
      <c r="AE1267" s="34"/>
      <c r="AF1267" s="34"/>
      <c r="AG1267" s="34"/>
    </row>
    <row r="1268" spans="1:33" s="5" customFormat="1" ht="50.25" customHeight="1" x14ac:dyDescent="0.3">
      <c r="A1268" s="58" t="s">
        <v>4712</v>
      </c>
      <c r="B1268" s="35">
        <v>93141500</v>
      </c>
      <c r="C1268" s="34" t="s">
        <v>5824</v>
      </c>
      <c r="D1268" s="55">
        <v>43333</v>
      </c>
      <c r="E1268" s="34" t="s">
        <v>4700</v>
      </c>
      <c r="F1268" s="34" t="s">
        <v>211</v>
      </c>
      <c r="G1268" s="34" t="s">
        <v>232</v>
      </c>
      <c r="H1268" s="74">
        <v>11641997</v>
      </c>
      <c r="I1268" s="74">
        <v>11641997</v>
      </c>
      <c r="J1268" s="34" t="s">
        <v>76</v>
      </c>
      <c r="K1268" s="34"/>
      <c r="L1268" s="35" t="s">
        <v>4666</v>
      </c>
      <c r="M1268" s="35" t="s">
        <v>4667</v>
      </c>
      <c r="N1268" s="58" t="s">
        <v>4668</v>
      </c>
      <c r="O1268" s="45" t="s">
        <v>4669</v>
      </c>
      <c r="P1268" s="34" t="s">
        <v>4701</v>
      </c>
      <c r="Q1268" s="35" t="s">
        <v>4702</v>
      </c>
      <c r="R1268" s="34" t="s">
        <v>4701</v>
      </c>
      <c r="S1268" s="34" t="s">
        <v>4703</v>
      </c>
      <c r="T1268" s="35" t="s">
        <v>4702</v>
      </c>
      <c r="U1268" s="35" t="s">
        <v>4704</v>
      </c>
      <c r="V1268" s="47">
        <v>8363</v>
      </c>
      <c r="W1268" s="39">
        <v>22217</v>
      </c>
      <c r="X1268" s="60">
        <v>43284</v>
      </c>
      <c r="Y1268" s="35"/>
      <c r="Z1268" s="35"/>
      <c r="AA1268" s="68">
        <f t="shared" si="19"/>
        <v>0.33</v>
      </c>
      <c r="AB1268" s="35"/>
      <c r="AC1268" s="35" t="s">
        <v>534</v>
      </c>
      <c r="AD1268" s="34"/>
      <c r="AE1268" s="34"/>
      <c r="AF1268" s="34"/>
      <c r="AG1268" s="34"/>
    </row>
    <row r="1269" spans="1:33" s="5" customFormat="1" ht="50.25" customHeight="1" x14ac:dyDescent="0.3">
      <c r="A1269" s="58" t="s">
        <v>4712</v>
      </c>
      <c r="B1269" s="35">
        <v>93141500</v>
      </c>
      <c r="C1269" s="34" t="s">
        <v>4705</v>
      </c>
      <c r="D1269" s="55">
        <v>43327</v>
      </c>
      <c r="E1269" s="34" t="s">
        <v>796</v>
      </c>
      <c r="F1269" s="34" t="s">
        <v>81</v>
      </c>
      <c r="G1269" s="34" t="s">
        <v>232</v>
      </c>
      <c r="H1269" s="74">
        <v>192928742</v>
      </c>
      <c r="I1269" s="74">
        <v>192928742</v>
      </c>
      <c r="J1269" s="34" t="s">
        <v>76</v>
      </c>
      <c r="K1269" s="34"/>
      <c r="L1269" s="35" t="s">
        <v>4666</v>
      </c>
      <c r="M1269" s="35" t="s">
        <v>4667</v>
      </c>
      <c r="N1269" s="58" t="s">
        <v>4668</v>
      </c>
      <c r="O1269" s="45" t="s">
        <v>4669</v>
      </c>
      <c r="P1269" s="34" t="s">
        <v>4670</v>
      </c>
      <c r="Q1269" s="34" t="s">
        <v>4706</v>
      </c>
      <c r="R1269" s="34" t="s">
        <v>4670</v>
      </c>
      <c r="S1269" s="34" t="s">
        <v>4672</v>
      </c>
      <c r="T1269" s="34" t="s">
        <v>4706</v>
      </c>
      <c r="U1269" s="35" t="s">
        <v>4707</v>
      </c>
      <c r="V1269" s="35"/>
      <c r="W1269" s="34">
        <v>21980</v>
      </c>
      <c r="X1269" s="60"/>
      <c r="Y1269" s="71"/>
      <c r="Z1269" s="34"/>
      <c r="AA1269" s="68">
        <f t="shared" si="19"/>
        <v>0</v>
      </c>
      <c r="AB1269" s="35"/>
      <c r="AC1269" s="35"/>
      <c r="AD1269" s="35"/>
      <c r="AE1269" s="35"/>
      <c r="AF1269" s="34"/>
      <c r="AG1269" s="34"/>
    </row>
    <row r="1270" spans="1:33" s="5" customFormat="1" ht="50.25" customHeight="1" x14ac:dyDescent="0.3">
      <c r="A1270" s="58" t="s">
        <v>4712</v>
      </c>
      <c r="B1270" s="35">
        <v>93141500</v>
      </c>
      <c r="C1270" s="34" t="s">
        <v>4705</v>
      </c>
      <c r="D1270" s="55">
        <v>43327</v>
      </c>
      <c r="E1270" s="34" t="s">
        <v>5825</v>
      </c>
      <c r="F1270" s="34" t="s">
        <v>81</v>
      </c>
      <c r="G1270" s="34" t="s">
        <v>232</v>
      </c>
      <c r="H1270" s="74">
        <v>107071258</v>
      </c>
      <c r="I1270" s="74">
        <v>107071258</v>
      </c>
      <c r="J1270" s="34" t="s">
        <v>76</v>
      </c>
      <c r="K1270" s="34"/>
      <c r="L1270" s="35" t="s">
        <v>4666</v>
      </c>
      <c r="M1270" s="35" t="s">
        <v>4667</v>
      </c>
      <c r="N1270" s="58" t="s">
        <v>4668</v>
      </c>
      <c r="O1270" s="45" t="s">
        <v>4669</v>
      </c>
      <c r="P1270" s="34" t="s">
        <v>4670</v>
      </c>
      <c r="Q1270" s="34" t="s">
        <v>4706</v>
      </c>
      <c r="R1270" s="34" t="s">
        <v>4670</v>
      </c>
      <c r="S1270" s="34" t="s">
        <v>4672</v>
      </c>
      <c r="T1270" s="34" t="s">
        <v>4706</v>
      </c>
      <c r="U1270" s="35" t="s">
        <v>4707</v>
      </c>
      <c r="V1270" s="35"/>
      <c r="W1270" s="34">
        <v>21979</v>
      </c>
      <c r="X1270" s="60"/>
      <c r="Y1270" s="71"/>
      <c r="Z1270" s="34"/>
      <c r="AA1270" s="68">
        <f t="shared" si="19"/>
        <v>0</v>
      </c>
      <c r="AB1270" s="35"/>
      <c r="AC1270" s="35"/>
      <c r="AD1270" s="35"/>
      <c r="AE1270" s="35"/>
      <c r="AF1270" s="34"/>
      <c r="AG1270" s="34"/>
    </row>
    <row r="1271" spans="1:33" s="5" customFormat="1" ht="50.25" customHeight="1" x14ac:dyDescent="0.3">
      <c r="A1271" s="58" t="s">
        <v>4712</v>
      </c>
      <c r="B1271" s="35">
        <v>93141500</v>
      </c>
      <c r="C1271" s="34" t="s">
        <v>4708</v>
      </c>
      <c r="D1271" s="55">
        <v>43282</v>
      </c>
      <c r="E1271" s="34" t="s">
        <v>5826</v>
      </c>
      <c r="F1271" s="34" t="s">
        <v>47</v>
      </c>
      <c r="G1271" s="34" t="s">
        <v>232</v>
      </c>
      <c r="H1271" s="74">
        <v>80000000</v>
      </c>
      <c r="I1271" s="74">
        <v>80000000</v>
      </c>
      <c r="J1271" s="34" t="s">
        <v>76</v>
      </c>
      <c r="K1271" s="34" t="s">
        <v>68</v>
      </c>
      <c r="L1271" s="35" t="s">
        <v>4613</v>
      </c>
      <c r="M1271" s="35" t="s">
        <v>4614</v>
      </c>
      <c r="N1271" s="58" t="s">
        <v>4615</v>
      </c>
      <c r="O1271" s="45" t="s">
        <v>4616</v>
      </c>
      <c r="P1271" s="34" t="s">
        <v>4617</v>
      </c>
      <c r="Q1271" s="34" t="s">
        <v>4626</v>
      </c>
      <c r="R1271" s="34" t="s">
        <v>4627</v>
      </c>
      <c r="S1271" s="34" t="s">
        <v>4620</v>
      </c>
      <c r="T1271" s="34" t="s">
        <v>4626</v>
      </c>
      <c r="U1271" s="35" t="s">
        <v>4628</v>
      </c>
      <c r="V1271" s="35"/>
      <c r="W1271" s="34">
        <v>21739</v>
      </c>
      <c r="X1271" s="60"/>
      <c r="Y1271" s="35"/>
      <c r="Z1271" s="35"/>
      <c r="AA1271" s="68">
        <f t="shared" si="19"/>
        <v>0</v>
      </c>
      <c r="AB1271" s="69" t="s">
        <v>1728</v>
      </c>
      <c r="AC1271" s="35"/>
      <c r="AD1271" s="35"/>
      <c r="AE1271" s="35"/>
      <c r="AF1271" s="34" t="s">
        <v>63</v>
      </c>
      <c r="AG1271" s="34" t="s">
        <v>4624</v>
      </c>
    </row>
    <row r="1272" spans="1:33" s="5" customFormat="1" ht="50.25" customHeight="1" x14ac:dyDescent="0.3">
      <c r="A1272" s="58" t="s">
        <v>4712</v>
      </c>
      <c r="B1272" s="35">
        <v>93141500</v>
      </c>
      <c r="C1272" s="34" t="s">
        <v>4709</v>
      </c>
      <c r="D1272" s="55">
        <v>43313</v>
      </c>
      <c r="E1272" s="34" t="s">
        <v>5827</v>
      </c>
      <c r="F1272" s="34" t="s">
        <v>47</v>
      </c>
      <c r="G1272" s="34" t="s">
        <v>232</v>
      </c>
      <c r="H1272" s="74">
        <v>40000000</v>
      </c>
      <c r="I1272" s="74">
        <v>40000000</v>
      </c>
      <c r="J1272" s="34" t="s">
        <v>76</v>
      </c>
      <c r="K1272" s="34" t="s">
        <v>68</v>
      </c>
      <c r="L1272" s="35" t="s">
        <v>4613</v>
      </c>
      <c r="M1272" s="35" t="s">
        <v>4614</v>
      </c>
      <c r="N1272" s="58" t="s">
        <v>4615</v>
      </c>
      <c r="O1272" s="45" t="s">
        <v>4616</v>
      </c>
      <c r="P1272" s="34" t="s">
        <v>4684</v>
      </c>
      <c r="Q1272" s="34" t="s">
        <v>4710</v>
      </c>
      <c r="R1272" s="34" t="s">
        <v>4684</v>
      </c>
      <c r="S1272" s="34" t="s">
        <v>4686</v>
      </c>
      <c r="T1272" s="34" t="s">
        <v>4711</v>
      </c>
      <c r="U1272" s="35" t="s">
        <v>4711</v>
      </c>
      <c r="V1272" s="35"/>
      <c r="W1272" s="34">
        <v>22320</v>
      </c>
      <c r="X1272" s="60"/>
      <c r="Y1272" s="35"/>
      <c r="Z1272" s="35"/>
      <c r="AA1272" s="68">
        <f t="shared" si="19"/>
        <v>0</v>
      </c>
      <c r="AB1272" s="69"/>
      <c r="AC1272" s="35"/>
      <c r="AD1272" s="35"/>
      <c r="AE1272" s="35"/>
      <c r="AF1272" s="34" t="s">
        <v>63</v>
      </c>
      <c r="AG1272" s="34" t="s">
        <v>4624</v>
      </c>
    </row>
    <row r="1273" spans="1:33" s="5" customFormat="1" ht="50.25" customHeight="1" x14ac:dyDescent="0.3">
      <c r="A1273" s="58" t="s">
        <v>4712</v>
      </c>
      <c r="B1273" s="35">
        <v>93141500</v>
      </c>
      <c r="C1273" s="34" t="s">
        <v>5828</v>
      </c>
      <c r="D1273" s="55">
        <v>43313</v>
      </c>
      <c r="E1273" s="34" t="s">
        <v>1911</v>
      </c>
      <c r="F1273" s="34" t="s">
        <v>47</v>
      </c>
      <c r="G1273" s="34" t="s">
        <v>232</v>
      </c>
      <c r="H1273" s="74">
        <v>3000000</v>
      </c>
      <c r="I1273" s="74">
        <v>3000000</v>
      </c>
      <c r="J1273" s="34" t="s">
        <v>76</v>
      </c>
      <c r="K1273" s="34"/>
      <c r="L1273" s="35" t="s">
        <v>4613</v>
      </c>
      <c r="M1273" s="35" t="s">
        <v>4614</v>
      </c>
      <c r="N1273" s="58" t="s">
        <v>4615</v>
      </c>
      <c r="O1273" s="45" t="s">
        <v>4616</v>
      </c>
      <c r="P1273" s="34" t="s">
        <v>4632</v>
      </c>
      <c r="Q1273" s="34" t="s">
        <v>5834</v>
      </c>
      <c r="R1273" s="34" t="s">
        <v>4632</v>
      </c>
      <c r="S1273" s="34" t="s">
        <v>4634</v>
      </c>
      <c r="T1273" s="34" t="s">
        <v>5834</v>
      </c>
      <c r="U1273" s="35" t="s">
        <v>5835</v>
      </c>
      <c r="V1273" s="35"/>
      <c r="W1273" s="34">
        <v>22526</v>
      </c>
      <c r="X1273" s="60"/>
      <c r="Y1273" s="35"/>
      <c r="Z1273" s="35"/>
      <c r="AA1273" s="68">
        <f t="shared" si="19"/>
        <v>0</v>
      </c>
      <c r="AB1273" s="35"/>
      <c r="AC1273" s="35" t="s">
        <v>106</v>
      </c>
      <c r="AD1273" s="35" t="s">
        <v>5836</v>
      </c>
      <c r="AE1273" s="35" t="s">
        <v>4623</v>
      </c>
      <c r="AF1273" s="34" t="s">
        <v>63</v>
      </c>
      <c r="AG1273" s="34" t="s">
        <v>4624</v>
      </c>
    </row>
    <row r="1274" spans="1:33" s="5" customFormat="1" ht="50.25" customHeight="1" x14ac:dyDescent="0.3">
      <c r="A1274" s="58" t="s">
        <v>4712</v>
      </c>
      <c r="B1274" s="35">
        <v>93141500</v>
      </c>
      <c r="C1274" s="34" t="s">
        <v>5829</v>
      </c>
      <c r="D1274" s="55">
        <v>43040</v>
      </c>
      <c r="E1274" s="34" t="s">
        <v>4612</v>
      </c>
      <c r="F1274" s="34" t="s">
        <v>47</v>
      </c>
      <c r="G1274" s="34" t="s">
        <v>232</v>
      </c>
      <c r="H1274" s="74">
        <v>299672288</v>
      </c>
      <c r="I1274" s="122">
        <v>299672288</v>
      </c>
      <c r="J1274" s="34" t="s">
        <v>76</v>
      </c>
      <c r="K1274" s="34"/>
      <c r="L1274" s="35" t="s">
        <v>4613</v>
      </c>
      <c r="M1274" s="35" t="s">
        <v>4614</v>
      </c>
      <c r="N1274" s="58" t="s">
        <v>4615</v>
      </c>
      <c r="O1274" s="45" t="s">
        <v>4616</v>
      </c>
      <c r="P1274" s="34" t="s">
        <v>4632</v>
      </c>
      <c r="Q1274" s="34" t="s">
        <v>4697</v>
      </c>
      <c r="R1274" s="34" t="s">
        <v>5837</v>
      </c>
      <c r="S1274" s="34" t="s">
        <v>4634</v>
      </c>
      <c r="T1274" s="34" t="s">
        <v>4621</v>
      </c>
      <c r="U1274" s="35" t="s">
        <v>5838</v>
      </c>
      <c r="V1274" s="35" t="s">
        <v>3173</v>
      </c>
      <c r="W1274" s="34" t="s">
        <v>3174</v>
      </c>
      <c r="X1274" s="60">
        <v>43035</v>
      </c>
      <c r="Y1274" s="35">
        <v>4600007644</v>
      </c>
      <c r="Z1274" s="35">
        <v>4600007644</v>
      </c>
      <c r="AA1274" s="68">
        <f t="shared" si="19"/>
        <v>1</v>
      </c>
      <c r="AB1274" s="35" t="s">
        <v>2376</v>
      </c>
      <c r="AC1274" s="35" t="s">
        <v>61</v>
      </c>
      <c r="AD1274" s="35"/>
      <c r="AE1274" s="35" t="s">
        <v>4623</v>
      </c>
      <c r="AF1274" s="34" t="s">
        <v>63</v>
      </c>
      <c r="AG1274" s="34" t="s">
        <v>4624</v>
      </c>
    </row>
    <row r="1275" spans="1:33" s="5" customFormat="1" ht="50.25" customHeight="1" x14ac:dyDescent="0.3">
      <c r="A1275" s="58" t="s">
        <v>4211</v>
      </c>
      <c r="B1275" s="34">
        <v>77101704</v>
      </c>
      <c r="C1275" s="34" t="s">
        <v>4212</v>
      </c>
      <c r="D1275" s="55">
        <v>43313</v>
      </c>
      <c r="E1275" s="34" t="s">
        <v>796</v>
      </c>
      <c r="F1275" s="34" t="s">
        <v>81</v>
      </c>
      <c r="G1275" s="34" t="s">
        <v>232</v>
      </c>
      <c r="H1275" s="90">
        <v>30000000</v>
      </c>
      <c r="I1275" s="90">
        <v>30000000</v>
      </c>
      <c r="J1275" s="34" t="s">
        <v>76</v>
      </c>
      <c r="K1275" s="34" t="s">
        <v>68</v>
      </c>
      <c r="L1275" s="35" t="s">
        <v>4213</v>
      </c>
      <c r="M1275" s="91" t="s">
        <v>52</v>
      </c>
      <c r="N1275" s="91" t="s">
        <v>4214</v>
      </c>
      <c r="O1275" s="92" t="s">
        <v>4215</v>
      </c>
      <c r="P1275" s="34" t="s">
        <v>4216</v>
      </c>
      <c r="Q1275" s="34" t="s">
        <v>4217</v>
      </c>
      <c r="R1275" s="34" t="s">
        <v>4218</v>
      </c>
      <c r="S1275" s="34" t="s">
        <v>4219</v>
      </c>
      <c r="T1275" s="34">
        <v>34010103</v>
      </c>
      <c r="U1275" s="34" t="s">
        <v>4220</v>
      </c>
      <c r="V1275" s="34"/>
      <c r="W1275" s="34"/>
      <c r="X1275" s="60"/>
      <c r="Y1275" s="34"/>
      <c r="Z1275" s="34"/>
      <c r="AA1275" s="68" t="str">
        <f t="shared" si="19"/>
        <v/>
      </c>
      <c r="AB1275" s="35"/>
      <c r="AC1275" s="35"/>
      <c r="AD1275" s="35"/>
      <c r="AE1275" s="34" t="s">
        <v>4221</v>
      </c>
      <c r="AF1275" s="34" t="s">
        <v>4222</v>
      </c>
      <c r="AG1275" s="34" t="s">
        <v>3282</v>
      </c>
    </row>
    <row r="1276" spans="1:33" s="5" customFormat="1" ht="50.25" customHeight="1" x14ac:dyDescent="0.3">
      <c r="A1276" s="58" t="s">
        <v>4211</v>
      </c>
      <c r="B1276" s="34">
        <v>77101704</v>
      </c>
      <c r="C1276" s="34" t="s">
        <v>4223</v>
      </c>
      <c r="D1276" s="55">
        <v>43313</v>
      </c>
      <c r="E1276" s="34" t="s">
        <v>796</v>
      </c>
      <c r="F1276" s="34" t="s">
        <v>81</v>
      </c>
      <c r="G1276" s="34" t="s">
        <v>232</v>
      </c>
      <c r="H1276" s="90">
        <v>170000000</v>
      </c>
      <c r="I1276" s="90">
        <v>170000000</v>
      </c>
      <c r="J1276" s="34" t="s">
        <v>76</v>
      </c>
      <c r="K1276" s="34" t="s">
        <v>68</v>
      </c>
      <c r="L1276" s="35" t="s">
        <v>4213</v>
      </c>
      <c r="M1276" s="91" t="s">
        <v>52</v>
      </c>
      <c r="N1276" s="91" t="s">
        <v>4214</v>
      </c>
      <c r="O1276" s="92" t="s">
        <v>4215</v>
      </c>
      <c r="P1276" s="34" t="s">
        <v>4216</v>
      </c>
      <c r="Q1276" s="34" t="s">
        <v>4217</v>
      </c>
      <c r="R1276" s="34" t="s">
        <v>4218</v>
      </c>
      <c r="S1276" s="34" t="s">
        <v>4219</v>
      </c>
      <c r="T1276" s="34">
        <v>34010103</v>
      </c>
      <c r="U1276" s="34" t="s">
        <v>4220</v>
      </c>
      <c r="V1276" s="34"/>
      <c r="W1276" s="34"/>
      <c r="X1276" s="60"/>
      <c r="Y1276" s="34"/>
      <c r="Z1276" s="34"/>
      <c r="AA1276" s="68" t="str">
        <f t="shared" si="19"/>
        <v/>
      </c>
      <c r="AB1276" s="35"/>
      <c r="AC1276" s="35"/>
      <c r="AD1276" s="35"/>
      <c r="AE1276" s="34" t="s">
        <v>4221</v>
      </c>
      <c r="AF1276" s="34" t="s">
        <v>4222</v>
      </c>
      <c r="AG1276" s="34" t="s">
        <v>3282</v>
      </c>
    </row>
    <row r="1277" spans="1:33" s="5" customFormat="1" ht="50.25" customHeight="1" x14ac:dyDescent="0.3">
      <c r="A1277" s="58" t="s">
        <v>4211</v>
      </c>
      <c r="B1277" s="34">
        <v>77101604</v>
      </c>
      <c r="C1277" s="34" t="s">
        <v>4224</v>
      </c>
      <c r="D1277" s="55">
        <v>43313</v>
      </c>
      <c r="E1277" s="34" t="s">
        <v>796</v>
      </c>
      <c r="F1277" s="34" t="s">
        <v>81</v>
      </c>
      <c r="G1277" s="34" t="s">
        <v>232</v>
      </c>
      <c r="H1277" s="90">
        <v>50000000</v>
      </c>
      <c r="I1277" s="90">
        <v>50000000</v>
      </c>
      <c r="J1277" s="34" t="s">
        <v>76</v>
      </c>
      <c r="K1277" s="34" t="s">
        <v>68</v>
      </c>
      <c r="L1277" s="35" t="s">
        <v>4213</v>
      </c>
      <c r="M1277" s="91" t="s">
        <v>52</v>
      </c>
      <c r="N1277" s="91" t="s">
        <v>4214</v>
      </c>
      <c r="O1277" s="92" t="s">
        <v>4215</v>
      </c>
      <c r="P1277" s="34" t="s">
        <v>4216</v>
      </c>
      <c r="Q1277" s="34" t="s">
        <v>4217</v>
      </c>
      <c r="R1277" s="34" t="s">
        <v>4218</v>
      </c>
      <c r="S1277" s="34" t="s">
        <v>4219</v>
      </c>
      <c r="T1277" s="34">
        <v>34010103</v>
      </c>
      <c r="U1277" s="35" t="s">
        <v>4220</v>
      </c>
      <c r="V1277" s="35"/>
      <c r="W1277" s="34">
        <v>21910</v>
      </c>
      <c r="X1277" s="60"/>
      <c r="Y1277" s="34"/>
      <c r="Z1277" s="34"/>
      <c r="AA1277" s="68">
        <f t="shared" si="19"/>
        <v>0</v>
      </c>
      <c r="AB1277" s="35"/>
      <c r="AC1277" s="35"/>
      <c r="AD1277" s="35"/>
      <c r="AE1277" s="34" t="s">
        <v>4225</v>
      </c>
      <c r="AF1277" s="34" t="s">
        <v>4222</v>
      </c>
      <c r="AG1277" s="34" t="s">
        <v>3282</v>
      </c>
    </row>
    <row r="1278" spans="1:33" s="5" customFormat="1" ht="50.25" customHeight="1" x14ac:dyDescent="0.3">
      <c r="A1278" s="58" t="s">
        <v>4211</v>
      </c>
      <c r="B1278" s="34">
        <v>77101604</v>
      </c>
      <c r="C1278" s="34" t="s">
        <v>4224</v>
      </c>
      <c r="D1278" s="55">
        <v>43313</v>
      </c>
      <c r="E1278" s="34" t="s">
        <v>796</v>
      </c>
      <c r="F1278" s="34" t="s">
        <v>81</v>
      </c>
      <c r="G1278" s="34" t="s">
        <v>232</v>
      </c>
      <c r="H1278" s="90">
        <v>500000000</v>
      </c>
      <c r="I1278" s="90">
        <v>500000000</v>
      </c>
      <c r="J1278" s="34" t="s">
        <v>76</v>
      </c>
      <c r="K1278" s="34" t="s">
        <v>68</v>
      </c>
      <c r="L1278" s="35" t="s">
        <v>4213</v>
      </c>
      <c r="M1278" s="91" t="s">
        <v>52</v>
      </c>
      <c r="N1278" s="91" t="s">
        <v>4214</v>
      </c>
      <c r="O1278" s="92" t="s">
        <v>4215</v>
      </c>
      <c r="P1278" s="34" t="s">
        <v>4226</v>
      </c>
      <c r="Q1278" s="34" t="s">
        <v>4227</v>
      </c>
      <c r="R1278" s="34" t="s">
        <v>4228</v>
      </c>
      <c r="S1278" s="61" t="s">
        <v>4229</v>
      </c>
      <c r="T1278" s="34">
        <v>34020302</v>
      </c>
      <c r="U1278" s="34" t="s">
        <v>4230</v>
      </c>
      <c r="V1278" s="35"/>
      <c r="W1278" s="34">
        <v>21908</v>
      </c>
      <c r="X1278" s="60"/>
      <c r="Y1278" s="34"/>
      <c r="Z1278" s="34"/>
      <c r="AA1278" s="68">
        <f t="shared" si="19"/>
        <v>0</v>
      </c>
      <c r="AB1278" s="35"/>
      <c r="AC1278" s="35"/>
      <c r="AD1278" s="35"/>
      <c r="AE1278" s="34" t="s">
        <v>4225</v>
      </c>
      <c r="AF1278" s="34" t="s">
        <v>4222</v>
      </c>
      <c r="AG1278" s="34" t="s">
        <v>3282</v>
      </c>
    </row>
    <row r="1279" spans="1:33" s="5" customFormat="1" ht="50.25" customHeight="1" x14ac:dyDescent="0.3">
      <c r="A1279" s="58" t="s">
        <v>4211</v>
      </c>
      <c r="B1279" s="34">
        <v>77101604</v>
      </c>
      <c r="C1279" s="34" t="s">
        <v>4231</v>
      </c>
      <c r="D1279" s="55">
        <v>43313</v>
      </c>
      <c r="E1279" s="34" t="s">
        <v>796</v>
      </c>
      <c r="F1279" s="34" t="s">
        <v>81</v>
      </c>
      <c r="G1279" s="34" t="s">
        <v>232</v>
      </c>
      <c r="H1279" s="90">
        <v>12024805447</v>
      </c>
      <c r="I1279" s="90">
        <v>12024805447</v>
      </c>
      <c r="J1279" s="34" t="s">
        <v>76</v>
      </c>
      <c r="K1279" s="34" t="s">
        <v>68</v>
      </c>
      <c r="L1279" s="35" t="s">
        <v>4213</v>
      </c>
      <c r="M1279" s="91" t="s">
        <v>52</v>
      </c>
      <c r="N1279" s="91" t="s">
        <v>4214</v>
      </c>
      <c r="O1279" s="92" t="s">
        <v>4215</v>
      </c>
      <c r="P1279" s="34" t="s">
        <v>4232</v>
      </c>
      <c r="Q1279" s="34" t="s">
        <v>4233</v>
      </c>
      <c r="R1279" s="61" t="s">
        <v>4234</v>
      </c>
      <c r="S1279" s="34" t="s">
        <v>4235</v>
      </c>
      <c r="T1279" s="34">
        <v>34020104</v>
      </c>
      <c r="U1279" s="34" t="s">
        <v>4236</v>
      </c>
      <c r="V1279" s="35"/>
      <c r="W1279" s="34"/>
      <c r="X1279" s="60"/>
      <c r="Y1279" s="34"/>
      <c r="Z1279" s="34"/>
      <c r="AA1279" s="68" t="str">
        <f t="shared" si="19"/>
        <v/>
      </c>
      <c r="AB1279" s="35"/>
      <c r="AC1279" s="35"/>
      <c r="AD1279" s="35"/>
      <c r="AE1279" s="34" t="s">
        <v>4237</v>
      </c>
      <c r="AF1279" s="34" t="s">
        <v>4222</v>
      </c>
      <c r="AG1279" s="34" t="s">
        <v>3282</v>
      </c>
    </row>
    <row r="1280" spans="1:33" s="5" customFormat="1" ht="50.25" customHeight="1" x14ac:dyDescent="0.3">
      <c r="A1280" s="58" t="s">
        <v>4211</v>
      </c>
      <c r="B1280" s="34">
        <v>77101604</v>
      </c>
      <c r="C1280" s="34" t="s">
        <v>5814</v>
      </c>
      <c r="D1280" s="55">
        <v>43282</v>
      </c>
      <c r="E1280" s="34" t="s">
        <v>796</v>
      </c>
      <c r="F1280" s="34" t="s">
        <v>81</v>
      </c>
      <c r="G1280" s="34" t="s">
        <v>232</v>
      </c>
      <c r="H1280" s="90">
        <v>3350000000</v>
      </c>
      <c r="I1280" s="90">
        <v>3350000000</v>
      </c>
      <c r="J1280" s="34" t="s">
        <v>76</v>
      </c>
      <c r="K1280" s="34" t="s">
        <v>68</v>
      </c>
      <c r="L1280" s="35" t="s">
        <v>4213</v>
      </c>
      <c r="M1280" s="91" t="s">
        <v>52</v>
      </c>
      <c r="N1280" s="91" t="s">
        <v>4214</v>
      </c>
      <c r="O1280" s="92" t="s">
        <v>4215</v>
      </c>
      <c r="P1280" s="34" t="s">
        <v>4232</v>
      </c>
      <c r="Q1280" s="34" t="s">
        <v>4233</v>
      </c>
      <c r="R1280" s="61" t="s">
        <v>4234</v>
      </c>
      <c r="S1280" s="34" t="s">
        <v>4235</v>
      </c>
      <c r="T1280" s="34">
        <v>34020104</v>
      </c>
      <c r="U1280" s="34" t="s">
        <v>4236</v>
      </c>
      <c r="V1280" s="34">
        <v>22405</v>
      </c>
      <c r="W1280" s="34"/>
      <c r="X1280" s="60"/>
      <c r="Y1280" s="34"/>
      <c r="Z1280" s="34"/>
      <c r="AA1280" s="68" t="str">
        <f t="shared" si="19"/>
        <v/>
      </c>
      <c r="AB1280" s="35"/>
      <c r="AC1280" s="35"/>
      <c r="AD1280" s="35"/>
      <c r="AE1280" s="34" t="s">
        <v>4466</v>
      </c>
      <c r="AF1280" s="34" t="s">
        <v>4222</v>
      </c>
      <c r="AG1280" s="34" t="s">
        <v>3282</v>
      </c>
    </row>
    <row r="1281" spans="1:33" s="5" customFormat="1" ht="50.25" customHeight="1" x14ac:dyDescent="0.3">
      <c r="A1281" s="58" t="s">
        <v>4211</v>
      </c>
      <c r="B1281" s="34">
        <v>77101604</v>
      </c>
      <c r="C1281" s="34" t="s">
        <v>5815</v>
      </c>
      <c r="D1281" s="55">
        <v>43282</v>
      </c>
      <c r="E1281" s="34" t="s">
        <v>796</v>
      </c>
      <c r="F1281" s="34" t="s">
        <v>81</v>
      </c>
      <c r="G1281" s="34" t="s">
        <v>232</v>
      </c>
      <c r="H1281" s="90">
        <v>1680000000</v>
      </c>
      <c r="I1281" s="90">
        <v>1680000000</v>
      </c>
      <c r="J1281" s="34" t="s">
        <v>76</v>
      </c>
      <c r="K1281" s="34" t="s">
        <v>68</v>
      </c>
      <c r="L1281" s="35" t="s">
        <v>4213</v>
      </c>
      <c r="M1281" s="91" t="s">
        <v>52</v>
      </c>
      <c r="N1281" s="91" t="s">
        <v>4214</v>
      </c>
      <c r="O1281" s="92" t="s">
        <v>4215</v>
      </c>
      <c r="P1281" s="34" t="s">
        <v>4232</v>
      </c>
      <c r="Q1281" s="34" t="s">
        <v>4233</v>
      </c>
      <c r="R1281" s="61" t="s">
        <v>4234</v>
      </c>
      <c r="S1281" s="34" t="s">
        <v>4235</v>
      </c>
      <c r="T1281" s="34">
        <v>34020104</v>
      </c>
      <c r="U1281" s="34" t="s">
        <v>4236</v>
      </c>
      <c r="V1281" s="34">
        <v>22377</v>
      </c>
      <c r="W1281" s="34"/>
      <c r="X1281" s="60"/>
      <c r="Y1281" s="34"/>
      <c r="Z1281" s="34"/>
      <c r="AA1281" s="68" t="str">
        <f t="shared" si="19"/>
        <v/>
      </c>
      <c r="AB1281" s="35"/>
      <c r="AC1281" s="35"/>
      <c r="AD1281" s="35"/>
      <c r="AE1281" s="34" t="s">
        <v>5818</v>
      </c>
      <c r="AF1281" s="34" t="s">
        <v>4222</v>
      </c>
      <c r="AG1281" s="34" t="s">
        <v>3282</v>
      </c>
    </row>
    <row r="1282" spans="1:33" s="5" customFormat="1" ht="50.25" customHeight="1" x14ac:dyDescent="0.3">
      <c r="A1282" s="58" t="s">
        <v>4211</v>
      </c>
      <c r="B1282" s="34">
        <v>77101604</v>
      </c>
      <c r="C1282" s="34" t="s">
        <v>5816</v>
      </c>
      <c r="D1282" s="55">
        <v>43282</v>
      </c>
      <c r="E1282" s="34" t="s">
        <v>796</v>
      </c>
      <c r="F1282" s="34" t="s">
        <v>81</v>
      </c>
      <c r="G1282" s="34" t="s">
        <v>232</v>
      </c>
      <c r="H1282" s="90">
        <v>74125000</v>
      </c>
      <c r="I1282" s="90">
        <v>74125000</v>
      </c>
      <c r="J1282" s="34" t="s">
        <v>76</v>
      </c>
      <c r="K1282" s="34" t="s">
        <v>68</v>
      </c>
      <c r="L1282" s="35" t="s">
        <v>4213</v>
      </c>
      <c r="M1282" s="91" t="s">
        <v>52</v>
      </c>
      <c r="N1282" s="91" t="s">
        <v>4214</v>
      </c>
      <c r="O1282" s="92" t="s">
        <v>4215</v>
      </c>
      <c r="P1282" s="34" t="s">
        <v>4232</v>
      </c>
      <c r="Q1282" s="34" t="s">
        <v>4233</v>
      </c>
      <c r="R1282" s="61" t="s">
        <v>4234</v>
      </c>
      <c r="S1282" s="34" t="s">
        <v>4235</v>
      </c>
      <c r="T1282" s="34">
        <v>34020104</v>
      </c>
      <c r="U1282" s="34" t="s">
        <v>4236</v>
      </c>
      <c r="V1282" s="34">
        <v>22412</v>
      </c>
      <c r="W1282" s="34"/>
      <c r="X1282" s="60"/>
      <c r="Y1282" s="34"/>
      <c r="Z1282" s="34"/>
      <c r="AA1282" s="68" t="str">
        <f t="shared" si="19"/>
        <v/>
      </c>
      <c r="AB1282" s="35"/>
      <c r="AC1282" s="35"/>
      <c r="AD1282" s="35"/>
      <c r="AE1282" s="34" t="s">
        <v>5819</v>
      </c>
      <c r="AF1282" s="34" t="s">
        <v>4222</v>
      </c>
      <c r="AG1282" s="34" t="s">
        <v>3282</v>
      </c>
    </row>
    <row r="1283" spans="1:33" s="5" customFormat="1" ht="50.25" customHeight="1" x14ac:dyDescent="0.3">
      <c r="A1283" s="58" t="s">
        <v>4211</v>
      </c>
      <c r="B1283" s="34">
        <v>77101604</v>
      </c>
      <c r="C1283" s="34" t="s">
        <v>5817</v>
      </c>
      <c r="D1283" s="55">
        <v>43282</v>
      </c>
      <c r="E1283" s="34" t="s">
        <v>796</v>
      </c>
      <c r="F1283" s="34" t="s">
        <v>81</v>
      </c>
      <c r="G1283" s="34" t="s">
        <v>232</v>
      </c>
      <c r="H1283" s="90">
        <v>205392559</v>
      </c>
      <c r="I1283" s="90">
        <v>205392559</v>
      </c>
      <c r="J1283" s="34" t="s">
        <v>76</v>
      </c>
      <c r="K1283" s="34" t="s">
        <v>68</v>
      </c>
      <c r="L1283" s="35" t="s">
        <v>4213</v>
      </c>
      <c r="M1283" s="91" t="s">
        <v>52</v>
      </c>
      <c r="N1283" s="91" t="s">
        <v>4214</v>
      </c>
      <c r="O1283" s="92" t="s">
        <v>4215</v>
      </c>
      <c r="P1283" s="34" t="s">
        <v>4232</v>
      </c>
      <c r="Q1283" s="34" t="s">
        <v>4233</v>
      </c>
      <c r="R1283" s="61" t="s">
        <v>4234</v>
      </c>
      <c r="S1283" s="34" t="s">
        <v>4235</v>
      </c>
      <c r="T1283" s="34">
        <v>34020104</v>
      </c>
      <c r="U1283" s="34" t="s">
        <v>4236</v>
      </c>
      <c r="V1283" s="34">
        <v>22499</v>
      </c>
      <c r="W1283" s="34"/>
      <c r="X1283" s="60"/>
      <c r="Y1283" s="34"/>
      <c r="Z1283" s="34"/>
      <c r="AA1283" s="68" t="str">
        <f t="shared" si="19"/>
        <v/>
      </c>
      <c r="AB1283" s="35"/>
      <c r="AC1283" s="35"/>
      <c r="AD1283" s="35"/>
      <c r="AE1283" s="34" t="s">
        <v>5819</v>
      </c>
      <c r="AF1283" s="34" t="s">
        <v>4222</v>
      </c>
      <c r="AG1283" s="34" t="s">
        <v>3282</v>
      </c>
    </row>
    <row r="1284" spans="1:33" s="5" customFormat="1" ht="50.25" customHeight="1" x14ac:dyDescent="0.3">
      <c r="A1284" s="58" t="s">
        <v>4211</v>
      </c>
      <c r="B1284" s="34">
        <v>77101604</v>
      </c>
      <c r="C1284" s="34" t="s">
        <v>4238</v>
      </c>
      <c r="D1284" s="55">
        <v>43313</v>
      </c>
      <c r="E1284" s="34" t="s">
        <v>796</v>
      </c>
      <c r="F1284" s="34" t="s">
        <v>81</v>
      </c>
      <c r="G1284" s="34" t="s">
        <v>232</v>
      </c>
      <c r="H1284" s="90">
        <v>1108201390</v>
      </c>
      <c r="I1284" s="90">
        <v>1108201390</v>
      </c>
      <c r="J1284" s="34" t="s">
        <v>76</v>
      </c>
      <c r="K1284" s="34" t="s">
        <v>68</v>
      </c>
      <c r="L1284" s="35" t="s">
        <v>4213</v>
      </c>
      <c r="M1284" s="91" t="s">
        <v>52</v>
      </c>
      <c r="N1284" s="91" t="s">
        <v>4214</v>
      </c>
      <c r="O1284" s="92" t="s">
        <v>4215</v>
      </c>
      <c r="P1284" s="34" t="s">
        <v>4239</v>
      </c>
      <c r="Q1284" s="34" t="s">
        <v>4240</v>
      </c>
      <c r="R1284" s="61" t="s">
        <v>4241</v>
      </c>
      <c r="S1284" s="34" t="s">
        <v>4242</v>
      </c>
      <c r="T1284" s="34">
        <v>34020204</v>
      </c>
      <c r="U1284" s="34" t="s">
        <v>4243</v>
      </c>
      <c r="V1284" s="35"/>
      <c r="W1284" s="34"/>
      <c r="X1284" s="60"/>
      <c r="Y1284" s="34"/>
      <c r="Z1284" s="34"/>
      <c r="AA1284" s="68" t="str">
        <f t="shared" si="19"/>
        <v/>
      </c>
      <c r="AB1284" s="35"/>
      <c r="AC1284" s="35"/>
      <c r="AD1284" s="35"/>
      <c r="AE1284" s="34" t="s">
        <v>4244</v>
      </c>
      <c r="AF1284" s="34" t="s">
        <v>4222</v>
      </c>
      <c r="AG1284" s="34" t="s">
        <v>3282</v>
      </c>
    </row>
    <row r="1285" spans="1:33" s="5" customFormat="1" ht="50.25" customHeight="1" x14ac:dyDescent="0.3">
      <c r="A1285" s="58" t="s">
        <v>4211</v>
      </c>
      <c r="B1285" s="34">
        <v>77101604</v>
      </c>
      <c r="C1285" s="35" t="s">
        <v>4245</v>
      </c>
      <c r="D1285" s="55">
        <v>42856</v>
      </c>
      <c r="E1285" s="34" t="s">
        <v>1082</v>
      </c>
      <c r="F1285" s="34" t="s">
        <v>81</v>
      </c>
      <c r="G1285" s="34" t="s">
        <v>232</v>
      </c>
      <c r="H1285" s="90">
        <v>50000000</v>
      </c>
      <c r="I1285" s="90">
        <v>25000000</v>
      </c>
      <c r="J1285" s="34" t="s">
        <v>49</v>
      </c>
      <c r="K1285" s="34" t="s">
        <v>50</v>
      </c>
      <c r="L1285" s="35" t="s">
        <v>4213</v>
      </c>
      <c r="M1285" s="91" t="s">
        <v>52</v>
      </c>
      <c r="N1285" s="91" t="s">
        <v>4214</v>
      </c>
      <c r="O1285" s="92" t="s">
        <v>4215</v>
      </c>
      <c r="P1285" s="34" t="s">
        <v>4239</v>
      </c>
      <c r="Q1285" s="34" t="s">
        <v>4240</v>
      </c>
      <c r="R1285" s="61" t="s">
        <v>4241</v>
      </c>
      <c r="S1285" s="34" t="s">
        <v>4242</v>
      </c>
      <c r="T1285" s="34">
        <v>34020204</v>
      </c>
      <c r="U1285" s="34" t="s">
        <v>4243</v>
      </c>
      <c r="V1285" s="35">
        <v>7045</v>
      </c>
      <c r="W1285" s="34">
        <v>17600</v>
      </c>
      <c r="X1285" s="60">
        <v>42885</v>
      </c>
      <c r="Y1285" s="34" t="s">
        <v>68</v>
      </c>
      <c r="Z1285" s="34">
        <v>4600006858</v>
      </c>
      <c r="AA1285" s="68">
        <f t="shared" si="19"/>
        <v>1</v>
      </c>
      <c r="AB1285" s="35" t="s">
        <v>4246</v>
      </c>
      <c r="AC1285" s="35" t="s">
        <v>61</v>
      </c>
      <c r="AD1285" s="35" t="s">
        <v>4247</v>
      </c>
      <c r="AE1285" s="34" t="s">
        <v>4244</v>
      </c>
      <c r="AF1285" s="34" t="s">
        <v>4222</v>
      </c>
      <c r="AG1285" s="34" t="s">
        <v>3282</v>
      </c>
    </row>
    <row r="1286" spans="1:33" s="5" customFormat="1" ht="50.25" customHeight="1" x14ac:dyDescent="0.3">
      <c r="A1286" s="58" t="s">
        <v>4211</v>
      </c>
      <c r="B1286" s="34">
        <v>77101604</v>
      </c>
      <c r="C1286" s="35" t="s">
        <v>4248</v>
      </c>
      <c r="D1286" s="55">
        <v>42856</v>
      </c>
      <c r="E1286" s="34" t="s">
        <v>1082</v>
      </c>
      <c r="F1286" s="34" t="s">
        <v>81</v>
      </c>
      <c r="G1286" s="34" t="s">
        <v>232</v>
      </c>
      <c r="H1286" s="90">
        <v>50000000</v>
      </c>
      <c r="I1286" s="90">
        <v>25000000</v>
      </c>
      <c r="J1286" s="34" t="s">
        <v>49</v>
      </c>
      <c r="K1286" s="34" t="s">
        <v>50</v>
      </c>
      <c r="L1286" s="35" t="s">
        <v>4213</v>
      </c>
      <c r="M1286" s="91" t="s">
        <v>52</v>
      </c>
      <c r="N1286" s="91" t="s">
        <v>4214</v>
      </c>
      <c r="O1286" s="92" t="s">
        <v>4215</v>
      </c>
      <c r="P1286" s="34" t="s">
        <v>4239</v>
      </c>
      <c r="Q1286" s="34" t="s">
        <v>4240</v>
      </c>
      <c r="R1286" s="61" t="s">
        <v>4241</v>
      </c>
      <c r="S1286" s="34" t="s">
        <v>4242</v>
      </c>
      <c r="T1286" s="34">
        <v>34020204</v>
      </c>
      <c r="U1286" s="34" t="s">
        <v>4243</v>
      </c>
      <c r="V1286" s="35">
        <v>7046</v>
      </c>
      <c r="W1286" s="34">
        <v>17601</v>
      </c>
      <c r="X1286" s="60">
        <v>42885</v>
      </c>
      <c r="Y1286" s="34" t="s">
        <v>68</v>
      </c>
      <c r="Z1286" s="34">
        <v>4600006859</v>
      </c>
      <c r="AA1286" s="68">
        <f t="shared" si="19"/>
        <v>1</v>
      </c>
      <c r="AB1286" s="35" t="s">
        <v>4249</v>
      </c>
      <c r="AC1286" s="35" t="s">
        <v>61</v>
      </c>
      <c r="AD1286" s="35" t="s">
        <v>4250</v>
      </c>
      <c r="AE1286" s="34" t="s">
        <v>4244</v>
      </c>
      <c r="AF1286" s="34" t="s">
        <v>4222</v>
      </c>
      <c r="AG1286" s="34" t="s">
        <v>3282</v>
      </c>
    </row>
    <row r="1287" spans="1:33" s="5" customFormat="1" ht="50.25" customHeight="1" x14ac:dyDescent="0.3">
      <c r="A1287" s="58" t="s">
        <v>4211</v>
      </c>
      <c r="B1287" s="34">
        <v>77101604</v>
      </c>
      <c r="C1287" s="35" t="s">
        <v>4251</v>
      </c>
      <c r="D1287" s="55">
        <v>42856</v>
      </c>
      <c r="E1287" s="34" t="s">
        <v>1082</v>
      </c>
      <c r="F1287" s="34" t="s">
        <v>81</v>
      </c>
      <c r="G1287" s="34" t="s">
        <v>232</v>
      </c>
      <c r="H1287" s="90">
        <v>50000000</v>
      </c>
      <c r="I1287" s="90">
        <v>25000000</v>
      </c>
      <c r="J1287" s="34" t="s">
        <v>49</v>
      </c>
      <c r="K1287" s="34" t="s">
        <v>50</v>
      </c>
      <c r="L1287" s="35" t="s">
        <v>4213</v>
      </c>
      <c r="M1287" s="91" t="s">
        <v>52</v>
      </c>
      <c r="N1287" s="91" t="s">
        <v>4214</v>
      </c>
      <c r="O1287" s="92" t="s">
        <v>4215</v>
      </c>
      <c r="P1287" s="34" t="s">
        <v>4239</v>
      </c>
      <c r="Q1287" s="34" t="s">
        <v>4240</v>
      </c>
      <c r="R1287" s="61" t="s">
        <v>4241</v>
      </c>
      <c r="S1287" s="34" t="s">
        <v>4242</v>
      </c>
      <c r="T1287" s="34">
        <v>34020204</v>
      </c>
      <c r="U1287" s="34" t="s">
        <v>4243</v>
      </c>
      <c r="V1287" s="35">
        <v>7047</v>
      </c>
      <c r="W1287" s="34">
        <v>17602</v>
      </c>
      <c r="X1287" s="60">
        <v>42885</v>
      </c>
      <c r="Y1287" s="34" t="s">
        <v>68</v>
      </c>
      <c r="Z1287" s="34">
        <v>4600006860</v>
      </c>
      <c r="AA1287" s="68">
        <f t="shared" si="19"/>
        <v>1</v>
      </c>
      <c r="AB1287" s="35" t="s">
        <v>4252</v>
      </c>
      <c r="AC1287" s="35" t="s">
        <v>61</v>
      </c>
      <c r="AD1287" s="35" t="s">
        <v>4253</v>
      </c>
      <c r="AE1287" s="34" t="s">
        <v>4244</v>
      </c>
      <c r="AF1287" s="34" t="s">
        <v>4222</v>
      </c>
      <c r="AG1287" s="34" t="s">
        <v>3282</v>
      </c>
    </row>
    <row r="1288" spans="1:33" s="5" customFormat="1" ht="50.25" customHeight="1" x14ac:dyDescent="0.3">
      <c r="A1288" s="58" t="s">
        <v>4211</v>
      </c>
      <c r="B1288" s="34">
        <v>77101604</v>
      </c>
      <c r="C1288" s="35" t="s">
        <v>4254</v>
      </c>
      <c r="D1288" s="55">
        <v>42856</v>
      </c>
      <c r="E1288" s="34" t="s">
        <v>1082</v>
      </c>
      <c r="F1288" s="34" t="s">
        <v>81</v>
      </c>
      <c r="G1288" s="34" t="s">
        <v>232</v>
      </c>
      <c r="H1288" s="90">
        <v>50000000</v>
      </c>
      <c r="I1288" s="90">
        <v>25000000</v>
      </c>
      <c r="J1288" s="34" t="s">
        <v>49</v>
      </c>
      <c r="K1288" s="34" t="s">
        <v>50</v>
      </c>
      <c r="L1288" s="35" t="s">
        <v>4213</v>
      </c>
      <c r="M1288" s="91" t="s">
        <v>52</v>
      </c>
      <c r="N1288" s="91" t="s">
        <v>4214</v>
      </c>
      <c r="O1288" s="92" t="s">
        <v>4215</v>
      </c>
      <c r="P1288" s="34" t="s">
        <v>4239</v>
      </c>
      <c r="Q1288" s="34" t="s">
        <v>4240</v>
      </c>
      <c r="R1288" s="61" t="s">
        <v>4241</v>
      </c>
      <c r="S1288" s="34" t="s">
        <v>4242</v>
      </c>
      <c r="T1288" s="34">
        <v>34020204</v>
      </c>
      <c r="U1288" s="34" t="s">
        <v>4243</v>
      </c>
      <c r="V1288" s="35">
        <v>7048</v>
      </c>
      <c r="W1288" s="34">
        <v>17603</v>
      </c>
      <c r="X1288" s="60">
        <v>42885</v>
      </c>
      <c r="Y1288" s="34" t="s">
        <v>68</v>
      </c>
      <c r="Z1288" s="34">
        <v>4600006862</v>
      </c>
      <c r="AA1288" s="68">
        <f t="shared" si="19"/>
        <v>1</v>
      </c>
      <c r="AB1288" s="35" t="s">
        <v>4255</v>
      </c>
      <c r="AC1288" s="35" t="s">
        <v>61</v>
      </c>
      <c r="AD1288" s="35" t="s">
        <v>4256</v>
      </c>
      <c r="AE1288" s="34" t="s">
        <v>4244</v>
      </c>
      <c r="AF1288" s="34" t="s">
        <v>4222</v>
      </c>
      <c r="AG1288" s="34" t="s">
        <v>3282</v>
      </c>
    </row>
    <row r="1289" spans="1:33" s="5" customFormat="1" ht="50.25" customHeight="1" x14ac:dyDescent="0.3">
      <c r="A1289" s="58" t="s">
        <v>4211</v>
      </c>
      <c r="B1289" s="34">
        <v>77101604</v>
      </c>
      <c r="C1289" s="35" t="s">
        <v>4257</v>
      </c>
      <c r="D1289" s="55">
        <v>42856</v>
      </c>
      <c r="E1289" s="34" t="s">
        <v>1082</v>
      </c>
      <c r="F1289" s="34" t="s">
        <v>81</v>
      </c>
      <c r="G1289" s="34" t="s">
        <v>232</v>
      </c>
      <c r="H1289" s="90">
        <v>35000000</v>
      </c>
      <c r="I1289" s="90">
        <v>17500000</v>
      </c>
      <c r="J1289" s="34" t="s">
        <v>49</v>
      </c>
      <c r="K1289" s="34" t="s">
        <v>50</v>
      </c>
      <c r="L1289" s="35" t="s">
        <v>4213</v>
      </c>
      <c r="M1289" s="91" t="s">
        <v>52</v>
      </c>
      <c r="N1289" s="91" t="s">
        <v>4214</v>
      </c>
      <c r="O1289" s="92" t="s">
        <v>4215</v>
      </c>
      <c r="P1289" s="34" t="s">
        <v>4239</v>
      </c>
      <c r="Q1289" s="34" t="s">
        <v>4240</v>
      </c>
      <c r="R1289" s="61" t="s">
        <v>4241</v>
      </c>
      <c r="S1289" s="34" t="s">
        <v>4242</v>
      </c>
      <c r="T1289" s="34">
        <v>34020204</v>
      </c>
      <c r="U1289" s="34" t="s">
        <v>4243</v>
      </c>
      <c r="V1289" s="35">
        <v>7049</v>
      </c>
      <c r="W1289" s="34">
        <v>17604</v>
      </c>
      <c r="X1289" s="60">
        <v>42885</v>
      </c>
      <c r="Y1289" s="34" t="s">
        <v>68</v>
      </c>
      <c r="Z1289" s="34">
        <v>4600006863</v>
      </c>
      <c r="AA1289" s="68">
        <f t="shared" si="19"/>
        <v>1</v>
      </c>
      <c r="AB1289" s="35" t="s">
        <v>4258</v>
      </c>
      <c r="AC1289" s="35" t="s">
        <v>61</v>
      </c>
      <c r="AD1289" s="35" t="s">
        <v>4259</v>
      </c>
      <c r="AE1289" s="34" t="s">
        <v>4244</v>
      </c>
      <c r="AF1289" s="34" t="s">
        <v>4222</v>
      </c>
      <c r="AG1289" s="34" t="s">
        <v>3282</v>
      </c>
    </row>
    <row r="1290" spans="1:33" s="5" customFormat="1" ht="50.25" customHeight="1" x14ac:dyDescent="0.3">
      <c r="A1290" s="58" t="s">
        <v>4211</v>
      </c>
      <c r="B1290" s="34">
        <v>77101604</v>
      </c>
      <c r="C1290" s="35" t="s">
        <v>4260</v>
      </c>
      <c r="D1290" s="55">
        <v>42856</v>
      </c>
      <c r="E1290" s="34" t="s">
        <v>1082</v>
      </c>
      <c r="F1290" s="34" t="s">
        <v>81</v>
      </c>
      <c r="G1290" s="34" t="s">
        <v>232</v>
      </c>
      <c r="H1290" s="90">
        <v>35866271</v>
      </c>
      <c r="I1290" s="90">
        <v>17933136</v>
      </c>
      <c r="J1290" s="34" t="s">
        <v>49</v>
      </c>
      <c r="K1290" s="34" t="s">
        <v>50</v>
      </c>
      <c r="L1290" s="35" t="s">
        <v>4213</v>
      </c>
      <c r="M1290" s="91" t="s">
        <v>52</v>
      </c>
      <c r="N1290" s="91" t="s">
        <v>4214</v>
      </c>
      <c r="O1290" s="92" t="s">
        <v>4215</v>
      </c>
      <c r="P1290" s="34" t="s">
        <v>4239</v>
      </c>
      <c r="Q1290" s="34" t="s">
        <v>4240</v>
      </c>
      <c r="R1290" s="61" t="s">
        <v>4241</v>
      </c>
      <c r="S1290" s="34" t="s">
        <v>4242</v>
      </c>
      <c r="T1290" s="34">
        <v>34020204</v>
      </c>
      <c r="U1290" s="34" t="s">
        <v>4243</v>
      </c>
      <c r="V1290" s="35">
        <v>7050</v>
      </c>
      <c r="W1290" s="34">
        <v>17605</v>
      </c>
      <c r="X1290" s="60">
        <v>42885</v>
      </c>
      <c r="Y1290" s="34" t="s">
        <v>68</v>
      </c>
      <c r="Z1290" s="34">
        <v>4600006864</v>
      </c>
      <c r="AA1290" s="68">
        <f t="shared" si="19"/>
        <v>1</v>
      </c>
      <c r="AB1290" s="35" t="s">
        <v>4261</v>
      </c>
      <c r="AC1290" s="35" t="s">
        <v>61</v>
      </c>
      <c r="AD1290" s="35" t="s">
        <v>4262</v>
      </c>
      <c r="AE1290" s="34" t="s">
        <v>4263</v>
      </c>
      <c r="AF1290" s="34" t="s">
        <v>4222</v>
      </c>
      <c r="AG1290" s="34" t="s">
        <v>3282</v>
      </c>
    </row>
    <row r="1291" spans="1:33" s="5" customFormat="1" ht="50.25" customHeight="1" x14ac:dyDescent="0.3">
      <c r="A1291" s="58" t="s">
        <v>4211</v>
      </c>
      <c r="B1291" s="34">
        <v>77101604</v>
      </c>
      <c r="C1291" s="35" t="s">
        <v>4264</v>
      </c>
      <c r="D1291" s="55">
        <v>42856</v>
      </c>
      <c r="E1291" s="34" t="s">
        <v>1082</v>
      </c>
      <c r="F1291" s="34" t="s">
        <v>81</v>
      </c>
      <c r="G1291" s="34" t="s">
        <v>232</v>
      </c>
      <c r="H1291" s="90">
        <v>57000000</v>
      </c>
      <c r="I1291" s="90">
        <v>28500000</v>
      </c>
      <c r="J1291" s="34" t="s">
        <v>49</v>
      </c>
      <c r="K1291" s="34" t="s">
        <v>50</v>
      </c>
      <c r="L1291" s="35" t="s">
        <v>4213</v>
      </c>
      <c r="M1291" s="91" t="s">
        <v>52</v>
      </c>
      <c r="N1291" s="91" t="s">
        <v>4214</v>
      </c>
      <c r="O1291" s="92" t="s">
        <v>4215</v>
      </c>
      <c r="P1291" s="34" t="s">
        <v>4239</v>
      </c>
      <c r="Q1291" s="34" t="s">
        <v>4240</v>
      </c>
      <c r="R1291" s="61" t="s">
        <v>4241</v>
      </c>
      <c r="S1291" s="34" t="s">
        <v>4242</v>
      </c>
      <c r="T1291" s="34">
        <v>34020204</v>
      </c>
      <c r="U1291" s="34" t="s">
        <v>4243</v>
      </c>
      <c r="V1291" s="35">
        <v>7051</v>
      </c>
      <c r="W1291" s="34">
        <v>17606</v>
      </c>
      <c r="X1291" s="60">
        <v>42885</v>
      </c>
      <c r="Y1291" s="34" t="s">
        <v>68</v>
      </c>
      <c r="Z1291" s="34">
        <v>4600006865</v>
      </c>
      <c r="AA1291" s="68">
        <f t="shared" si="19"/>
        <v>1</v>
      </c>
      <c r="AB1291" s="35" t="s">
        <v>4265</v>
      </c>
      <c r="AC1291" s="35" t="s">
        <v>61</v>
      </c>
      <c r="AD1291" s="35" t="s">
        <v>4266</v>
      </c>
      <c r="AE1291" s="34" t="s">
        <v>4244</v>
      </c>
      <c r="AF1291" s="34" t="s">
        <v>4222</v>
      </c>
      <c r="AG1291" s="34" t="s">
        <v>3282</v>
      </c>
    </row>
    <row r="1292" spans="1:33" s="5" customFormat="1" ht="50.25" customHeight="1" x14ac:dyDescent="0.3">
      <c r="A1292" s="58" t="s">
        <v>4211</v>
      </c>
      <c r="B1292" s="34">
        <v>77101604</v>
      </c>
      <c r="C1292" s="35" t="s">
        <v>4267</v>
      </c>
      <c r="D1292" s="55">
        <v>42856</v>
      </c>
      <c r="E1292" s="34" t="s">
        <v>1082</v>
      </c>
      <c r="F1292" s="34" t="s">
        <v>81</v>
      </c>
      <c r="G1292" s="34" t="s">
        <v>232</v>
      </c>
      <c r="H1292" s="90">
        <v>30000000</v>
      </c>
      <c r="I1292" s="90">
        <v>15000000</v>
      </c>
      <c r="J1292" s="34" t="s">
        <v>49</v>
      </c>
      <c r="K1292" s="34" t="s">
        <v>50</v>
      </c>
      <c r="L1292" s="35" t="s">
        <v>4213</v>
      </c>
      <c r="M1292" s="91" t="s">
        <v>52</v>
      </c>
      <c r="N1292" s="91" t="s">
        <v>4214</v>
      </c>
      <c r="O1292" s="92" t="s">
        <v>4215</v>
      </c>
      <c r="P1292" s="34" t="s">
        <v>4239</v>
      </c>
      <c r="Q1292" s="34" t="s">
        <v>4240</v>
      </c>
      <c r="R1292" s="61" t="s">
        <v>4241</v>
      </c>
      <c r="S1292" s="34" t="s">
        <v>4242</v>
      </c>
      <c r="T1292" s="34">
        <v>34020204</v>
      </c>
      <c r="U1292" s="34" t="s">
        <v>4243</v>
      </c>
      <c r="V1292" s="35">
        <v>7053</v>
      </c>
      <c r="W1292" s="34">
        <v>17607</v>
      </c>
      <c r="X1292" s="60">
        <v>42885</v>
      </c>
      <c r="Y1292" s="34" t="s">
        <v>68</v>
      </c>
      <c r="Z1292" s="34">
        <v>4600006869</v>
      </c>
      <c r="AA1292" s="68">
        <f t="shared" si="19"/>
        <v>1</v>
      </c>
      <c r="AB1292" s="35" t="s">
        <v>4268</v>
      </c>
      <c r="AC1292" s="35" t="s">
        <v>61</v>
      </c>
      <c r="AD1292" s="35" t="s">
        <v>4269</v>
      </c>
      <c r="AE1292" s="34" t="s">
        <v>4244</v>
      </c>
      <c r="AF1292" s="34" t="s">
        <v>4222</v>
      </c>
      <c r="AG1292" s="34" t="s">
        <v>3282</v>
      </c>
    </row>
    <row r="1293" spans="1:33" s="5" customFormat="1" ht="50.25" customHeight="1" x14ac:dyDescent="0.3">
      <c r="A1293" s="58" t="s">
        <v>4211</v>
      </c>
      <c r="B1293" s="34">
        <v>77101604</v>
      </c>
      <c r="C1293" s="35" t="s">
        <v>4270</v>
      </c>
      <c r="D1293" s="55">
        <v>42856</v>
      </c>
      <c r="E1293" s="34" t="s">
        <v>1082</v>
      </c>
      <c r="F1293" s="34" t="s">
        <v>81</v>
      </c>
      <c r="G1293" s="34" t="s">
        <v>232</v>
      </c>
      <c r="H1293" s="90">
        <v>50000000</v>
      </c>
      <c r="I1293" s="90">
        <v>25000000</v>
      </c>
      <c r="J1293" s="34" t="s">
        <v>49</v>
      </c>
      <c r="K1293" s="34" t="s">
        <v>50</v>
      </c>
      <c r="L1293" s="35" t="s">
        <v>4213</v>
      </c>
      <c r="M1293" s="91" t="s">
        <v>52</v>
      </c>
      <c r="N1293" s="91" t="s">
        <v>4214</v>
      </c>
      <c r="O1293" s="92" t="s">
        <v>4215</v>
      </c>
      <c r="P1293" s="34" t="s">
        <v>4239</v>
      </c>
      <c r="Q1293" s="34" t="s">
        <v>4240</v>
      </c>
      <c r="R1293" s="61" t="s">
        <v>4241</v>
      </c>
      <c r="S1293" s="34" t="s">
        <v>4242</v>
      </c>
      <c r="T1293" s="34">
        <v>34020204</v>
      </c>
      <c r="U1293" s="34" t="s">
        <v>4243</v>
      </c>
      <c r="V1293" s="35">
        <v>7052</v>
      </c>
      <c r="W1293" s="34">
        <v>17608</v>
      </c>
      <c r="X1293" s="60">
        <v>42885</v>
      </c>
      <c r="Y1293" s="34" t="s">
        <v>68</v>
      </c>
      <c r="Z1293" s="34">
        <v>4600006867</v>
      </c>
      <c r="AA1293" s="68">
        <f t="shared" ref="AA1293:AA1356" si="20">+IF(AND(W1293="",X1293="",Y1293="",Z1293=""),"",IF(AND(W1293&lt;&gt;"",X1293="",Y1293="",Z1293=""),0%,IF(AND(W1293&lt;&gt;"",X1293&lt;&gt;"",Y1293="",Z1293=""),33%,IF(AND(W1293&lt;&gt;"",X1293&lt;&gt;"",Y1293&lt;&gt;"",Z1293=""),66%,IF(AND(W1293&lt;&gt;"",X1293&lt;&gt;"",Y1293&lt;&gt;"",Z1293&lt;&gt;""),100%,"Información incompleta")))))</f>
        <v>1</v>
      </c>
      <c r="AB1293" s="35" t="s">
        <v>4271</v>
      </c>
      <c r="AC1293" s="35" t="s">
        <v>61</v>
      </c>
      <c r="AD1293" s="35" t="s">
        <v>4272</v>
      </c>
      <c r="AE1293" s="34" t="s">
        <v>4244</v>
      </c>
      <c r="AF1293" s="34" t="s">
        <v>4222</v>
      </c>
      <c r="AG1293" s="34" t="s">
        <v>3282</v>
      </c>
    </row>
    <row r="1294" spans="1:33" s="5" customFormat="1" ht="50.25" customHeight="1" x14ac:dyDescent="0.3">
      <c r="A1294" s="58" t="s">
        <v>4211</v>
      </c>
      <c r="B1294" s="34">
        <v>77101604</v>
      </c>
      <c r="C1294" s="35" t="s">
        <v>4273</v>
      </c>
      <c r="D1294" s="55">
        <v>42856</v>
      </c>
      <c r="E1294" s="34" t="s">
        <v>1082</v>
      </c>
      <c r="F1294" s="34" t="s">
        <v>81</v>
      </c>
      <c r="G1294" s="34" t="s">
        <v>232</v>
      </c>
      <c r="H1294" s="90">
        <v>50000000</v>
      </c>
      <c r="I1294" s="90">
        <v>25000000</v>
      </c>
      <c r="J1294" s="34" t="s">
        <v>49</v>
      </c>
      <c r="K1294" s="34" t="s">
        <v>50</v>
      </c>
      <c r="L1294" s="35" t="s">
        <v>4213</v>
      </c>
      <c r="M1294" s="91" t="s">
        <v>52</v>
      </c>
      <c r="N1294" s="91" t="s">
        <v>4214</v>
      </c>
      <c r="O1294" s="92" t="s">
        <v>4215</v>
      </c>
      <c r="P1294" s="34" t="s">
        <v>4239</v>
      </c>
      <c r="Q1294" s="34" t="s">
        <v>4240</v>
      </c>
      <c r="R1294" s="61" t="s">
        <v>4241</v>
      </c>
      <c r="S1294" s="34" t="s">
        <v>4242</v>
      </c>
      <c r="T1294" s="34">
        <v>34020204</v>
      </c>
      <c r="U1294" s="34" t="s">
        <v>4243</v>
      </c>
      <c r="V1294" s="35">
        <v>7055</v>
      </c>
      <c r="W1294" s="34">
        <v>17613</v>
      </c>
      <c r="X1294" s="60">
        <v>42885</v>
      </c>
      <c r="Y1294" s="34" t="s">
        <v>68</v>
      </c>
      <c r="Z1294" s="34">
        <v>4600006871</v>
      </c>
      <c r="AA1294" s="68">
        <f t="shared" si="20"/>
        <v>1</v>
      </c>
      <c r="AB1294" s="35" t="s">
        <v>4274</v>
      </c>
      <c r="AC1294" s="35" t="s">
        <v>61</v>
      </c>
      <c r="AD1294" s="35" t="s">
        <v>4275</v>
      </c>
      <c r="AE1294" s="34" t="s">
        <v>4244</v>
      </c>
      <c r="AF1294" s="34" t="s">
        <v>4222</v>
      </c>
      <c r="AG1294" s="34" t="s">
        <v>3282</v>
      </c>
    </row>
    <row r="1295" spans="1:33" s="5" customFormat="1" ht="50.25" customHeight="1" x14ac:dyDescent="0.3">
      <c r="A1295" s="58" t="s">
        <v>4211</v>
      </c>
      <c r="B1295" s="34">
        <v>77101604</v>
      </c>
      <c r="C1295" s="35" t="s">
        <v>4276</v>
      </c>
      <c r="D1295" s="55">
        <v>42856</v>
      </c>
      <c r="E1295" s="34" t="s">
        <v>1082</v>
      </c>
      <c r="F1295" s="34" t="s">
        <v>81</v>
      </c>
      <c r="G1295" s="34" t="s">
        <v>232</v>
      </c>
      <c r="H1295" s="90">
        <v>50000000</v>
      </c>
      <c r="I1295" s="90">
        <v>25000000</v>
      </c>
      <c r="J1295" s="34" t="s">
        <v>49</v>
      </c>
      <c r="K1295" s="34" t="s">
        <v>50</v>
      </c>
      <c r="L1295" s="35" t="s">
        <v>4213</v>
      </c>
      <c r="M1295" s="91" t="s">
        <v>52</v>
      </c>
      <c r="N1295" s="91" t="s">
        <v>4214</v>
      </c>
      <c r="O1295" s="92" t="s">
        <v>4215</v>
      </c>
      <c r="P1295" s="34" t="s">
        <v>4239</v>
      </c>
      <c r="Q1295" s="34" t="s">
        <v>4240</v>
      </c>
      <c r="R1295" s="61" t="s">
        <v>4241</v>
      </c>
      <c r="S1295" s="34" t="s">
        <v>4242</v>
      </c>
      <c r="T1295" s="34">
        <v>34020204</v>
      </c>
      <c r="U1295" s="34" t="s">
        <v>4243</v>
      </c>
      <c r="V1295" s="35">
        <v>7056</v>
      </c>
      <c r="W1295" s="34">
        <v>17614</v>
      </c>
      <c r="X1295" s="60">
        <v>42885</v>
      </c>
      <c r="Y1295" s="34" t="s">
        <v>68</v>
      </c>
      <c r="Z1295" s="34">
        <v>4600006874</v>
      </c>
      <c r="AA1295" s="68">
        <f t="shared" si="20"/>
        <v>1</v>
      </c>
      <c r="AB1295" s="35" t="s">
        <v>4277</v>
      </c>
      <c r="AC1295" s="35" t="s">
        <v>61</v>
      </c>
      <c r="AD1295" s="35" t="s">
        <v>4278</v>
      </c>
      <c r="AE1295" s="34" t="s">
        <v>4263</v>
      </c>
      <c r="AF1295" s="34" t="s">
        <v>4222</v>
      </c>
      <c r="AG1295" s="34" t="s">
        <v>3282</v>
      </c>
    </row>
    <row r="1296" spans="1:33" s="5" customFormat="1" ht="50.25" customHeight="1" x14ac:dyDescent="0.3">
      <c r="A1296" s="58" t="s">
        <v>4211</v>
      </c>
      <c r="B1296" s="34">
        <v>77101604</v>
      </c>
      <c r="C1296" s="35" t="s">
        <v>4279</v>
      </c>
      <c r="D1296" s="55">
        <v>42856</v>
      </c>
      <c r="E1296" s="34" t="s">
        <v>1082</v>
      </c>
      <c r="F1296" s="34" t="s">
        <v>81</v>
      </c>
      <c r="G1296" s="34" t="s">
        <v>232</v>
      </c>
      <c r="H1296" s="90">
        <v>50000000</v>
      </c>
      <c r="I1296" s="90">
        <v>25000000</v>
      </c>
      <c r="J1296" s="34" t="s">
        <v>49</v>
      </c>
      <c r="K1296" s="34" t="s">
        <v>50</v>
      </c>
      <c r="L1296" s="35" t="s">
        <v>4213</v>
      </c>
      <c r="M1296" s="91" t="s">
        <v>52</v>
      </c>
      <c r="N1296" s="91" t="s">
        <v>4214</v>
      </c>
      <c r="O1296" s="92" t="s">
        <v>4215</v>
      </c>
      <c r="P1296" s="34" t="s">
        <v>4239</v>
      </c>
      <c r="Q1296" s="34" t="s">
        <v>4240</v>
      </c>
      <c r="R1296" s="61" t="s">
        <v>4241</v>
      </c>
      <c r="S1296" s="34" t="s">
        <v>4242</v>
      </c>
      <c r="T1296" s="34">
        <v>34020204</v>
      </c>
      <c r="U1296" s="34" t="s">
        <v>4243</v>
      </c>
      <c r="V1296" s="35">
        <v>7057</v>
      </c>
      <c r="W1296" s="34">
        <v>17615</v>
      </c>
      <c r="X1296" s="60">
        <v>42885</v>
      </c>
      <c r="Y1296" s="34" t="s">
        <v>68</v>
      </c>
      <c r="Z1296" s="34">
        <v>4600006875</v>
      </c>
      <c r="AA1296" s="68">
        <f t="shared" si="20"/>
        <v>1</v>
      </c>
      <c r="AB1296" s="35" t="s">
        <v>4280</v>
      </c>
      <c r="AC1296" s="35" t="s">
        <v>61</v>
      </c>
      <c r="AD1296" s="35" t="s">
        <v>4281</v>
      </c>
      <c r="AE1296" s="34" t="s">
        <v>4263</v>
      </c>
      <c r="AF1296" s="34" t="s">
        <v>4222</v>
      </c>
      <c r="AG1296" s="34" t="s">
        <v>3282</v>
      </c>
    </row>
    <row r="1297" spans="1:33" s="5" customFormat="1" ht="50.25" customHeight="1" x14ac:dyDescent="0.3">
      <c r="A1297" s="58" t="s">
        <v>4211</v>
      </c>
      <c r="B1297" s="34">
        <v>77101604</v>
      </c>
      <c r="C1297" s="35" t="s">
        <v>4282</v>
      </c>
      <c r="D1297" s="55">
        <v>42887</v>
      </c>
      <c r="E1297" s="34" t="s">
        <v>1082</v>
      </c>
      <c r="F1297" s="34" t="s">
        <v>81</v>
      </c>
      <c r="G1297" s="34" t="s">
        <v>232</v>
      </c>
      <c r="H1297" s="90">
        <v>48000000</v>
      </c>
      <c r="I1297" s="90">
        <v>24000000</v>
      </c>
      <c r="J1297" s="34" t="s">
        <v>49</v>
      </c>
      <c r="K1297" s="34" t="s">
        <v>50</v>
      </c>
      <c r="L1297" s="35" t="s">
        <v>4213</v>
      </c>
      <c r="M1297" s="91" t="s">
        <v>52</v>
      </c>
      <c r="N1297" s="91" t="s">
        <v>4214</v>
      </c>
      <c r="O1297" s="92" t="s">
        <v>4215</v>
      </c>
      <c r="P1297" s="34" t="s">
        <v>4239</v>
      </c>
      <c r="Q1297" s="34" t="s">
        <v>4240</v>
      </c>
      <c r="R1297" s="61" t="s">
        <v>4241</v>
      </c>
      <c r="S1297" s="34" t="s">
        <v>4242</v>
      </c>
      <c r="T1297" s="34">
        <v>34020204</v>
      </c>
      <c r="U1297" s="34" t="s">
        <v>4243</v>
      </c>
      <c r="V1297" s="35">
        <v>7058</v>
      </c>
      <c r="W1297" s="34">
        <v>17616</v>
      </c>
      <c r="X1297" s="60">
        <v>42885</v>
      </c>
      <c r="Y1297" s="34" t="s">
        <v>68</v>
      </c>
      <c r="Z1297" s="34">
        <v>4600006876</v>
      </c>
      <c r="AA1297" s="68">
        <f t="shared" si="20"/>
        <v>1</v>
      </c>
      <c r="AB1297" s="35" t="s">
        <v>4283</v>
      </c>
      <c r="AC1297" s="35" t="s">
        <v>61</v>
      </c>
      <c r="AD1297" s="35" t="s">
        <v>4284</v>
      </c>
      <c r="AE1297" s="34" t="s">
        <v>4263</v>
      </c>
      <c r="AF1297" s="34" t="s">
        <v>4222</v>
      </c>
      <c r="AG1297" s="34" t="s">
        <v>3282</v>
      </c>
    </row>
    <row r="1298" spans="1:33" s="5" customFormat="1" ht="50.25" customHeight="1" x14ac:dyDescent="0.3">
      <c r="A1298" s="58" t="s">
        <v>4211</v>
      </c>
      <c r="B1298" s="34">
        <v>77101604</v>
      </c>
      <c r="C1298" s="35" t="s">
        <v>4285</v>
      </c>
      <c r="D1298" s="55">
        <v>42917</v>
      </c>
      <c r="E1298" s="34" t="s">
        <v>66</v>
      </c>
      <c r="F1298" s="34" t="s">
        <v>81</v>
      </c>
      <c r="G1298" s="34" t="s">
        <v>232</v>
      </c>
      <c r="H1298" s="90">
        <v>20000000</v>
      </c>
      <c r="I1298" s="90">
        <v>10000000</v>
      </c>
      <c r="J1298" s="34" t="s">
        <v>49</v>
      </c>
      <c r="K1298" s="34" t="s">
        <v>50</v>
      </c>
      <c r="L1298" s="35" t="s">
        <v>4213</v>
      </c>
      <c r="M1298" s="91" t="s">
        <v>52</v>
      </c>
      <c r="N1298" s="91" t="s">
        <v>4214</v>
      </c>
      <c r="O1298" s="92" t="s">
        <v>4215</v>
      </c>
      <c r="P1298" s="34" t="s">
        <v>4239</v>
      </c>
      <c r="Q1298" s="34" t="s">
        <v>4240</v>
      </c>
      <c r="R1298" s="61" t="s">
        <v>4241</v>
      </c>
      <c r="S1298" s="34" t="s">
        <v>4242</v>
      </c>
      <c r="T1298" s="34">
        <v>34020204</v>
      </c>
      <c r="U1298" s="34" t="s">
        <v>4243</v>
      </c>
      <c r="V1298" s="35">
        <v>7059</v>
      </c>
      <c r="W1298" s="34">
        <v>17617</v>
      </c>
      <c r="X1298" s="60">
        <v>42923</v>
      </c>
      <c r="Y1298" s="34" t="s">
        <v>68</v>
      </c>
      <c r="Z1298" s="34">
        <v>4600007005</v>
      </c>
      <c r="AA1298" s="68">
        <f t="shared" si="20"/>
        <v>1</v>
      </c>
      <c r="AB1298" s="35" t="s">
        <v>4286</v>
      </c>
      <c r="AC1298" s="35" t="s">
        <v>61</v>
      </c>
      <c r="AD1298" s="35" t="s">
        <v>4287</v>
      </c>
      <c r="AE1298" s="34" t="s">
        <v>4263</v>
      </c>
      <c r="AF1298" s="34" t="s">
        <v>4222</v>
      </c>
      <c r="AG1298" s="34" t="s">
        <v>3282</v>
      </c>
    </row>
    <row r="1299" spans="1:33" s="5" customFormat="1" ht="50.25" customHeight="1" x14ac:dyDescent="0.3">
      <c r="A1299" s="58" t="s">
        <v>4211</v>
      </c>
      <c r="B1299" s="34">
        <v>77101604</v>
      </c>
      <c r="C1299" s="35" t="s">
        <v>4288</v>
      </c>
      <c r="D1299" s="55">
        <v>42887</v>
      </c>
      <c r="E1299" s="34" t="s">
        <v>1082</v>
      </c>
      <c r="F1299" s="34" t="s">
        <v>81</v>
      </c>
      <c r="G1299" s="34" t="s">
        <v>232</v>
      </c>
      <c r="H1299" s="90">
        <v>50000000</v>
      </c>
      <c r="I1299" s="90">
        <v>25000000</v>
      </c>
      <c r="J1299" s="34" t="s">
        <v>49</v>
      </c>
      <c r="K1299" s="34" t="s">
        <v>50</v>
      </c>
      <c r="L1299" s="35" t="s">
        <v>4213</v>
      </c>
      <c r="M1299" s="91" t="s">
        <v>52</v>
      </c>
      <c r="N1299" s="91" t="s">
        <v>4214</v>
      </c>
      <c r="O1299" s="92" t="s">
        <v>4215</v>
      </c>
      <c r="P1299" s="34" t="s">
        <v>4239</v>
      </c>
      <c r="Q1299" s="34" t="s">
        <v>4240</v>
      </c>
      <c r="R1299" s="61" t="s">
        <v>4241</v>
      </c>
      <c r="S1299" s="34" t="s">
        <v>4242</v>
      </c>
      <c r="T1299" s="34">
        <v>34020204</v>
      </c>
      <c r="U1299" s="34" t="s">
        <v>4243</v>
      </c>
      <c r="V1299" s="35">
        <v>7060</v>
      </c>
      <c r="W1299" s="34">
        <v>17618</v>
      </c>
      <c r="X1299" s="60">
        <v>42885</v>
      </c>
      <c r="Y1299" s="34" t="s">
        <v>68</v>
      </c>
      <c r="Z1299" s="34">
        <v>4600006877</v>
      </c>
      <c r="AA1299" s="68">
        <f t="shared" si="20"/>
        <v>1</v>
      </c>
      <c r="AB1299" s="35" t="s">
        <v>4289</v>
      </c>
      <c r="AC1299" s="35" t="s">
        <v>61</v>
      </c>
      <c r="AD1299" s="35" t="s">
        <v>4290</v>
      </c>
      <c r="AE1299" s="34" t="s">
        <v>4263</v>
      </c>
      <c r="AF1299" s="34" t="s">
        <v>4222</v>
      </c>
      <c r="AG1299" s="34" t="s">
        <v>3282</v>
      </c>
    </row>
    <row r="1300" spans="1:33" s="5" customFormat="1" ht="50.25" customHeight="1" x14ac:dyDescent="0.3">
      <c r="A1300" s="58" t="s">
        <v>4211</v>
      </c>
      <c r="B1300" s="34">
        <v>77101604</v>
      </c>
      <c r="C1300" s="35" t="s">
        <v>4291</v>
      </c>
      <c r="D1300" s="55">
        <v>42887</v>
      </c>
      <c r="E1300" s="34" t="s">
        <v>1082</v>
      </c>
      <c r="F1300" s="34" t="s">
        <v>81</v>
      </c>
      <c r="G1300" s="34" t="s">
        <v>232</v>
      </c>
      <c r="H1300" s="90">
        <v>20000000</v>
      </c>
      <c r="I1300" s="90">
        <v>10000000</v>
      </c>
      <c r="J1300" s="34" t="s">
        <v>49</v>
      </c>
      <c r="K1300" s="34" t="s">
        <v>50</v>
      </c>
      <c r="L1300" s="35" t="s">
        <v>4213</v>
      </c>
      <c r="M1300" s="91" t="s">
        <v>52</v>
      </c>
      <c r="N1300" s="91" t="s">
        <v>4214</v>
      </c>
      <c r="O1300" s="92" t="s">
        <v>4215</v>
      </c>
      <c r="P1300" s="34" t="s">
        <v>4239</v>
      </c>
      <c r="Q1300" s="34" t="s">
        <v>4240</v>
      </c>
      <c r="R1300" s="61" t="s">
        <v>4241</v>
      </c>
      <c r="S1300" s="34" t="s">
        <v>4242</v>
      </c>
      <c r="T1300" s="34">
        <v>34020204</v>
      </c>
      <c r="U1300" s="34" t="s">
        <v>4243</v>
      </c>
      <c r="V1300" s="35">
        <v>7062</v>
      </c>
      <c r="W1300" s="34">
        <v>17620</v>
      </c>
      <c r="X1300" s="60">
        <v>42885</v>
      </c>
      <c r="Y1300" s="34" t="s">
        <v>68</v>
      </c>
      <c r="Z1300" s="34">
        <v>4600006879</v>
      </c>
      <c r="AA1300" s="68">
        <f t="shared" si="20"/>
        <v>1</v>
      </c>
      <c r="AB1300" s="35" t="s">
        <v>4292</v>
      </c>
      <c r="AC1300" s="35" t="s">
        <v>61</v>
      </c>
      <c r="AD1300" s="35" t="s">
        <v>4293</v>
      </c>
      <c r="AE1300" s="34" t="s">
        <v>4263</v>
      </c>
      <c r="AF1300" s="34" t="s">
        <v>4222</v>
      </c>
      <c r="AG1300" s="34" t="s">
        <v>3282</v>
      </c>
    </row>
    <row r="1301" spans="1:33" s="5" customFormat="1" ht="50.25" customHeight="1" x14ac:dyDescent="0.3">
      <c r="A1301" s="58" t="s">
        <v>4211</v>
      </c>
      <c r="B1301" s="34">
        <v>77101604</v>
      </c>
      <c r="C1301" s="35" t="s">
        <v>4294</v>
      </c>
      <c r="D1301" s="55">
        <v>42887</v>
      </c>
      <c r="E1301" s="34" t="s">
        <v>1082</v>
      </c>
      <c r="F1301" s="34" t="s">
        <v>81</v>
      </c>
      <c r="G1301" s="34" t="s">
        <v>232</v>
      </c>
      <c r="H1301" s="90">
        <v>30000000</v>
      </c>
      <c r="I1301" s="90">
        <v>15000000</v>
      </c>
      <c r="J1301" s="34" t="s">
        <v>49</v>
      </c>
      <c r="K1301" s="34" t="s">
        <v>50</v>
      </c>
      <c r="L1301" s="35" t="s">
        <v>4213</v>
      </c>
      <c r="M1301" s="91" t="s">
        <v>52</v>
      </c>
      <c r="N1301" s="91" t="s">
        <v>4214</v>
      </c>
      <c r="O1301" s="92" t="s">
        <v>4215</v>
      </c>
      <c r="P1301" s="34" t="s">
        <v>4239</v>
      </c>
      <c r="Q1301" s="34" t="s">
        <v>4240</v>
      </c>
      <c r="R1301" s="61" t="s">
        <v>4241</v>
      </c>
      <c r="S1301" s="34" t="s">
        <v>4242</v>
      </c>
      <c r="T1301" s="34">
        <v>34020204</v>
      </c>
      <c r="U1301" s="34" t="s">
        <v>4243</v>
      </c>
      <c r="V1301" s="35">
        <v>7063</v>
      </c>
      <c r="W1301" s="34">
        <v>17621</v>
      </c>
      <c r="X1301" s="60">
        <v>42885</v>
      </c>
      <c r="Y1301" s="34" t="s">
        <v>68</v>
      </c>
      <c r="Z1301" s="34">
        <v>4600006880</v>
      </c>
      <c r="AA1301" s="68">
        <f t="shared" si="20"/>
        <v>1</v>
      </c>
      <c r="AB1301" s="35" t="s">
        <v>4295</v>
      </c>
      <c r="AC1301" s="35" t="s">
        <v>61</v>
      </c>
      <c r="AD1301" s="35" t="s">
        <v>4296</v>
      </c>
      <c r="AE1301" s="34" t="s">
        <v>4263</v>
      </c>
      <c r="AF1301" s="34" t="s">
        <v>4222</v>
      </c>
      <c r="AG1301" s="34" t="s">
        <v>3282</v>
      </c>
    </row>
    <row r="1302" spans="1:33" s="5" customFormat="1" ht="50.25" customHeight="1" x14ac:dyDescent="0.3">
      <c r="A1302" s="58" t="s">
        <v>4211</v>
      </c>
      <c r="B1302" s="34">
        <v>77101604</v>
      </c>
      <c r="C1302" s="35" t="s">
        <v>4297</v>
      </c>
      <c r="D1302" s="55">
        <v>42887</v>
      </c>
      <c r="E1302" s="34" t="s">
        <v>1082</v>
      </c>
      <c r="F1302" s="34" t="s">
        <v>81</v>
      </c>
      <c r="G1302" s="34" t="s">
        <v>232</v>
      </c>
      <c r="H1302" s="90">
        <v>70000000</v>
      </c>
      <c r="I1302" s="90">
        <v>35000000</v>
      </c>
      <c r="J1302" s="34" t="s">
        <v>49</v>
      </c>
      <c r="K1302" s="34" t="s">
        <v>50</v>
      </c>
      <c r="L1302" s="35" t="s">
        <v>4213</v>
      </c>
      <c r="M1302" s="91" t="s">
        <v>52</v>
      </c>
      <c r="N1302" s="91" t="s">
        <v>4214</v>
      </c>
      <c r="O1302" s="92" t="s">
        <v>4215</v>
      </c>
      <c r="P1302" s="34" t="s">
        <v>4239</v>
      </c>
      <c r="Q1302" s="34" t="s">
        <v>4240</v>
      </c>
      <c r="R1302" s="61" t="s">
        <v>4241</v>
      </c>
      <c r="S1302" s="34" t="s">
        <v>4242</v>
      </c>
      <c r="T1302" s="34">
        <v>34020204</v>
      </c>
      <c r="U1302" s="34" t="s">
        <v>4243</v>
      </c>
      <c r="V1302" s="35">
        <v>7064</v>
      </c>
      <c r="W1302" s="34">
        <v>17622</v>
      </c>
      <c r="X1302" s="60">
        <v>42885</v>
      </c>
      <c r="Y1302" s="34" t="s">
        <v>68</v>
      </c>
      <c r="Z1302" s="34">
        <v>4600006881</v>
      </c>
      <c r="AA1302" s="68">
        <f t="shared" si="20"/>
        <v>1</v>
      </c>
      <c r="AB1302" s="35" t="s">
        <v>4298</v>
      </c>
      <c r="AC1302" s="35" t="s">
        <v>61</v>
      </c>
      <c r="AD1302" s="35" t="s">
        <v>4299</v>
      </c>
      <c r="AE1302" s="34" t="s">
        <v>4263</v>
      </c>
      <c r="AF1302" s="34" t="s">
        <v>4222</v>
      </c>
      <c r="AG1302" s="34" t="s">
        <v>3282</v>
      </c>
    </row>
    <row r="1303" spans="1:33" s="5" customFormat="1" ht="50.25" customHeight="1" x14ac:dyDescent="0.3">
      <c r="A1303" s="58" t="s">
        <v>4211</v>
      </c>
      <c r="B1303" s="34">
        <v>77101604</v>
      </c>
      <c r="C1303" s="35" t="s">
        <v>4300</v>
      </c>
      <c r="D1303" s="55">
        <v>42887</v>
      </c>
      <c r="E1303" s="34" t="s">
        <v>1082</v>
      </c>
      <c r="F1303" s="34" t="s">
        <v>81</v>
      </c>
      <c r="G1303" s="34" t="s">
        <v>232</v>
      </c>
      <c r="H1303" s="90">
        <v>10000000</v>
      </c>
      <c r="I1303" s="90">
        <v>5000000</v>
      </c>
      <c r="J1303" s="34" t="s">
        <v>49</v>
      </c>
      <c r="K1303" s="34" t="s">
        <v>50</v>
      </c>
      <c r="L1303" s="35" t="s">
        <v>4213</v>
      </c>
      <c r="M1303" s="91" t="s">
        <v>52</v>
      </c>
      <c r="N1303" s="91" t="s">
        <v>4214</v>
      </c>
      <c r="O1303" s="92" t="s">
        <v>4215</v>
      </c>
      <c r="P1303" s="34" t="s">
        <v>4239</v>
      </c>
      <c r="Q1303" s="34" t="s">
        <v>4240</v>
      </c>
      <c r="R1303" s="61" t="s">
        <v>4241</v>
      </c>
      <c r="S1303" s="34" t="s">
        <v>4242</v>
      </c>
      <c r="T1303" s="34">
        <v>34020204</v>
      </c>
      <c r="U1303" s="34" t="s">
        <v>4243</v>
      </c>
      <c r="V1303" s="35">
        <v>7065</v>
      </c>
      <c r="W1303" s="34">
        <v>17623</v>
      </c>
      <c r="X1303" s="60">
        <v>42886</v>
      </c>
      <c r="Y1303" s="34" t="s">
        <v>68</v>
      </c>
      <c r="Z1303" s="34">
        <v>4600006890</v>
      </c>
      <c r="AA1303" s="68">
        <f t="shared" si="20"/>
        <v>1</v>
      </c>
      <c r="AB1303" s="35" t="s">
        <v>4301</v>
      </c>
      <c r="AC1303" s="35" t="s">
        <v>61</v>
      </c>
      <c r="AD1303" s="35" t="s">
        <v>4302</v>
      </c>
      <c r="AE1303" s="34" t="s">
        <v>4263</v>
      </c>
      <c r="AF1303" s="34" t="s">
        <v>4222</v>
      </c>
      <c r="AG1303" s="34" t="s">
        <v>3282</v>
      </c>
    </row>
    <row r="1304" spans="1:33" s="5" customFormat="1" ht="50.25" customHeight="1" x14ac:dyDescent="0.3">
      <c r="A1304" s="58" t="s">
        <v>4211</v>
      </c>
      <c r="B1304" s="34">
        <v>77101604</v>
      </c>
      <c r="C1304" s="35" t="s">
        <v>4303</v>
      </c>
      <c r="D1304" s="55">
        <v>42887</v>
      </c>
      <c r="E1304" s="34" t="s">
        <v>1082</v>
      </c>
      <c r="F1304" s="34" t="s">
        <v>81</v>
      </c>
      <c r="G1304" s="34" t="s">
        <v>232</v>
      </c>
      <c r="H1304" s="90">
        <v>50000000</v>
      </c>
      <c r="I1304" s="90">
        <v>25000000</v>
      </c>
      <c r="J1304" s="34" t="s">
        <v>49</v>
      </c>
      <c r="K1304" s="34" t="s">
        <v>50</v>
      </c>
      <c r="L1304" s="35" t="s">
        <v>4213</v>
      </c>
      <c r="M1304" s="91" t="s">
        <v>52</v>
      </c>
      <c r="N1304" s="91" t="s">
        <v>4214</v>
      </c>
      <c r="O1304" s="92" t="s">
        <v>4215</v>
      </c>
      <c r="P1304" s="34" t="s">
        <v>4239</v>
      </c>
      <c r="Q1304" s="34" t="s">
        <v>4240</v>
      </c>
      <c r="R1304" s="61" t="s">
        <v>4241</v>
      </c>
      <c r="S1304" s="34" t="s">
        <v>4242</v>
      </c>
      <c r="T1304" s="34">
        <v>34020204</v>
      </c>
      <c r="U1304" s="34" t="s">
        <v>4243</v>
      </c>
      <c r="V1304" s="35">
        <v>7066</v>
      </c>
      <c r="W1304" s="34">
        <v>17624</v>
      </c>
      <c r="X1304" s="60">
        <v>42885</v>
      </c>
      <c r="Y1304" s="34" t="s">
        <v>68</v>
      </c>
      <c r="Z1304" s="34">
        <v>4600006891</v>
      </c>
      <c r="AA1304" s="68">
        <f t="shared" si="20"/>
        <v>1</v>
      </c>
      <c r="AB1304" s="35" t="s">
        <v>4304</v>
      </c>
      <c r="AC1304" s="35" t="s">
        <v>61</v>
      </c>
      <c r="AD1304" s="35" t="s">
        <v>4305</v>
      </c>
      <c r="AE1304" s="34" t="s">
        <v>4263</v>
      </c>
      <c r="AF1304" s="34" t="s">
        <v>4222</v>
      </c>
      <c r="AG1304" s="34" t="s">
        <v>3282</v>
      </c>
    </row>
    <row r="1305" spans="1:33" s="5" customFormat="1" ht="50.25" customHeight="1" x14ac:dyDescent="0.3">
      <c r="A1305" s="58" t="s">
        <v>4211</v>
      </c>
      <c r="B1305" s="34">
        <v>77101604</v>
      </c>
      <c r="C1305" s="35" t="s">
        <v>4306</v>
      </c>
      <c r="D1305" s="55">
        <v>42887</v>
      </c>
      <c r="E1305" s="34" t="s">
        <v>1082</v>
      </c>
      <c r="F1305" s="34" t="s">
        <v>81</v>
      </c>
      <c r="G1305" s="34" t="s">
        <v>232</v>
      </c>
      <c r="H1305" s="90">
        <v>54439775</v>
      </c>
      <c r="I1305" s="90">
        <v>27219888</v>
      </c>
      <c r="J1305" s="34" t="s">
        <v>49</v>
      </c>
      <c r="K1305" s="34" t="s">
        <v>50</v>
      </c>
      <c r="L1305" s="35" t="s">
        <v>4213</v>
      </c>
      <c r="M1305" s="91" t="s">
        <v>52</v>
      </c>
      <c r="N1305" s="91" t="s">
        <v>4214</v>
      </c>
      <c r="O1305" s="92" t="s">
        <v>4215</v>
      </c>
      <c r="P1305" s="34" t="s">
        <v>4239</v>
      </c>
      <c r="Q1305" s="34" t="s">
        <v>4240</v>
      </c>
      <c r="R1305" s="61" t="s">
        <v>4241</v>
      </c>
      <c r="S1305" s="34" t="s">
        <v>4242</v>
      </c>
      <c r="T1305" s="34">
        <v>34020204</v>
      </c>
      <c r="U1305" s="34" t="s">
        <v>4243</v>
      </c>
      <c r="V1305" s="35">
        <v>7067</v>
      </c>
      <c r="W1305" s="34">
        <v>17625</v>
      </c>
      <c r="X1305" s="60">
        <v>42885</v>
      </c>
      <c r="Y1305" s="34" t="s">
        <v>68</v>
      </c>
      <c r="Z1305" s="34">
        <v>4600006882</v>
      </c>
      <c r="AA1305" s="68">
        <f t="shared" si="20"/>
        <v>1</v>
      </c>
      <c r="AB1305" s="35" t="s">
        <v>4307</v>
      </c>
      <c r="AC1305" s="35" t="s">
        <v>61</v>
      </c>
      <c r="AD1305" s="35" t="s">
        <v>4308</v>
      </c>
      <c r="AE1305" s="34" t="s">
        <v>4244</v>
      </c>
      <c r="AF1305" s="34" t="s">
        <v>4222</v>
      </c>
      <c r="AG1305" s="34" t="s">
        <v>3282</v>
      </c>
    </row>
    <row r="1306" spans="1:33" s="5" customFormat="1" ht="50.25" customHeight="1" x14ac:dyDescent="0.3">
      <c r="A1306" s="58" t="s">
        <v>4211</v>
      </c>
      <c r="B1306" s="34">
        <v>77101604</v>
      </c>
      <c r="C1306" s="34" t="s">
        <v>4309</v>
      </c>
      <c r="D1306" s="55">
        <v>43009</v>
      </c>
      <c r="E1306" s="34" t="s">
        <v>74</v>
      </c>
      <c r="F1306" s="34" t="s">
        <v>81</v>
      </c>
      <c r="G1306" s="34" t="s">
        <v>232</v>
      </c>
      <c r="H1306" s="90">
        <v>50000000</v>
      </c>
      <c r="I1306" s="90">
        <v>85979446</v>
      </c>
      <c r="J1306" s="34" t="s">
        <v>49</v>
      </c>
      <c r="K1306" s="34" t="s">
        <v>50</v>
      </c>
      <c r="L1306" s="35" t="s">
        <v>4213</v>
      </c>
      <c r="M1306" s="91" t="s">
        <v>52</v>
      </c>
      <c r="N1306" s="91" t="s">
        <v>4214</v>
      </c>
      <c r="O1306" s="92" t="s">
        <v>4215</v>
      </c>
      <c r="P1306" s="34" t="s">
        <v>4239</v>
      </c>
      <c r="Q1306" s="34" t="s">
        <v>4240</v>
      </c>
      <c r="R1306" s="61" t="s">
        <v>4241</v>
      </c>
      <c r="S1306" s="34" t="s">
        <v>4242</v>
      </c>
      <c r="T1306" s="34">
        <v>34020204</v>
      </c>
      <c r="U1306" s="34" t="s">
        <v>4243</v>
      </c>
      <c r="V1306" s="35">
        <v>7595</v>
      </c>
      <c r="W1306" s="34">
        <v>18773</v>
      </c>
      <c r="X1306" s="60">
        <v>43006</v>
      </c>
      <c r="Y1306" s="34" t="s">
        <v>68</v>
      </c>
      <c r="Z1306" s="34">
        <v>4600007537</v>
      </c>
      <c r="AA1306" s="68">
        <f t="shared" si="20"/>
        <v>1</v>
      </c>
      <c r="AB1306" s="35" t="s">
        <v>4310</v>
      </c>
      <c r="AC1306" s="35" t="s">
        <v>61</v>
      </c>
      <c r="AD1306" s="35" t="s">
        <v>4311</v>
      </c>
      <c r="AE1306" s="34" t="s">
        <v>4263</v>
      </c>
      <c r="AF1306" s="34" t="s">
        <v>4222</v>
      </c>
      <c r="AG1306" s="34" t="s">
        <v>3282</v>
      </c>
    </row>
    <row r="1307" spans="1:33" s="5" customFormat="1" ht="50.25" customHeight="1" x14ac:dyDescent="0.3">
      <c r="A1307" s="58" t="s">
        <v>4211</v>
      </c>
      <c r="B1307" s="34">
        <v>77101604</v>
      </c>
      <c r="C1307" s="34" t="s">
        <v>4312</v>
      </c>
      <c r="D1307" s="55">
        <v>42948</v>
      </c>
      <c r="E1307" s="34" t="s">
        <v>66</v>
      </c>
      <c r="F1307" s="34" t="s">
        <v>81</v>
      </c>
      <c r="G1307" s="34" t="s">
        <v>232</v>
      </c>
      <c r="H1307" s="90">
        <v>180000000</v>
      </c>
      <c r="I1307" s="90">
        <v>63296090</v>
      </c>
      <c r="J1307" s="34" t="s">
        <v>49</v>
      </c>
      <c r="K1307" s="34" t="s">
        <v>50</v>
      </c>
      <c r="L1307" s="35" t="s">
        <v>4213</v>
      </c>
      <c r="M1307" s="91" t="s">
        <v>52</v>
      </c>
      <c r="N1307" s="91" t="s">
        <v>4214</v>
      </c>
      <c r="O1307" s="92" t="s">
        <v>4215</v>
      </c>
      <c r="P1307" s="34" t="s">
        <v>4239</v>
      </c>
      <c r="Q1307" s="34" t="s">
        <v>4240</v>
      </c>
      <c r="R1307" s="61" t="s">
        <v>4241</v>
      </c>
      <c r="S1307" s="34" t="s">
        <v>4242</v>
      </c>
      <c r="T1307" s="34">
        <v>34020204</v>
      </c>
      <c r="U1307" s="34" t="s">
        <v>4243</v>
      </c>
      <c r="V1307" s="35">
        <v>7206</v>
      </c>
      <c r="W1307" s="34">
        <v>18012</v>
      </c>
      <c r="X1307" s="60">
        <v>42943</v>
      </c>
      <c r="Y1307" s="34" t="s">
        <v>68</v>
      </c>
      <c r="Z1307" s="34">
        <v>4600007094</v>
      </c>
      <c r="AA1307" s="68">
        <f t="shared" si="20"/>
        <v>1</v>
      </c>
      <c r="AB1307" s="35" t="s">
        <v>4313</v>
      </c>
      <c r="AC1307" s="35" t="s">
        <v>61</v>
      </c>
      <c r="AD1307" s="35" t="s">
        <v>4314</v>
      </c>
      <c r="AE1307" s="34" t="s">
        <v>4263</v>
      </c>
      <c r="AF1307" s="34" t="s">
        <v>4222</v>
      </c>
      <c r="AG1307" s="34" t="s">
        <v>3282</v>
      </c>
    </row>
    <row r="1308" spans="1:33" s="5" customFormat="1" ht="50.25" customHeight="1" x14ac:dyDescent="0.3">
      <c r="A1308" s="58" t="s">
        <v>4211</v>
      </c>
      <c r="B1308" s="34">
        <v>77101604</v>
      </c>
      <c r="C1308" s="34" t="s">
        <v>4315</v>
      </c>
      <c r="D1308" s="55">
        <v>42948</v>
      </c>
      <c r="E1308" s="34" t="s">
        <v>66</v>
      </c>
      <c r="F1308" s="34" t="s">
        <v>81</v>
      </c>
      <c r="G1308" s="34" t="s">
        <v>232</v>
      </c>
      <c r="H1308" s="90">
        <v>80000000</v>
      </c>
      <c r="I1308" s="90">
        <v>17041255</v>
      </c>
      <c r="J1308" s="34" t="s">
        <v>49</v>
      </c>
      <c r="K1308" s="34" t="s">
        <v>50</v>
      </c>
      <c r="L1308" s="35" t="s">
        <v>4213</v>
      </c>
      <c r="M1308" s="91" t="s">
        <v>52</v>
      </c>
      <c r="N1308" s="91" t="s">
        <v>4214</v>
      </c>
      <c r="O1308" s="92" t="s">
        <v>4215</v>
      </c>
      <c r="P1308" s="34" t="s">
        <v>4239</v>
      </c>
      <c r="Q1308" s="34" t="s">
        <v>4240</v>
      </c>
      <c r="R1308" s="61" t="s">
        <v>4241</v>
      </c>
      <c r="S1308" s="34" t="s">
        <v>4242</v>
      </c>
      <c r="T1308" s="34">
        <v>34020204</v>
      </c>
      <c r="U1308" s="34" t="s">
        <v>4243</v>
      </c>
      <c r="V1308" s="35">
        <v>7207</v>
      </c>
      <c r="W1308" s="34">
        <v>18013</v>
      </c>
      <c r="X1308" s="60">
        <v>42943</v>
      </c>
      <c r="Y1308" s="34" t="s">
        <v>68</v>
      </c>
      <c r="Z1308" s="34">
        <v>4600007092</v>
      </c>
      <c r="AA1308" s="68">
        <f t="shared" si="20"/>
        <v>1</v>
      </c>
      <c r="AB1308" s="35" t="s">
        <v>4316</v>
      </c>
      <c r="AC1308" s="35" t="s">
        <v>61</v>
      </c>
      <c r="AD1308" s="35" t="s">
        <v>4317</v>
      </c>
      <c r="AE1308" s="34" t="s">
        <v>4263</v>
      </c>
      <c r="AF1308" s="34" t="s">
        <v>4222</v>
      </c>
      <c r="AG1308" s="34" t="s">
        <v>3282</v>
      </c>
    </row>
    <row r="1309" spans="1:33" s="5" customFormat="1" ht="50.25" customHeight="1" x14ac:dyDescent="0.3">
      <c r="A1309" s="58" t="s">
        <v>4211</v>
      </c>
      <c r="B1309" s="34">
        <v>77101604</v>
      </c>
      <c r="C1309" s="34" t="s">
        <v>4318</v>
      </c>
      <c r="D1309" s="55">
        <v>42948</v>
      </c>
      <c r="E1309" s="34" t="s">
        <v>66</v>
      </c>
      <c r="F1309" s="34" t="s">
        <v>81</v>
      </c>
      <c r="G1309" s="34" t="s">
        <v>232</v>
      </c>
      <c r="H1309" s="90">
        <v>60000000</v>
      </c>
      <c r="I1309" s="90">
        <v>17041255</v>
      </c>
      <c r="J1309" s="34" t="s">
        <v>49</v>
      </c>
      <c r="K1309" s="34" t="s">
        <v>50</v>
      </c>
      <c r="L1309" s="35" t="s">
        <v>4213</v>
      </c>
      <c r="M1309" s="91" t="s">
        <v>52</v>
      </c>
      <c r="N1309" s="91" t="s">
        <v>4214</v>
      </c>
      <c r="O1309" s="92" t="s">
        <v>4215</v>
      </c>
      <c r="P1309" s="34" t="s">
        <v>4239</v>
      </c>
      <c r="Q1309" s="34" t="s">
        <v>4240</v>
      </c>
      <c r="R1309" s="61" t="s">
        <v>4241</v>
      </c>
      <c r="S1309" s="34" t="s">
        <v>4242</v>
      </c>
      <c r="T1309" s="34">
        <v>34020204</v>
      </c>
      <c r="U1309" s="34" t="s">
        <v>4243</v>
      </c>
      <c r="V1309" s="35">
        <v>7208</v>
      </c>
      <c r="W1309" s="34">
        <v>18014</v>
      </c>
      <c r="X1309" s="60">
        <v>42943</v>
      </c>
      <c r="Y1309" s="34" t="s">
        <v>68</v>
      </c>
      <c r="Z1309" s="34">
        <v>4600007093</v>
      </c>
      <c r="AA1309" s="68">
        <f t="shared" si="20"/>
        <v>1</v>
      </c>
      <c r="AB1309" s="35" t="s">
        <v>4319</v>
      </c>
      <c r="AC1309" s="35" t="s">
        <v>61</v>
      </c>
      <c r="AD1309" s="35" t="s">
        <v>4320</v>
      </c>
      <c r="AE1309" s="34" t="s">
        <v>4244</v>
      </c>
      <c r="AF1309" s="34" t="s">
        <v>4222</v>
      </c>
      <c r="AG1309" s="34" t="s">
        <v>3282</v>
      </c>
    </row>
    <row r="1310" spans="1:33" s="5" customFormat="1" ht="50.25" customHeight="1" x14ac:dyDescent="0.3">
      <c r="A1310" s="58" t="s">
        <v>4211</v>
      </c>
      <c r="B1310" s="34">
        <v>77101604</v>
      </c>
      <c r="C1310" s="34" t="s">
        <v>4321</v>
      </c>
      <c r="D1310" s="55">
        <v>42948</v>
      </c>
      <c r="E1310" s="34" t="s">
        <v>66</v>
      </c>
      <c r="F1310" s="34" t="s">
        <v>81</v>
      </c>
      <c r="G1310" s="34" t="s">
        <v>232</v>
      </c>
      <c r="H1310" s="90">
        <v>120000000</v>
      </c>
      <c r="I1310" s="90">
        <v>41882933</v>
      </c>
      <c r="J1310" s="34" t="s">
        <v>49</v>
      </c>
      <c r="K1310" s="34" t="s">
        <v>50</v>
      </c>
      <c r="L1310" s="35" t="s">
        <v>4213</v>
      </c>
      <c r="M1310" s="91" t="s">
        <v>52</v>
      </c>
      <c r="N1310" s="91" t="s">
        <v>4214</v>
      </c>
      <c r="O1310" s="92" t="s">
        <v>4215</v>
      </c>
      <c r="P1310" s="34" t="s">
        <v>4239</v>
      </c>
      <c r="Q1310" s="34" t="s">
        <v>4240</v>
      </c>
      <c r="R1310" s="61" t="s">
        <v>4241</v>
      </c>
      <c r="S1310" s="34" t="s">
        <v>4242</v>
      </c>
      <c r="T1310" s="34">
        <v>34020204</v>
      </c>
      <c r="U1310" s="34" t="s">
        <v>4243</v>
      </c>
      <c r="V1310" s="35">
        <v>7209</v>
      </c>
      <c r="W1310" s="34">
        <v>18015</v>
      </c>
      <c r="X1310" s="60">
        <v>42943</v>
      </c>
      <c r="Y1310" s="34" t="s">
        <v>68</v>
      </c>
      <c r="Z1310" s="34">
        <v>4600007095</v>
      </c>
      <c r="AA1310" s="68">
        <f t="shared" si="20"/>
        <v>1</v>
      </c>
      <c r="AB1310" s="35" t="s">
        <v>4322</v>
      </c>
      <c r="AC1310" s="35" t="s">
        <v>61</v>
      </c>
      <c r="AD1310" s="35" t="s">
        <v>4323</v>
      </c>
      <c r="AE1310" s="34" t="s">
        <v>4244</v>
      </c>
      <c r="AF1310" s="34" t="s">
        <v>4222</v>
      </c>
      <c r="AG1310" s="34" t="s">
        <v>3282</v>
      </c>
    </row>
    <row r="1311" spans="1:33" s="5" customFormat="1" ht="50.25" customHeight="1" x14ac:dyDescent="0.3">
      <c r="A1311" s="58" t="s">
        <v>4211</v>
      </c>
      <c r="B1311" s="34">
        <v>77101604</v>
      </c>
      <c r="C1311" s="34" t="s">
        <v>4324</v>
      </c>
      <c r="D1311" s="55">
        <v>42948</v>
      </c>
      <c r="E1311" s="34" t="s">
        <v>66</v>
      </c>
      <c r="F1311" s="34" t="s">
        <v>81</v>
      </c>
      <c r="G1311" s="34" t="s">
        <v>232</v>
      </c>
      <c r="H1311" s="90">
        <v>60000000</v>
      </c>
      <c r="I1311" s="90">
        <v>18015041</v>
      </c>
      <c r="J1311" s="34" t="s">
        <v>49</v>
      </c>
      <c r="K1311" s="34" t="s">
        <v>50</v>
      </c>
      <c r="L1311" s="35" t="s">
        <v>4213</v>
      </c>
      <c r="M1311" s="91" t="s">
        <v>52</v>
      </c>
      <c r="N1311" s="91" t="s">
        <v>4214</v>
      </c>
      <c r="O1311" s="92" t="s">
        <v>4215</v>
      </c>
      <c r="P1311" s="34" t="s">
        <v>4239</v>
      </c>
      <c r="Q1311" s="34" t="s">
        <v>4240</v>
      </c>
      <c r="R1311" s="61" t="s">
        <v>4241</v>
      </c>
      <c r="S1311" s="34" t="s">
        <v>4242</v>
      </c>
      <c r="T1311" s="34">
        <v>34020204</v>
      </c>
      <c r="U1311" s="34" t="s">
        <v>4243</v>
      </c>
      <c r="V1311" s="35">
        <v>7210</v>
      </c>
      <c r="W1311" s="34">
        <v>18016</v>
      </c>
      <c r="X1311" s="60">
        <v>42943</v>
      </c>
      <c r="Y1311" s="34" t="s">
        <v>68</v>
      </c>
      <c r="Z1311" s="34">
        <v>4600007096</v>
      </c>
      <c r="AA1311" s="68">
        <f t="shared" si="20"/>
        <v>1</v>
      </c>
      <c r="AB1311" s="35" t="s">
        <v>4325</v>
      </c>
      <c r="AC1311" s="35" t="s">
        <v>61</v>
      </c>
      <c r="AD1311" s="35" t="s">
        <v>4326</v>
      </c>
      <c r="AE1311" s="34" t="s">
        <v>4244</v>
      </c>
      <c r="AF1311" s="34" t="s">
        <v>4222</v>
      </c>
      <c r="AG1311" s="34" t="s">
        <v>3282</v>
      </c>
    </row>
    <row r="1312" spans="1:33" s="5" customFormat="1" ht="50.25" customHeight="1" x14ac:dyDescent="0.3">
      <c r="A1312" s="58" t="s">
        <v>4211</v>
      </c>
      <c r="B1312" s="34">
        <v>77101604</v>
      </c>
      <c r="C1312" s="34" t="s">
        <v>4327</v>
      </c>
      <c r="D1312" s="55">
        <v>42948</v>
      </c>
      <c r="E1312" s="34" t="s">
        <v>66</v>
      </c>
      <c r="F1312" s="34" t="s">
        <v>81</v>
      </c>
      <c r="G1312" s="34" t="s">
        <v>232</v>
      </c>
      <c r="H1312" s="90">
        <v>90000000</v>
      </c>
      <c r="I1312" s="90">
        <v>29213580</v>
      </c>
      <c r="J1312" s="34" t="s">
        <v>49</v>
      </c>
      <c r="K1312" s="34" t="s">
        <v>50</v>
      </c>
      <c r="L1312" s="35" t="s">
        <v>4213</v>
      </c>
      <c r="M1312" s="91" t="s">
        <v>52</v>
      </c>
      <c r="N1312" s="91" t="s">
        <v>4214</v>
      </c>
      <c r="O1312" s="92" t="s">
        <v>4215</v>
      </c>
      <c r="P1312" s="34" t="s">
        <v>4239</v>
      </c>
      <c r="Q1312" s="34" t="s">
        <v>4240</v>
      </c>
      <c r="R1312" s="61" t="s">
        <v>4241</v>
      </c>
      <c r="S1312" s="34" t="s">
        <v>4242</v>
      </c>
      <c r="T1312" s="34">
        <v>34020204</v>
      </c>
      <c r="U1312" s="34" t="s">
        <v>4243</v>
      </c>
      <c r="V1312" s="35">
        <v>7211</v>
      </c>
      <c r="W1312" s="34">
        <v>18017</v>
      </c>
      <c r="X1312" s="60">
        <v>42943</v>
      </c>
      <c r="Y1312" s="34" t="s">
        <v>68</v>
      </c>
      <c r="Z1312" s="34">
        <v>4600007097</v>
      </c>
      <c r="AA1312" s="68">
        <f t="shared" si="20"/>
        <v>1</v>
      </c>
      <c r="AB1312" s="35" t="s">
        <v>4328</v>
      </c>
      <c r="AC1312" s="35" t="s">
        <v>61</v>
      </c>
      <c r="AD1312" s="35" t="s">
        <v>4329</v>
      </c>
      <c r="AE1312" s="34" t="s">
        <v>4244</v>
      </c>
      <c r="AF1312" s="34" t="s">
        <v>4222</v>
      </c>
      <c r="AG1312" s="34" t="s">
        <v>3282</v>
      </c>
    </row>
    <row r="1313" spans="1:33" s="5" customFormat="1" ht="50.25" customHeight="1" x14ac:dyDescent="0.3">
      <c r="A1313" s="58" t="s">
        <v>4211</v>
      </c>
      <c r="B1313" s="34">
        <v>77101604</v>
      </c>
      <c r="C1313" s="34" t="s">
        <v>4330</v>
      </c>
      <c r="D1313" s="55">
        <v>42948</v>
      </c>
      <c r="E1313" s="34" t="s">
        <v>66</v>
      </c>
      <c r="F1313" s="34" t="s">
        <v>81</v>
      </c>
      <c r="G1313" s="34" t="s">
        <v>232</v>
      </c>
      <c r="H1313" s="90">
        <v>120000000</v>
      </c>
      <c r="I1313" s="90">
        <v>41385905</v>
      </c>
      <c r="J1313" s="34" t="s">
        <v>49</v>
      </c>
      <c r="K1313" s="34" t="s">
        <v>50</v>
      </c>
      <c r="L1313" s="35" t="s">
        <v>4213</v>
      </c>
      <c r="M1313" s="91" t="s">
        <v>52</v>
      </c>
      <c r="N1313" s="91" t="s">
        <v>4214</v>
      </c>
      <c r="O1313" s="92" t="s">
        <v>4215</v>
      </c>
      <c r="P1313" s="34" t="s">
        <v>4239</v>
      </c>
      <c r="Q1313" s="34" t="s">
        <v>4240</v>
      </c>
      <c r="R1313" s="61" t="s">
        <v>4241</v>
      </c>
      <c r="S1313" s="34" t="s">
        <v>4242</v>
      </c>
      <c r="T1313" s="34">
        <v>34020204</v>
      </c>
      <c r="U1313" s="34" t="s">
        <v>4243</v>
      </c>
      <c r="V1313" s="35">
        <v>7212</v>
      </c>
      <c r="W1313" s="34">
        <v>18018</v>
      </c>
      <c r="X1313" s="60">
        <v>42943</v>
      </c>
      <c r="Y1313" s="34" t="s">
        <v>68</v>
      </c>
      <c r="Z1313" s="34">
        <v>4600007098</v>
      </c>
      <c r="AA1313" s="68">
        <f t="shared" si="20"/>
        <v>1</v>
      </c>
      <c r="AB1313" s="35" t="s">
        <v>4331</v>
      </c>
      <c r="AC1313" s="35" t="s">
        <v>61</v>
      </c>
      <c r="AD1313" s="35" t="s">
        <v>4332</v>
      </c>
      <c r="AE1313" s="34" t="s">
        <v>4244</v>
      </c>
      <c r="AF1313" s="34" t="s">
        <v>4222</v>
      </c>
      <c r="AG1313" s="34" t="s">
        <v>3282</v>
      </c>
    </row>
    <row r="1314" spans="1:33" s="5" customFormat="1" ht="50.25" customHeight="1" x14ac:dyDescent="0.3">
      <c r="A1314" s="58" t="s">
        <v>4211</v>
      </c>
      <c r="B1314" s="34">
        <v>77101604</v>
      </c>
      <c r="C1314" s="34" t="s">
        <v>4333</v>
      </c>
      <c r="D1314" s="55">
        <v>42948</v>
      </c>
      <c r="E1314" s="34" t="s">
        <v>66</v>
      </c>
      <c r="F1314" s="34" t="s">
        <v>81</v>
      </c>
      <c r="G1314" s="34" t="s">
        <v>232</v>
      </c>
      <c r="H1314" s="90">
        <v>80000000</v>
      </c>
      <c r="I1314" s="90">
        <v>17041255</v>
      </c>
      <c r="J1314" s="34" t="s">
        <v>49</v>
      </c>
      <c r="K1314" s="34" t="s">
        <v>50</v>
      </c>
      <c r="L1314" s="35" t="s">
        <v>4213</v>
      </c>
      <c r="M1314" s="91" t="s">
        <v>52</v>
      </c>
      <c r="N1314" s="91" t="s">
        <v>4214</v>
      </c>
      <c r="O1314" s="92" t="s">
        <v>4215</v>
      </c>
      <c r="P1314" s="34" t="s">
        <v>4239</v>
      </c>
      <c r="Q1314" s="34" t="s">
        <v>4240</v>
      </c>
      <c r="R1314" s="61" t="s">
        <v>4241</v>
      </c>
      <c r="S1314" s="34" t="s">
        <v>4242</v>
      </c>
      <c r="T1314" s="34">
        <v>34020204</v>
      </c>
      <c r="U1314" s="34" t="s">
        <v>4243</v>
      </c>
      <c r="V1314" s="35">
        <v>7213</v>
      </c>
      <c r="W1314" s="34">
        <v>18019</v>
      </c>
      <c r="X1314" s="60">
        <v>42943</v>
      </c>
      <c r="Y1314" s="34" t="s">
        <v>68</v>
      </c>
      <c r="Z1314" s="34">
        <v>4600007099</v>
      </c>
      <c r="AA1314" s="68">
        <f t="shared" si="20"/>
        <v>1</v>
      </c>
      <c r="AB1314" s="35" t="s">
        <v>4334</v>
      </c>
      <c r="AC1314" s="35" t="s">
        <v>61</v>
      </c>
      <c r="AD1314" s="35" t="s">
        <v>4335</v>
      </c>
      <c r="AE1314" s="34" t="s">
        <v>4244</v>
      </c>
      <c r="AF1314" s="34" t="s">
        <v>4222</v>
      </c>
      <c r="AG1314" s="34" t="s">
        <v>3282</v>
      </c>
    </row>
    <row r="1315" spans="1:33" s="5" customFormat="1" ht="50.25" customHeight="1" x14ac:dyDescent="0.3">
      <c r="A1315" s="58" t="s">
        <v>4211</v>
      </c>
      <c r="B1315" s="34">
        <v>77101604</v>
      </c>
      <c r="C1315" s="34" t="s">
        <v>4336</v>
      </c>
      <c r="D1315" s="55">
        <v>42948</v>
      </c>
      <c r="E1315" s="34" t="s">
        <v>66</v>
      </c>
      <c r="F1315" s="34" t="s">
        <v>81</v>
      </c>
      <c r="G1315" s="34" t="s">
        <v>232</v>
      </c>
      <c r="H1315" s="90">
        <v>60000000</v>
      </c>
      <c r="I1315" s="90">
        <v>18015041</v>
      </c>
      <c r="J1315" s="34" t="s">
        <v>49</v>
      </c>
      <c r="K1315" s="34" t="s">
        <v>50</v>
      </c>
      <c r="L1315" s="35" t="s">
        <v>4213</v>
      </c>
      <c r="M1315" s="91" t="s">
        <v>52</v>
      </c>
      <c r="N1315" s="91" t="s">
        <v>4214</v>
      </c>
      <c r="O1315" s="92" t="s">
        <v>4215</v>
      </c>
      <c r="P1315" s="34" t="s">
        <v>4239</v>
      </c>
      <c r="Q1315" s="34" t="s">
        <v>4240</v>
      </c>
      <c r="R1315" s="61" t="s">
        <v>4241</v>
      </c>
      <c r="S1315" s="34" t="s">
        <v>4242</v>
      </c>
      <c r="T1315" s="34">
        <v>34020204</v>
      </c>
      <c r="U1315" s="34" t="s">
        <v>4243</v>
      </c>
      <c r="V1315" s="35">
        <v>7214</v>
      </c>
      <c r="W1315" s="34">
        <v>18020</v>
      </c>
      <c r="X1315" s="60">
        <v>42943</v>
      </c>
      <c r="Y1315" s="34" t="s">
        <v>68</v>
      </c>
      <c r="Z1315" s="34">
        <v>4600007100</v>
      </c>
      <c r="AA1315" s="68">
        <f t="shared" si="20"/>
        <v>1</v>
      </c>
      <c r="AB1315" s="35" t="s">
        <v>4337</v>
      </c>
      <c r="AC1315" s="35" t="s">
        <v>61</v>
      </c>
      <c r="AD1315" s="35" t="s">
        <v>4338</v>
      </c>
      <c r="AE1315" s="34" t="s">
        <v>4244</v>
      </c>
      <c r="AF1315" s="34" t="s">
        <v>4222</v>
      </c>
      <c r="AG1315" s="34" t="s">
        <v>3282</v>
      </c>
    </row>
    <row r="1316" spans="1:33" s="5" customFormat="1" ht="50.25" customHeight="1" x14ac:dyDescent="0.3">
      <c r="A1316" s="58" t="s">
        <v>4211</v>
      </c>
      <c r="B1316" s="34">
        <v>77101604</v>
      </c>
      <c r="C1316" s="34" t="s">
        <v>4339</v>
      </c>
      <c r="D1316" s="55">
        <v>42948</v>
      </c>
      <c r="E1316" s="34" t="s">
        <v>66</v>
      </c>
      <c r="F1316" s="34" t="s">
        <v>81</v>
      </c>
      <c r="G1316" s="34" t="s">
        <v>232</v>
      </c>
      <c r="H1316" s="90">
        <v>80000000</v>
      </c>
      <c r="I1316" s="90">
        <v>17041255</v>
      </c>
      <c r="J1316" s="34" t="s">
        <v>49</v>
      </c>
      <c r="K1316" s="34" t="s">
        <v>50</v>
      </c>
      <c r="L1316" s="35" t="s">
        <v>4213</v>
      </c>
      <c r="M1316" s="91" t="s">
        <v>52</v>
      </c>
      <c r="N1316" s="91" t="s">
        <v>4214</v>
      </c>
      <c r="O1316" s="92" t="s">
        <v>4215</v>
      </c>
      <c r="P1316" s="34" t="s">
        <v>4239</v>
      </c>
      <c r="Q1316" s="34" t="s">
        <v>4240</v>
      </c>
      <c r="R1316" s="61" t="s">
        <v>4241</v>
      </c>
      <c r="S1316" s="34" t="s">
        <v>4242</v>
      </c>
      <c r="T1316" s="34">
        <v>34020204</v>
      </c>
      <c r="U1316" s="34" t="s">
        <v>4243</v>
      </c>
      <c r="V1316" s="35">
        <v>7215</v>
      </c>
      <c r="W1316" s="34">
        <v>18021</v>
      </c>
      <c r="X1316" s="60">
        <v>42943</v>
      </c>
      <c r="Y1316" s="34" t="s">
        <v>68</v>
      </c>
      <c r="Z1316" s="34">
        <v>4600007101</v>
      </c>
      <c r="AA1316" s="68">
        <f t="shared" si="20"/>
        <v>1</v>
      </c>
      <c r="AB1316" s="35" t="s">
        <v>4340</v>
      </c>
      <c r="AC1316" s="35" t="s">
        <v>61</v>
      </c>
      <c r="AD1316" s="35" t="s">
        <v>4341</v>
      </c>
      <c r="AE1316" s="34" t="s">
        <v>4244</v>
      </c>
      <c r="AF1316" s="34" t="s">
        <v>4222</v>
      </c>
      <c r="AG1316" s="34" t="s">
        <v>3282</v>
      </c>
    </row>
    <row r="1317" spans="1:33" s="5" customFormat="1" ht="50.25" customHeight="1" x14ac:dyDescent="0.3">
      <c r="A1317" s="58" t="s">
        <v>4211</v>
      </c>
      <c r="B1317" s="34">
        <v>77101604</v>
      </c>
      <c r="C1317" s="34" t="s">
        <v>4342</v>
      </c>
      <c r="D1317" s="55">
        <v>42948</v>
      </c>
      <c r="E1317" s="34" t="s">
        <v>66</v>
      </c>
      <c r="F1317" s="34" t="s">
        <v>81</v>
      </c>
      <c r="G1317" s="34" t="s">
        <v>232</v>
      </c>
      <c r="H1317" s="90">
        <v>210000000</v>
      </c>
      <c r="I1317" s="90">
        <v>77243515</v>
      </c>
      <c r="J1317" s="34" t="s">
        <v>49</v>
      </c>
      <c r="K1317" s="34" t="s">
        <v>50</v>
      </c>
      <c r="L1317" s="35" t="s">
        <v>4213</v>
      </c>
      <c r="M1317" s="91" t="s">
        <v>52</v>
      </c>
      <c r="N1317" s="91" t="s">
        <v>4214</v>
      </c>
      <c r="O1317" s="92" t="s">
        <v>4215</v>
      </c>
      <c r="P1317" s="34" t="s">
        <v>4239</v>
      </c>
      <c r="Q1317" s="34" t="s">
        <v>4240</v>
      </c>
      <c r="R1317" s="61" t="s">
        <v>4241</v>
      </c>
      <c r="S1317" s="34" t="s">
        <v>4242</v>
      </c>
      <c r="T1317" s="34">
        <v>34020204</v>
      </c>
      <c r="U1317" s="34" t="s">
        <v>4243</v>
      </c>
      <c r="V1317" s="35">
        <v>7216</v>
      </c>
      <c r="W1317" s="34">
        <v>18022</v>
      </c>
      <c r="X1317" s="60">
        <v>42943</v>
      </c>
      <c r="Y1317" s="34" t="s">
        <v>68</v>
      </c>
      <c r="Z1317" s="34">
        <v>4600007102</v>
      </c>
      <c r="AA1317" s="68">
        <f t="shared" si="20"/>
        <v>1</v>
      </c>
      <c r="AB1317" s="35" t="s">
        <v>4343</v>
      </c>
      <c r="AC1317" s="35" t="s">
        <v>61</v>
      </c>
      <c r="AD1317" s="35" t="s">
        <v>4344</v>
      </c>
      <c r="AE1317" s="34" t="s">
        <v>4263</v>
      </c>
      <c r="AF1317" s="34" t="s">
        <v>4222</v>
      </c>
      <c r="AG1317" s="34" t="s">
        <v>3282</v>
      </c>
    </row>
    <row r="1318" spans="1:33" s="5" customFormat="1" ht="50.25" customHeight="1" x14ac:dyDescent="0.3">
      <c r="A1318" s="58" t="s">
        <v>4211</v>
      </c>
      <c r="B1318" s="34">
        <v>77101604</v>
      </c>
      <c r="C1318" s="34" t="s">
        <v>4345</v>
      </c>
      <c r="D1318" s="55">
        <v>42948</v>
      </c>
      <c r="E1318" s="34" t="s">
        <v>66</v>
      </c>
      <c r="F1318" s="34" t="s">
        <v>81</v>
      </c>
      <c r="G1318" s="34" t="s">
        <v>232</v>
      </c>
      <c r="H1318" s="90">
        <v>120000000</v>
      </c>
      <c r="I1318" s="90">
        <v>41740925</v>
      </c>
      <c r="J1318" s="34" t="s">
        <v>49</v>
      </c>
      <c r="K1318" s="34" t="s">
        <v>50</v>
      </c>
      <c r="L1318" s="35" t="s">
        <v>4213</v>
      </c>
      <c r="M1318" s="91" t="s">
        <v>52</v>
      </c>
      <c r="N1318" s="91" t="s">
        <v>4214</v>
      </c>
      <c r="O1318" s="92" t="s">
        <v>4215</v>
      </c>
      <c r="P1318" s="34" t="s">
        <v>4239</v>
      </c>
      <c r="Q1318" s="34" t="s">
        <v>4240</v>
      </c>
      <c r="R1318" s="61" t="s">
        <v>4241</v>
      </c>
      <c r="S1318" s="34" t="s">
        <v>4242</v>
      </c>
      <c r="T1318" s="34">
        <v>34020204</v>
      </c>
      <c r="U1318" s="34" t="s">
        <v>4243</v>
      </c>
      <c r="V1318" s="35">
        <v>7217</v>
      </c>
      <c r="W1318" s="34">
        <v>18023</v>
      </c>
      <c r="X1318" s="60">
        <v>42943</v>
      </c>
      <c r="Y1318" s="34" t="s">
        <v>68</v>
      </c>
      <c r="Z1318" s="34">
        <v>4600007103</v>
      </c>
      <c r="AA1318" s="68">
        <f t="shared" si="20"/>
        <v>1</v>
      </c>
      <c r="AB1318" s="35" t="s">
        <v>4346</v>
      </c>
      <c r="AC1318" s="35" t="s">
        <v>61</v>
      </c>
      <c r="AD1318" s="35" t="s">
        <v>4347</v>
      </c>
      <c r="AE1318" s="34" t="s">
        <v>4263</v>
      </c>
      <c r="AF1318" s="34" t="s">
        <v>4222</v>
      </c>
      <c r="AG1318" s="34" t="s">
        <v>3282</v>
      </c>
    </row>
    <row r="1319" spans="1:33" s="5" customFormat="1" ht="50.25" customHeight="1" x14ac:dyDescent="0.3">
      <c r="A1319" s="58" t="s">
        <v>4211</v>
      </c>
      <c r="B1319" s="34">
        <v>77101604</v>
      </c>
      <c r="C1319" s="34" t="s">
        <v>4348</v>
      </c>
      <c r="D1319" s="55">
        <v>42948</v>
      </c>
      <c r="E1319" s="34" t="s">
        <v>66</v>
      </c>
      <c r="F1319" s="34" t="s">
        <v>81</v>
      </c>
      <c r="G1319" s="34" t="s">
        <v>232</v>
      </c>
      <c r="H1319" s="90">
        <v>180000000</v>
      </c>
      <c r="I1319" s="90">
        <v>65243662</v>
      </c>
      <c r="J1319" s="34" t="s">
        <v>49</v>
      </c>
      <c r="K1319" s="34" t="s">
        <v>50</v>
      </c>
      <c r="L1319" s="35" t="s">
        <v>4213</v>
      </c>
      <c r="M1319" s="91" t="s">
        <v>52</v>
      </c>
      <c r="N1319" s="91" t="s">
        <v>4214</v>
      </c>
      <c r="O1319" s="92" t="s">
        <v>4215</v>
      </c>
      <c r="P1319" s="34" t="s">
        <v>4239</v>
      </c>
      <c r="Q1319" s="34" t="s">
        <v>4240</v>
      </c>
      <c r="R1319" s="61" t="s">
        <v>4241</v>
      </c>
      <c r="S1319" s="34" t="s">
        <v>4242</v>
      </c>
      <c r="T1319" s="34">
        <v>34020204</v>
      </c>
      <c r="U1319" s="34" t="s">
        <v>4243</v>
      </c>
      <c r="V1319" s="35">
        <v>7218</v>
      </c>
      <c r="W1319" s="34">
        <v>18024</v>
      </c>
      <c r="X1319" s="60">
        <v>42943</v>
      </c>
      <c r="Y1319" s="34" t="s">
        <v>68</v>
      </c>
      <c r="Z1319" s="34">
        <v>4600007104</v>
      </c>
      <c r="AA1319" s="68">
        <f t="shared" si="20"/>
        <v>1</v>
      </c>
      <c r="AB1319" s="35" t="s">
        <v>4349</v>
      </c>
      <c r="AC1319" s="35" t="s">
        <v>61</v>
      </c>
      <c r="AD1319" s="35" t="s">
        <v>4350</v>
      </c>
      <c r="AE1319" s="34" t="s">
        <v>4263</v>
      </c>
      <c r="AF1319" s="34" t="s">
        <v>4222</v>
      </c>
      <c r="AG1319" s="34" t="s">
        <v>3282</v>
      </c>
    </row>
    <row r="1320" spans="1:33" s="5" customFormat="1" ht="50.25" customHeight="1" x14ac:dyDescent="0.3">
      <c r="A1320" s="58" t="s">
        <v>4211</v>
      </c>
      <c r="B1320" s="34">
        <v>77101604</v>
      </c>
      <c r="C1320" s="34" t="s">
        <v>4351</v>
      </c>
      <c r="D1320" s="55">
        <v>42948</v>
      </c>
      <c r="E1320" s="34" t="s">
        <v>66</v>
      </c>
      <c r="F1320" s="34" t="s">
        <v>81</v>
      </c>
      <c r="G1320" s="34" t="s">
        <v>232</v>
      </c>
      <c r="H1320" s="90">
        <v>68000000</v>
      </c>
      <c r="I1320" s="90">
        <v>14748798</v>
      </c>
      <c r="J1320" s="34" t="s">
        <v>49</v>
      </c>
      <c r="K1320" s="34" t="s">
        <v>50</v>
      </c>
      <c r="L1320" s="35" t="s">
        <v>4213</v>
      </c>
      <c r="M1320" s="91" t="s">
        <v>52</v>
      </c>
      <c r="N1320" s="91" t="s">
        <v>4214</v>
      </c>
      <c r="O1320" s="92" t="s">
        <v>4215</v>
      </c>
      <c r="P1320" s="34" t="s">
        <v>4239</v>
      </c>
      <c r="Q1320" s="34" t="s">
        <v>4240</v>
      </c>
      <c r="R1320" s="61" t="s">
        <v>4241</v>
      </c>
      <c r="S1320" s="34" t="s">
        <v>4242</v>
      </c>
      <c r="T1320" s="34">
        <v>34020204</v>
      </c>
      <c r="U1320" s="34" t="s">
        <v>4243</v>
      </c>
      <c r="V1320" s="35">
        <v>7219</v>
      </c>
      <c r="W1320" s="34">
        <v>18025</v>
      </c>
      <c r="X1320" s="60">
        <v>42943</v>
      </c>
      <c r="Y1320" s="34" t="s">
        <v>68</v>
      </c>
      <c r="Z1320" s="34">
        <v>4600007105</v>
      </c>
      <c r="AA1320" s="68">
        <f t="shared" si="20"/>
        <v>1</v>
      </c>
      <c r="AB1320" s="35" t="s">
        <v>4352</v>
      </c>
      <c r="AC1320" s="35" t="s">
        <v>61</v>
      </c>
      <c r="AD1320" s="35" t="s">
        <v>4353</v>
      </c>
      <c r="AE1320" s="34" t="s">
        <v>4244</v>
      </c>
      <c r="AF1320" s="34" t="s">
        <v>4222</v>
      </c>
      <c r="AG1320" s="34" t="s">
        <v>3282</v>
      </c>
    </row>
    <row r="1321" spans="1:33" s="5" customFormat="1" ht="50.25" customHeight="1" x14ac:dyDescent="0.3">
      <c r="A1321" s="58" t="s">
        <v>4211</v>
      </c>
      <c r="B1321" s="34">
        <v>77101604</v>
      </c>
      <c r="C1321" s="34" t="s">
        <v>4354</v>
      </c>
      <c r="D1321" s="55">
        <v>42948</v>
      </c>
      <c r="E1321" s="34" t="s">
        <v>66</v>
      </c>
      <c r="F1321" s="34" t="s">
        <v>81</v>
      </c>
      <c r="G1321" s="34" t="s">
        <v>232</v>
      </c>
      <c r="H1321" s="90">
        <v>60000000</v>
      </c>
      <c r="I1321" s="90">
        <v>18501934</v>
      </c>
      <c r="J1321" s="34" t="s">
        <v>49</v>
      </c>
      <c r="K1321" s="34" t="s">
        <v>50</v>
      </c>
      <c r="L1321" s="35" t="s">
        <v>4213</v>
      </c>
      <c r="M1321" s="91" t="s">
        <v>52</v>
      </c>
      <c r="N1321" s="91" t="s">
        <v>4214</v>
      </c>
      <c r="O1321" s="92" t="s">
        <v>4215</v>
      </c>
      <c r="P1321" s="34" t="s">
        <v>4239</v>
      </c>
      <c r="Q1321" s="34" t="s">
        <v>4240</v>
      </c>
      <c r="R1321" s="61" t="s">
        <v>4241</v>
      </c>
      <c r="S1321" s="34" t="s">
        <v>4242</v>
      </c>
      <c r="T1321" s="34">
        <v>34020204</v>
      </c>
      <c r="U1321" s="34" t="s">
        <v>4243</v>
      </c>
      <c r="V1321" s="35">
        <v>7220</v>
      </c>
      <c r="W1321" s="34">
        <v>18026</v>
      </c>
      <c r="X1321" s="60">
        <v>42943</v>
      </c>
      <c r="Y1321" s="34" t="s">
        <v>68</v>
      </c>
      <c r="Z1321" s="34">
        <v>4600007106</v>
      </c>
      <c r="AA1321" s="68">
        <f t="shared" si="20"/>
        <v>1</v>
      </c>
      <c r="AB1321" s="35" t="s">
        <v>4355</v>
      </c>
      <c r="AC1321" s="35" t="s">
        <v>61</v>
      </c>
      <c r="AD1321" s="35" t="s">
        <v>4356</v>
      </c>
      <c r="AE1321" s="34" t="s">
        <v>4263</v>
      </c>
      <c r="AF1321" s="34" t="s">
        <v>4222</v>
      </c>
      <c r="AG1321" s="34" t="s">
        <v>3282</v>
      </c>
    </row>
    <row r="1322" spans="1:33" s="5" customFormat="1" ht="50.25" customHeight="1" x14ac:dyDescent="0.3">
      <c r="A1322" s="58" t="s">
        <v>4211</v>
      </c>
      <c r="B1322" s="34">
        <v>77101604</v>
      </c>
      <c r="C1322" s="34" t="s">
        <v>4357</v>
      </c>
      <c r="D1322" s="55">
        <v>42948</v>
      </c>
      <c r="E1322" s="34" t="s">
        <v>66</v>
      </c>
      <c r="F1322" s="34" t="s">
        <v>81</v>
      </c>
      <c r="G1322" s="34" t="s">
        <v>232</v>
      </c>
      <c r="H1322" s="90">
        <v>216000000</v>
      </c>
      <c r="I1322" s="90">
        <v>77902880</v>
      </c>
      <c r="J1322" s="34" t="s">
        <v>49</v>
      </c>
      <c r="K1322" s="34" t="s">
        <v>50</v>
      </c>
      <c r="L1322" s="35" t="s">
        <v>4213</v>
      </c>
      <c r="M1322" s="91" t="s">
        <v>52</v>
      </c>
      <c r="N1322" s="91" t="s">
        <v>4214</v>
      </c>
      <c r="O1322" s="92" t="s">
        <v>4215</v>
      </c>
      <c r="P1322" s="34" t="s">
        <v>4239</v>
      </c>
      <c r="Q1322" s="34" t="s">
        <v>4240</v>
      </c>
      <c r="R1322" s="61" t="s">
        <v>4241</v>
      </c>
      <c r="S1322" s="34" t="s">
        <v>4242</v>
      </c>
      <c r="T1322" s="34">
        <v>34020204</v>
      </c>
      <c r="U1322" s="34" t="s">
        <v>4243</v>
      </c>
      <c r="V1322" s="35">
        <v>7221</v>
      </c>
      <c r="W1322" s="34">
        <v>18027</v>
      </c>
      <c r="X1322" s="60">
        <v>42943</v>
      </c>
      <c r="Y1322" s="34" t="s">
        <v>68</v>
      </c>
      <c r="Z1322" s="34">
        <v>460007107</v>
      </c>
      <c r="AA1322" s="68">
        <f t="shared" si="20"/>
        <v>1</v>
      </c>
      <c r="AB1322" s="35" t="s">
        <v>4358</v>
      </c>
      <c r="AC1322" s="35" t="s">
        <v>61</v>
      </c>
      <c r="AD1322" s="35" t="s">
        <v>4359</v>
      </c>
      <c r="AE1322" s="34" t="s">
        <v>4244</v>
      </c>
      <c r="AF1322" s="34" t="s">
        <v>4222</v>
      </c>
      <c r="AG1322" s="34" t="s">
        <v>3282</v>
      </c>
    </row>
    <row r="1323" spans="1:33" s="5" customFormat="1" ht="50.25" customHeight="1" x14ac:dyDescent="0.3">
      <c r="A1323" s="58" t="s">
        <v>4211</v>
      </c>
      <c r="B1323" s="34">
        <v>77101604</v>
      </c>
      <c r="C1323" s="34" t="s">
        <v>4360</v>
      </c>
      <c r="D1323" s="55">
        <v>42948</v>
      </c>
      <c r="E1323" s="34" t="s">
        <v>66</v>
      </c>
      <c r="F1323" s="34" t="s">
        <v>81</v>
      </c>
      <c r="G1323" s="34" t="s">
        <v>232</v>
      </c>
      <c r="H1323" s="90">
        <v>104000000</v>
      </c>
      <c r="I1323" s="90">
        <v>24344650</v>
      </c>
      <c r="J1323" s="34" t="s">
        <v>49</v>
      </c>
      <c r="K1323" s="34" t="s">
        <v>50</v>
      </c>
      <c r="L1323" s="35" t="s">
        <v>4213</v>
      </c>
      <c r="M1323" s="91" t="s">
        <v>52</v>
      </c>
      <c r="N1323" s="91" t="s">
        <v>4214</v>
      </c>
      <c r="O1323" s="92" t="s">
        <v>4215</v>
      </c>
      <c r="P1323" s="34" t="s">
        <v>4239</v>
      </c>
      <c r="Q1323" s="34" t="s">
        <v>4240</v>
      </c>
      <c r="R1323" s="61" t="s">
        <v>4241</v>
      </c>
      <c r="S1323" s="34" t="s">
        <v>4242</v>
      </c>
      <c r="T1323" s="34">
        <v>34020204</v>
      </c>
      <c r="U1323" s="34" t="s">
        <v>4243</v>
      </c>
      <c r="V1323" s="35">
        <v>7222</v>
      </c>
      <c r="W1323" s="34">
        <v>18028</v>
      </c>
      <c r="X1323" s="60">
        <v>42943</v>
      </c>
      <c r="Y1323" s="34" t="s">
        <v>68</v>
      </c>
      <c r="Z1323" s="34">
        <v>460007108</v>
      </c>
      <c r="AA1323" s="68">
        <f t="shared" si="20"/>
        <v>1</v>
      </c>
      <c r="AB1323" s="35" t="s">
        <v>4361</v>
      </c>
      <c r="AC1323" s="35" t="s">
        <v>61</v>
      </c>
      <c r="AD1323" s="35" t="s">
        <v>4362</v>
      </c>
      <c r="AE1323" s="34" t="s">
        <v>4263</v>
      </c>
      <c r="AF1323" s="34" t="s">
        <v>4222</v>
      </c>
      <c r="AG1323" s="34" t="s">
        <v>3282</v>
      </c>
    </row>
    <row r="1324" spans="1:33" s="5" customFormat="1" ht="50.25" customHeight="1" x14ac:dyDescent="0.3">
      <c r="A1324" s="58" t="s">
        <v>4211</v>
      </c>
      <c r="B1324" s="34">
        <v>77101604</v>
      </c>
      <c r="C1324" s="34" t="s">
        <v>4363</v>
      </c>
      <c r="D1324" s="55">
        <v>42948</v>
      </c>
      <c r="E1324" s="34" t="s">
        <v>66</v>
      </c>
      <c r="F1324" s="34" t="s">
        <v>81</v>
      </c>
      <c r="G1324" s="34" t="s">
        <v>232</v>
      </c>
      <c r="H1324" s="90">
        <v>67200000</v>
      </c>
      <c r="I1324" s="90">
        <v>13633004</v>
      </c>
      <c r="J1324" s="34" t="s">
        <v>49</v>
      </c>
      <c r="K1324" s="34" t="s">
        <v>50</v>
      </c>
      <c r="L1324" s="35" t="s">
        <v>4213</v>
      </c>
      <c r="M1324" s="91" t="s">
        <v>52</v>
      </c>
      <c r="N1324" s="91" t="s">
        <v>4214</v>
      </c>
      <c r="O1324" s="92" t="s">
        <v>4215</v>
      </c>
      <c r="P1324" s="34" t="s">
        <v>4239</v>
      </c>
      <c r="Q1324" s="34" t="s">
        <v>4240</v>
      </c>
      <c r="R1324" s="61" t="s">
        <v>4241</v>
      </c>
      <c r="S1324" s="34" t="s">
        <v>4242</v>
      </c>
      <c r="T1324" s="34">
        <v>34020204</v>
      </c>
      <c r="U1324" s="34" t="s">
        <v>4243</v>
      </c>
      <c r="V1324" s="35">
        <v>7223</v>
      </c>
      <c r="W1324" s="34">
        <v>18029</v>
      </c>
      <c r="X1324" s="60">
        <v>42943</v>
      </c>
      <c r="Y1324" s="34" t="s">
        <v>68</v>
      </c>
      <c r="Z1324" s="34">
        <v>460007109</v>
      </c>
      <c r="AA1324" s="68">
        <f t="shared" si="20"/>
        <v>1</v>
      </c>
      <c r="AB1324" s="35" t="s">
        <v>4364</v>
      </c>
      <c r="AC1324" s="35" t="s">
        <v>61</v>
      </c>
      <c r="AD1324" s="35" t="s">
        <v>4365</v>
      </c>
      <c r="AE1324" s="34" t="s">
        <v>4244</v>
      </c>
      <c r="AF1324" s="34" t="s">
        <v>4222</v>
      </c>
      <c r="AG1324" s="34" t="s">
        <v>3282</v>
      </c>
    </row>
    <row r="1325" spans="1:33" s="5" customFormat="1" ht="50.25" customHeight="1" x14ac:dyDescent="0.3">
      <c r="A1325" s="58" t="s">
        <v>4211</v>
      </c>
      <c r="B1325" s="34">
        <v>77101604</v>
      </c>
      <c r="C1325" s="34" t="s">
        <v>4366</v>
      </c>
      <c r="D1325" s="55">
        <v>42948</v>
      </c>
      <c r="E1325" s="34" t="s">
        <v>66</v>
      </c>
      <c r="F1325" s="34" t="s">
        <v>81</v>
      </c>
      <c r="G1325" s="34" t="s">
        <v>232</v>
      </c>
      <c r="H1325" s="90">
        <v>300000000</v>
      </c>
      <c r="I1325" s="90">
        <v>107286165</v>
      </c>
      <c r="J1325" s="34" t="s">
        <v>49</v>
      </c>
      <c r="K1325" s="34" t="s">
        <v>50</v>
      </c>
      <c r="L1325" s="35" t="s">
        <v>4213</v>
      </c>
      <c r="M1325" s="91" t="s">
        <v>52</v>
      </c>
      <c r="N1325" s="91" t="s">
        <v>4214</v>
      </c>
      <c r="O1325" s="92" t="s">
        <v>4215</v>
      </c>
      <c r="P1325" s="34" t="s">
        <v>4239</v>
      </c>
      <c r="Q1325" s="34" t="s">
        <v>4240</v>
      </c>
      <c r="R1325" s="61" t="s">
        <v>4241</v>
      </c>
      <c r="S1325" s="34" t="s">
        <v>4242</v>
      </c>
      <c r="T1325" s="34">
        <v>34020204</v>
      </c>
      <c r="U1325" s="34" t="s">
        <v>4243</v>
      </c>
      <c r="V1325" s="35">
        <v>7224</v>
      </c>
      <c r="W1325" s="34">
        <v>18030</v>
      </c>
      <c r="X1325" s="60">
        <v>42943</v>
      </c>
      <c r="Y1325" s="34" t="s">
        <v>68</v>
      </c>
      <c r="Z1325" s="34">
        <v>460007110</v>
      </c>
      <c r="AA1325" s="68">
        <f t="shared" si="20"/>
        <v>1</v>
      </c>
      <c r="AB1325" s="35" t="s">
        <v>4367</v>
      </c>
      <c r="AC1325" s="35" t="s">
        <v>61</v>
      </c>
      <c r="AD1325" s="35" t="s">
        <v>4368</v>
      </c>
      <c r="AE1325" s="34" t="s">
        <v>4244</v>
      </c>
      <c r="AF1325" s="34" t="s">
        <v>4222</v>
      </c>
      <c r="AG1325" s="34" t="s">
        <v>3282</v>
      </c>
    </row>
    <row r="1326" spans="1:33" s="5" customFormat="1" ht="50.25" customHeight="1" x14ac:dyDescent="0.3">
      <c r="A1326" s="58" t="s">
        <v>4211</v>
      </c>
      <c r="B1326" s="34">
        <v>77101604</v>
      </c>
      <c r="C1326" s="34" t="s">
        <v>4369</v>
      </c>
      <c r="D1326" s="55">
        <v>42948</v>
      </c>
      <c r="E1326" s="34" t="s">
        <v>66</v>
      </c>
      <c r="F1326" s="34" t="s">
        <v>81</v>
      </c>
      <c r="G1326" s="34" t="s">
        <v>232</v>
      </c>
      <c r="H1326" s="90">
        <v>80000000</v>
      </c>
      <c r="I1326" s="90">
        <v>17041255</v>
      </c>
      <c r="J1326" s="34" t="s">
        <v>49</v>
      </c>
      <c r="K1326" s="34" t="s">
        <v>50</v>
      </c>
      <c r="L1326" s="35" t="s">
        <v>4213</v>
      </c>
      <c r="M1326" s="91" t="s">
        <v>52</v>
      </c>
      <c r="N1326" s="91" t="s">
        <v>4214</v>
      </c>
      <c r="O1326" s="92" t="s">
        <v>4215</v>
      </c>
      <c r="P1326" s="34" t="s">
        <v>4239</v>
      </c>
      <c r="Q1326" s="34" t="s">
        <v>4240</v>
      </c>
      <c r="R1326" s="61" t="s">
        <v>4241</v>
      </c>
      <c r="S1326" s="34" t="s">
        <v>4242</v>
      </c>
      <c r="T1326" s="34">
        <v>34020204</v>
      </c>
      <c r="U1326" s="34" t="s">
        <v>4243</v>
      </c>
      <c r="V1326" s="35">
        <v>7225</v>
      </c>
      <c r="W1326" s="34">
        <v>18031</v>
      </c>
      <c r="X1326" s="60">
        <v>42943</v>
      </c>
      <c r="Y1326" s="34" t="s">
        <v>68</v>
      </c>
      <c r="Z1326" s="34">
        <v>460007111</v>
      </c>
      <c r="AA1326" s="68">
        <f t="shared" si="20"/>
        <v>1</v>
      </c>
      <c r="AB1326" s="35" t="s">
        <v>4370</v>
      </c>
      <c r="AC1326" s="35" t="s">
        <v>61</v>
      </c>
      <c r="AD1326" s="35" t="s">
        <v>4371</v>
      </c>
      <c r="AE1326" s="34" t="s">
        <v>4244</v>
      </c>
      <c r="AF1326" s="34" t="s">
        <v>4222</v>
      </c>
      <c r="AG1326" s="34" t="s">
        <v>3282</v>
      </c>
    </row>
    <row r="1327" spans="1:33" s="5" customFormat="1" ht="50.25" customHeight="1" x14ac:dyDescent="0.3">
      <c r="A1327" s="58" t="s">
        <v>4211</v>
      </c>
      <c r="B1327" s="34">
        <v>77101604</v>
      </c>
      <c r="C1327" s="34" t="s">
        <v>4372</v>
      </c>
      <c r="D1327" s="55">
        <v>42948</v>
      </c>
      <c r="E1327" s="34" t="s">
        <v>66</v>
      </c>
      <c r="F1327" s="34" t="s">
        <v>81</v>
      </c>
      <c r="G1327" s="34" t="s">
        <v>232</v>
      </c>
      <c r="H1327" s="90">
        <v>40000000</v>
      </c>
      <c r="I1327" s="90">
        <v>5860302</v>
      </c>
      <c r="J1327" s="34" t="s">
        <v>49</v>
      </c>
      <c r="K1327" s="34" t="s">
        <v>50</v>
      </c>
      <c r="L1327" s="35" t="s">
        <v>4213</v>
      </c>
      <c r="M1327" s="91" t="s">
        <v>52</v>
      </c>
      <c r="N1327" s="91" t="s">
        <v>4214</v>
      </c>
      <c r="O1327" s="92" t="s">
        <v>4215</v>
      </c>
      <c r="P1327" s="34" t="s">
        <v>4239</v>
      </c>
      <c r="Q1327" s="34" t="s">
        <v>4240</v>
      </c>
      <c r="R1327" s="61" t="s">
        <v>4241</v>
      </c>
      <c r="S1327" s="34" t="s">
        <v>4242</v>
      </c>
      <c r="T1327" s="34">
        <v>34020204</v>
      </c>
      <c r="U1327" s="34" t="s">
        <v>4243</v>
      </c>
      <c r="V1327" s="35">
        <v>7226</v>
      </c>
      <c r="W1327" s="34">
        <v>18032</v>
      </c>
      <c r="X1327" s="60">
        <v>42943</v>
      </c>
      <c r="Y1327" s="34" t="s">
        <v>68</v>
      </c>
      <c r="Z1327" s="34">
        <v>4600007112</v>
      </c>
      <c r="AA1327" s="68">
        <f t="shared" si="20"/>
        <v>1</v>
      </c>
      <c r="AB1327" s="35" t="s">
        <v>4373</v>
      </c>
      <c r="AC1327" s="35" t="s">
        <v>61</v>
      </c>
      <c r="AD1327" s="35" t="s">
        <v>4374</v>
      </c>
      <c r="AE1327" s="34" t="s">
        <v>4244</v>
      </c>
      <c r="AF1327" s="34" t="s">
        <v>4222</v>
      </c>
      <c r="AG1327" s="34" t="s">
        <v>3282</v>
      </c>
    </row>
    <row r="1328" spans="1:33" s="5" customFormat="1" ht="50.25" customHeight="1" x14ac:dyDescent="0.3">
      <c r="A1328" s="58" t="s">
        <v>4211</v>
      </c>
      <c r="B1328" s="34">
        <v>77101604</v>
      </c>
      <c r="C1328" s="34" t="s">
        <v>4375</v>
      </c>
      <c r="D1328" s="55">
        <v>42948</v>
      </c>
      <c r="E1328" s="34" t="s">
        <v>66</v>
      </c>
      <c r="F1328" s="34" t="s">
        <v>81</v>
      </c>
      <c r="G1328" s="34" t="s">
        <v>232</v>
      </c>
      <c r="H1328" s="90">
        <v>120000000</v>
      </c>
      <c r="I1328" s="90">
        <v>41385905</v>
      </c>
      <c r="J1328" s="34" t="s">
        <v>49</v>
      </c>
      <c r="K1328" s="34" t="s">
        <v>50</v>
      </c>
      <c r="L1328" s="35" t="s">
        <v>4213</v>
      </c>
      <c r="M1328" s="91" t="s">
        <v>52</v>
      </c>
      <c r="N1328" s="91" t="s">
        <v>4214</v>
      </c>
      <c r="O1328" s="92" t="s">
        <v>4215</v>
      </c>
      <c r="P1328" s="34" t="s">
        <v>4239</v>
      </c>
      <c r="Q1328" s="34" t="s">
        <v>4240</v>
      </c>
      <c r="R1328" s="61" t="s">
        <v>4241</v>
      </c>
      <c r="S1328" s="34" t="s">
        <v>4242</v>
      </c>
      <c r="T1328" s="34">
        <v>34020204</v>
      </c>
      <c r="U1328" s="34" t="s">
        <v>4243</v>
      </c>
      <c r="V1328" s="35">
        <v>7227</v>
      </c>
      <c r="W1328" s="34">
        <v>18033</v>
      </c>
      <c r="X1328" s="60">
        <v>42943</v>
      </c>
      <c r="Y1328" s="34" t="s">
        <v>68</v>
      </c>
      <c r="Z1328" s="34">
        <v>460007125</v>
      </c>
      <c r="AA1328" s="68">
        <f t="shared" si="20"/>
        <v>1</v>
      </c>
      <c r="AB1328" s="35" t="s">
        <v>4376</v>
      </c>
      <c r="AC1328" s="35" t="s">
        <v>61</v>
      </c>
      <c r="AD1328" s="35" t="s">
        <v>4377</v>
      </c>
      <c r="AE1328" s="34" t="s">
        <v>4244</v>
      </c>
      <c r="AF1328" s="34" t="s">
        <v>4222</v>
      </c>
      <c r="AG1328" s="34" t="s">
        <v>3282</v>
      </c>
    </row>
    <row r="1329" spans="1:33" s="5" customFormat="1" ht="50.25" customHeight="1" x14ac:dyDescent="0.3">
      <c r="A1329" s="58" t="s">
        <v>4211</v>
      </c>
      <c r="B1329" s="34">
        <v>77101604</v>
      </c>
      <c r="C1329" s="34" t="s">
        <v>4378</v>
      </c>
      <c r="D1329" s="55">
        <v>42948</v>
      </c>
      <c r="E1329" s="34" t="s">
        <v>66</v>
      </c>
      <c r="F1329" s="34" t="s">
        <v>81</v>
      </c>
      <c r="G1329" s="34" t="s">
        <v>232</v>
      </c>
      <c r="H1329" s="90">
        <v>83987064</v>
      </c>
      <c r="I1329" s="90">
        <v>17041255</v>
      </c>
      <c r="J1329" s="34" t="s">
        <v>49</v>
      </c>
      <c r="K1329" s="34" t="s">
        <v>50</v>
      </c>
      <c r="L1329" s="35" t="s">
        <v>4213</v>
      </c>
      <c r="M1329" s="91" t="s">
        <v>52</v>
      </c>
      <c r="N1329" s="91" t="s">
        <v>4214</v>
      </c>
      <c r="O1329" s="92" t="s">
        <v>4215</v>
      </c>
      <c r="P1329" s="34" t="s">
        <v>4239</v>
      </c>
      <c r="Q1329" s="34" t="s">
        <v>4240</v>
      </c>
      <c r="R1329" s="61" t="s">
        <v>4241</v>
      </c>
      <c r="S1329" s="34" t="s">
        <v>4242</v>
      </c>
      <c r="T1329" s="34">
        <v>34020204</v>
      </c>
      <c r="U1329" s="34" t="s">
        <v>4243</v>
      </c>
      <c r="V1329" s="35">
        <v>7228</v>
      </c>
      <c r="W1329" s="34">
        <v>18034</v>
      </c>
      <c r="X1329" s="60">
        <v>42943</v>
      </c>
      <c r="Y1329" s="34" t="s">
        <v>68</v>
      </c>
      <c r="Z1329" s="34">
        <v>460007113</v>
      </c>
      <c r="AA1329" s="68">
        <f t="shared" si="20"/>
        <v>1</v>
      </c>
      <c r="AB1329" s="35" t="s">
        <v>4379</v>
      </c>
      <c r="AC1329" s="35" t="s">
        <v>61</v>
      </c>
      <c r="AD1329" s="35" t="s">
        <v>4380</v>
      </c>
      <c r="AE1329" s="34" t="s">
        <v>4244</v>
      </c>
      <c r="AF1329" s="34" t="s">
        <v>4222</v>
      </c>
      <c r="AG1329" s="34" t="s">
        <v>3282</v>
      </c>
    </row>
    <row r="1330" spans="1:33" s="5" customFormat="1" ht="50.25" customHeight="1" x14ac:dyDescent="0.3">
      <c r="A1330" s="58" t="s">
        <v>4211</v>
      </c>
      <c r="B1330" s="34">
        <v>77101604</v>
      </c>
      <c r="C1330" s="34" t="s">
        <v>4381</v>
      </c>
      <c r="D1330" s="55">
        <v>42948</v>
      </c>
      <c r="E1330" s="34" t="s">
        <v>66</v>
      </c>
      <c r="F1330" s="34" t="s">
        <v>81</v>
      </c>
      <c r="G1330" s="34" t="s">
        <v>232</v>
      </c>
      <c r="H1330" s="90">
        <v>60000000</v>
      </c>
      <c r="I1330" s="90">
        <v>18501934</v>
      </c>
      <c r="J1330" s="34" t="s">
        <v>49</v>
      </c>
      <c r="K1330" s="34" t="s">
        <v>50</v>
      </c>
      <c r="L1330" s="35" t="s">
        <v>4213</v>
      </c>
      <c r="M1330" s="91" t="s">
        <v>52</v>
      </c>
      <c r="N1330" s="91" t="s">
        <v>4214</v>
      </c>
      <c r="O1330" s="92" t="s">
        <v>4215</v>
      </c>
      <c r="P1330" s="34" t="s">
        <v>4239</v>
      </c>
      <c r="Q1330" s="34" t="s">
        <v>4240</v>
      </c>
      <c r="R1330" s="61" t="s">
        <v>4241</v>
      </c>
      <c r="S1330" s="34" t="s">
        <v>4242</v>
      </c>
      <c r="T1330" s="34">
        <v>34020204</v>
      </c>
      <c r="U1330" s="34" t="s">
        <v>4243</v>
      </c>
      <c r="V1330" s="35">
        <v>7229</v>
      </c>
      <c r="W1330" s="34" t="s">
        <v>4382</v>
      </c>
      <c r="X1330" s="60">
        <v>42943</v>
      </c>
      <c r="Y1330" s="34" t="s">
        <v>68</v>
      </c>
      <c r="Z1330" s="34">
        <v>4600007114</v>
      </c>
      <c r="AA1330" s="68">
        <f t="shared" si="20"/>
        <v>1</v>
      </c>
      <c r="AB1330" s="35" t="s">
        <v>4383</v>
      </c>
      <c r="AC1330" s="35" t="s">
        <v>61</v>
      </c>
      <c r="AD1330" s="35" t="s">
        <v>4384</v>
      </c>
      <c r="AE1330" s="34" t="s">
        <v>4263</v>
      </c>
      <c r="AF1330" s="34" t="s">
        <v>4222</v>
      </c>
      <c r="AG1330" s="34" t="s">
        <v>3282</v>
      </c>
    </row>
    <row r="1331" spans="1:33" s="5" customFormat="1" ht="50.25" customHeight="1" x14ac:dyDescent="0.3">
      <c r="A1331" s="58" t="s">
        <v>4211</v>
      </c>
      <c r="B1331" s="34">
        <v>77101604</v>
      </c>
      <c r="C1331" s="34" t="s">
        <v>4385</v>
      </c>
      <c r="D1331" s="55">
        <v>42979</v>
      </c>
      <c r="E1331" s="34" t="s">
        <v>66</v>
      </c>
      <c r="F1331" s="34" t="s">
        <v>81</v>
      </c>
      <c r="G1331" s="34" t="s">
        <v>232</v>
      </c>
      <c r="H1331" s="90">
        <v>60000000</v>
      </c>
      <c r="I1331" s="90">
        <v>18643942</v>
      </c>
      <c r="J1331" s="34" t="s">
        <v>49</v>
      </c>
      <c r="K1331" s="34" t="s">
        <v>50</v>
      </c>
      <c r="L1331" s="35" t="s">
        <v>4213</v>
      </c>
      <c r="M1331" s="91" t="s">
        <v>52</v>
      </c>
      <c r="N1331" s="91" t="s">
        <v>4214</v>
      </c>
      <c r="O1331" s="92" t="s">
        <v>4215</v>
      </c>
      <c r="P1331" s="34" t="s">
        <v>4239</v>
      </c>
      <c r="Q1331" s="34" t="s">
        <v>4240</v>
      </c>
      <c r="R1331" s="61" t="s">
        <v>4241</v>
      </c>
      <c r="S1331" s="34" t="s">
        <v>4242</v>
      </c>
      <c r="T1331" s="34">
        <v>34020204</v>
      </c>
      <c r="U1331" s="34" t="s">
        <v>4243</v>
      </c>
      <c r="V1331" s="35">
        <v>7276</v>
      </c>
      <c r="W1331" s="34">
        <v>18215</v>
      </c>
      <c r="X1331" s="60">
        <v>42944</v>
      </c>
      <c r="Y1331" s="34" t="s">
        <v>68</v>
      </c>
      <c r="Z1331" s="34">
        <v>4600007116</v>
      </c>
      <c r="AA1331" s="68">
        <f t="shared" si="20"/>
        <v>1</v>
      </c>
      <c r="AB1331" s="35" t="s">
        <v>4386</v>
      </c>
      <c r="AC1331" s="35" t="s">
        <v>61</v>
      </c>
      <c r="AD1331" s="35" t="s">
        <v>4387</v>
      </c>
      <c r="AE1331" s="34" t="s">
        <v>4263</v>
      </c>
      <c r="AF1331" s="34" t="s">
        <v>4222</v>
      </c>
      <c r="AG1331" s="34" t="s">
        <v>3282</v>
      </c>
    </row>
    <row r="1332" spans="1:33" s="5" customFormat="1" ht="50.25" customHeight="1" x14ac:dyDescent="0.3">
      <c r="A1332" s="58" t="s">
        <v>4211</v>
      </c>
      <c r="B1332" s="34">
        <v>77101604</v>
      </c>
      <c r="C1332" s="34" t="s">
        <v>4388</v>
      </c>
      <c r="D1332" s="55">
        <v>43009</v>
      </c>
      <c r="E1332" s="34" t="s">
        <v>136</v>
      </c>
      <c r="F1332" s="34" t="s">
        <v>81</v>
      </c>
      <c r="G1332" s="34" t="s">
        <v>232</v>
      </c>
      <c r="H1332" s="90">
        <v>50000000</v>
      </c>
      <c r="I1332" s="90">
        <v>24344650</v>
      </c>
      <c r="J1332" s="34" t="s">
        <v>49</v>
      </c>
      <c r="K1332" s="34" t="s">
        <v>50</v>
      </c>
      <c r="L1332" s="35" t="s">
        <v>4213</v>
      </c>
      <c r="M1332" s="91" t="s">
        <v>52</v>
      </c>
      <c r="N1332" s="91" t="s">
        <v>4214</v>
      </c>
      <c r="O1332" s="92" t="s">
        <v>4215</v>
      </c>
      <c r="P1332" s="34" t="s">
        <v>4239</v>
      </c>
      <c r="Q1332" s="34" t="s">
        <v>4240</v>
      </c>
      <c r="R1332" s="61" t="s">
        <v>4241</v>
      </c>
      <c r="S1332" s="34" t="s">
        <v>4242</v>
      </c>
      <c r="T1332" s="34">
        <v>34020204</v>
      </c>
      <c r="U1332" s="34" t="s">
        <v>4243</v>
      </c>
      <c r="V1332" s="35">
        <v>7485</v>
      </c>
      <c r="W1332" s="34">
        <v>18584</v>
      </c>
      <c r="X1332" s="60">
        <v>42992</v>
      </c>
      <c r="Y1332" s="34" t="s">
        <v>68</v>
      </c>
      <c r="Z1332" s="34">
        <v>4600007443</v>
      </c>
      <c r="AA1332" s="68">
        <f t="shared" si="20"/>
        <v>1</v>
      </c>
      <c r="AB1332" s="35" t="s">
        <v>4389</v>
      </c>
      <c r="AC1332" s="35" t="s">
        <v>61</v>
      </c>
      <c r="AD1332" s="35" t="s">
        <v>4390</v>
      </c>
      <c r="AE1332" s="34" t="s">
        <v>4263</v>
      </c>
      <c r="AF1332" s="34" t="s">
        <v>4222</v>
      </c>
      <c r="AG1332" s="34" t="s">
        <v>3282</v>
      </c>
    </row>
    <row r="1333" spans="1:33" s="5" customFormat="1" ht="50.25" customHeight="1" x14ac:dyDescent="0.3">
      <c r="A1333" s="58" t="s">
        <v>4211</v>
      </c>
      <c r="B1333" s="34">
        <v>77101604</v>
      </c>
      <c r="C1333" s="34" t="s">
        <v>4391</v>
      </c>
      <c r="D1333" s="55">
        <v>43009</v>
      </c>
      <c r="E1333" s="34" t="s">
        <v>136</v>
      </c>
      <c r="F1333" s="34" t="s">
        <v>81</v>
      </c>
      <c r="G1333" s="34" t="s">
        <v>232</v>
      </c>
      <c r="H1333" s="90">
        <v>62987565</v>
      </c>
      <c r="I1333" s="90">
        <v>51610658</v>
      </c>
      <c r="J1333" s="34" t="s">
        <v>49</v>
      </c>
      <c r="K1333" s="34" t="s">
        <v>50</v>
      </c>
      <c r="L1333" s="35" t="s">
        <v>4213</v>
      </c>
      <c r="M1333" s="91" t="s">
        <v>52</v>
      </c>
      <c r="N1333" s="91" t="s">
        <v>4214</v>
      </c>
      <c r="O1333" s="92" t="s">
        <v>4215</v>
      </c>
      <c r="P1333" s="34" t="s">
        <v>4239</v>
      </c>
      <c r="Q1333" s="34" t="s">
        <v>4240</v>
      </c>
      <c r="R1333" s="61" t="s">
        <v>4241</v>
      </c>
      <c r="S1333" s="34" t="s">
        <v>4242</v>
      </c>
      <c r="T1333" s="34">
        <v>34020204</v>
      </c>
      <c r="U1333" s="34" t="s">
        <v>4243</v>
      </c>
      <c r="V1333" s="35">
        <v>7486</v>
      </c>
      <c r="W1333" s="34">
        <v>18583</v>
      </c>
      <c r="X1333" s="60">
        <v>42992</v>
      </c>
      <c r="Y1333" s="34" t="s">
        <v>68</v>
      </c>
      <c r="Z1333" s="34">
        <v>4600007444</v>
      </c>
      <c r="AA1333" s="68">
        <f t="shared" si="20"/>
        <v>1</v>
      </c>
      <c r="AB1333" s="35" t="s">
        <v>4392</v>
      </c>
      <c r="AC1333" s="35" t="s">
        <v>61</v>
      </c>
      <c r="AD1333" s="35" t="s">
        <v>4393</v>
      </c>
      <c r="AE1333" s="34" t="s">
        <v>4244</v>
      </c>
      <c r="AF1333" s="34" t="s">
        <v>4222</v>
      </c>
      <c r="AG1333" s="34" t="s">
        <v>3282</v>
      </c>
    </row>
    <row r="1334" spans="1:33" s="5" customFormat="1" ht="50.25" customHeight="1" x14ac:dyDescent="0.3">
      <c r="A1334" s="58" t="s">
        <v>4211</v>
      </c>
      <c r="B1334" s="34">
        <v>77101604</v>
      </c>
      <c r="C1334" s="34" t="s">
        <v>4394</v>
      </c>
      <c r="D1334" s="55">
        <v>42979</v>
      </c>
      <c r="E1334" s="34" t="s">
        <v>136</v>
      </c>
      <c r="F1334" s="34" t="s">
        <v>81</v>
      </c>
      <c r="G1334" s="34" t="s">
        <v>232</v>
      </c>
      <c r="H1334" s="90">
        <v>24455796</v>
      </c>
      <c r="I1334" s="90">
        <v>9603645</v>
      </c>
      <c r="J1334" s="34" t="s">
        <v>49</v>
      </c>
      <c r="K1334" s="34" t="s">
        <v>50</v>
      </c>
      <c r="L1334" s="35" t="s">
        <v>4213</v>
      </c>
      <c r="M1334" s="91" t="s">
        <v>52</v>
      </c>
      <c r="N1334" s="91" t="s">
        <v>4214</v>
      </c>
      <c r="O1334" s="92" t="s">
        <v>4215</v>
      </c>
      <c r="P1334" s="34" t="s">
        <v>4239</v>
      </c>
      <c r="Q1334" s="34" t="s">
        <v>4240</v>
      </c>
      <c r="R1334" s="61" t="s">
        <v>4241</v>
      </c>
      <c r="S1334" s="34" t="s">
        <v>4242</v>
      </c>
      <c r="T1334" s="34">
        <v>34020204</v>
      </c>
      <c r="U1334" s="34" t="s">
        <v>4243</v>
      </c>
      <c r="V1334" s="35">
        <v>7277</v>
      </c>
      <c r="W1334" s="34">
        <v>18188</v>
      </c>
      <c r="X1334" s="60">
        <v>42982</v>
      </c>
      <c r="Y1334" s="34" t="s">
        <v>68</v>
      </c>
      <c r="Z1334" s="34">
        <v>4600007399</v>
      </c>
      <c r="AA1334" s="68">
        <f t="shared" si="20"/>
        <v>1</v>
      </c>
      <c r="AB1334" s="35" t="s">
        <v>4395</v>
      </c>
      <c r="AC1334" s="35" t="s">
        <v>61</v>
      </c>
      <c r="AD1334" s="35" t="s">
        <v>4396</v>
      </c>
      <c r="AE1334" s="34" t="s">
        <v>4397</v>
      </c>
      <c r="AF1334" s="34" t="s">
        <v>4222</v>
      </c>
      <c r="AG1334" s="34" t="s">
        <v>3282</v>
      </c>
    </row>
    <row r="1335" spans="1:33" s="5" customFormat="1" ht="50.25" customHeight="1" x14ac:dyDescent="0.3">
      <c r="A1335" s="58" t="s">
        <v>4211</v>
      </c>
      <c r="B1335" s="34">
        <v>77101604</v>
      </c>
      <c r="C1335" s="34" t="s">
        <v>4398</v>
      </c>
      <c r="D1335" s="55">
        <v>42979</v>
      </c>
      <c r="E1335" s="34" t="s">
        <v>136</v>
      </c>
      <c r="F1335" s="34" t="s">
        <v>81</v>
      </c>
      <c r="G1335" s="34" t="s">
        <v>232</v>
      </c>
      <c r="H1335" s="90">
        <v>160000000</v>
      </c>
      <c r="I1335" s="90">
        <v>30025240</v>
      </c>
      <c r="J1335" s="34" t="s">
        <v>49</v>
      </c>
      <c r="K1335" s="34" t="s">
        <v>50</v>
      </c>
      <c r="L1335" s="35" t="s">
        <v>4213</v>
      </c>
      <c r="M1335" s="91" t="s">
        <v>52</v>
      </c>
      <c r="N1335" s="91" t="s">
        <v>4214</v>
      </c>
      <c r="O1335" s="92" t="s">
        <v>4215</v>
      </c>
      <c r="P1335" s="34" t="s">
        <v>4239</v>
      </c>
      <c r="Q1335" s="34" t="s">
        <v>4240</v>
      </c>
      <c r="R1335" s="61" t="s">
        <v>4241</v>
      </c>
      <c r="S1335" s="34" t="s">
        <v>4242</v>
      </c>
      <c r="T1335" s="34">
        <v>34020204</v>
      </c>
      <c r="U1335" s="34" t="s">
        <v>4243</v>
      </c>
      <c r="V1335" s="35">
        <v>7278</v>
      </c>
      <c r="W1335" s="34">
        <v>18789</v>
      </c>
      <c r="X1335" s="60">
        <v>42982</v>
      </c>
      <c r="Y1335" s="34" t="s">
        <v>68</v>
      </c>
      <c r="Z1335" s="34">
        <v>4600007400</v>
      </c>
      <c r="AA1335" s="68">
        <f t="shared" si="20"/>
        <v>1</v>
      </c>
      <c r="AB1335" s="35" t="s">
        <v>4399</v>
      </c>
      <c r="AC1335" s="35" t="s">
        <v>61</v>
      </c>
      <c r="AD1335" s="35" t="s">
        <v>4400</v>
      </c>
      <c r="AE1335" s="34" t="s">
        <v>4397</v>
      </c>
      <c r="AF1335" s="34" t="s">
        <v>4222</v>
      </c>
      <c r="AG1335" s="34" t="s">
        <v>3282</v>
      </c>
    </row>
    <row r="1336" spans="1:33" s="5" customFormat="1" ht="50.25" customHeight="1" x14ac:dyDescent="0.3">
      <c r="A1336" s="58" t="s">
        <v>4211</v>
      </c>
      <c r="B1336" s="34">
        <v>77101604</v>
      </c>
      <c r="C1336" s="34" t="s">
        <v>4401</v>
      </c>
      <c r="D1336" s="55">
        <v>42979</v>
      </c>
      <c r="E1336" s="34" t="s">
        <v>136</v>
      </c>
      <c r="F1336" s="34" t="s">
        <v>81</v>
      </c>
      <c r="G1336" s="34" t="s">
        <v>232</v>
      </c>
      <c r="H1336" s="90">
        <v>80000000</v>
      </c>
      <c r="I1336" s="90">
        <v>15378781</v>
      </c>
      <c r="J1336" s="34" t="s">
        <v>49</v>
      </c>
      <c r="K1336" s="34" t="s">
        <v>50</v>
      </c>
      <c r="L1336" s="35" t="s">
        <v>4213</v>
      </c>
      <c r="M1336" s="91" t="s">
        <v>52</v>
      </c>
      <c r="N1336" s="91" t="s">
        <v>4214</v>
      </c>
      <c r="O1336" s="92" t="s">
        <v>4215</v>
      </c>
      <c r="P1336" s="34" t="s">
        <v>4239</v>
      </c>
      <c r="Q1336" s="34" t="s">
        <v>4240</v>
      </c>
      <c r="R1336" s="61" t="s">
        <v>4241</v>
      </c>
      <c r="S1336" s="34" t="s">
        <v>4242</v>
      </c>
      <c r="T1336" s="34">
        <v>34020204</v>
      </c>
      <c r="U1336" s="34" t="s">
        <v>4243</v>
      </c>
      <c r="V1336" s="35">
        <v>7279</v>
      </c>
      <c r="W1336" s="34">
        <v>18190</v>
      </c>
      <c r="X1336" s="60">
        <v>42982</v>
      </c>
      <c r="Y1336" s="34" t="s">
        <v>68</v>
      </c>
      <c r="Z1336" s="34">
        <v>4600007401</v>
      </c>
      <c r="AA1336" s="68">
        <f t="shared" si="20"/>
        <v>1</v>
      </c>
      <c r="AB1336" s="35" t="s">
        <v>4402</v>
      </c>
      <c r="AC1336" s="35" t="s">
        <v>61</v>
      </c>
      <c r="AD1336" s="35" t="s">
        <v>4403</v>
      </c>
      <c r="AE1336" s="34" t="s">
        <v>4397</v>
      </c>
      <c r="AF1336" s="34" t="s">
        <v>4222</v>
      </c>
      <c r="AG1336" s="34" t="s">
        <v>3282</v>
      </c>
    </row>
    <row r="1337" spans="1:33" s="5" customFormat="1" ht="50.25" customHeight="1" x14ac:dyDescent="0.3">
      <c r="A1337" s="58" t="s">
        <v>4211</v>
      </c>
      <c r="B1337" s="34">
        <v>77101604</v>
      </c>
      <c r="C1337" s="34" t="s">
        <v>4404</v>
      </c>
      <c r="D1337" s="55">
        <v>42979</v>
      </c>
      <c r="E1337" s="34" t="s">
        <v>136</v>
      </c>
      <c r="F1337" s="34" t="s">
        <v>81</v>
      </c>
      <c r="G1337" s="34" t="s">
        <v>232</v>
      </c>
      <c r="H1337" s="90">
        <v>120000000</v>
      </c>
      <c r="I1337" s="90">
        <v>25631302</v>
      </c>
      <c r="J1337" s="34" t="s">
        <v>49</v>
      </c>
      <c r="K1337" s="34" t="s">
        <v>50</v>
      </c>
      <c r="L1337" s="35" t="s">
        <v>4213</v>
      </c>
      <c r="M1337" s="91" t="s">
        <v>52</v>
      </c>
      <c r="N1337" s="91" t="s">
        <v>4214</v>
      </c>
      <c r="O1337" s="92" t="s">
        <v>4215</v>
      </c>
      <c r="P1337" s="34" t="s">
        <v>4239</v>
      </c>
      <c r="Q1337" s="34" t="s">
        <v>4240</v>
      </c>
      <c r="R1337" s="61" t="s">
        <v>4241</v>
      </c>
      <c r="S1337" s="34" t="s">
        <v>4242</v>
      </c>
      <c r="T1337" s="34">
        <v>34020204</v>
      </c>
      <c r="U1337" s="34" t="s">
        <v>4243</v>
      </c>
      <c r="V1337" s="35">
        <v>7280</v>
      </c>
      <c r="W1337" s="34">
        <v>18191</v>
      </c>
      <c r="X1337" s="60">
        <v>42982</v>
      </c>
      <c r="Y1337" s="34" t="s">
        <v>68</v>
      </c>
      <c r="Z1337" s="34">
        <v>4600007400</v>
      </c>
      <c r="AA1337" s="68">
        <f t="shared" si="20"/>
        <v>1</v>
      </c>
      <c r="AB1337" s="35" t="s">
        <v>4405</v>
      </c>
      <c r="AC1337" s="35" t="s">
        <v>61</v>
      </c>
      <c r="AD1337" s="35" t="s">
        <v>4406</v>
      </c>
      <c r="AE1337" s="34" t="s">
        <v>4397</v>
      </c>
      <c r="AF1337" s="34" t="s">
        <v>4222</v>
      </c>
      <c r="AG1337" s="34" t="s">
        <v>3282</v>
      </c>
    </row>
    <row r="1338" spans="1:33" s="5" customFormat="1" ht="50.25" customHeight="1" x14ac:dyDescent="0.3">
      <c r="A1338" s="58" t="s">
        <v>4211</v>
      </c>
      <c r="B1338" s="34">
        <v>77101604</v>
      </c>
      <c r="C1338" s="34" t="s">
        <v>4407</v>
      </c>
      <c r="D1338" s="55">
        <v>42979</v>
      </c>
      <c r="E1338" s="34" t="s">
        <v>136</v>
      </c>
      <c r="F1338" s="34" t="s">
        <v>81</v>
      </c>
      <c r="G1338" s="34" t="s">
        <v>232</v>
      </c>
      <c r="H1338" s="90">
        <v>84000000</v>
      </c>
      <c r="I1338" s="90">
        <v>16843427</v>
      </c>
      <c r="J1338" s="34" t="s">
        <v>49</v>
      </c>
      <c r="K1338" s="34" t="s">
        <v>50</v>
      </c>
      <c r="L1338" s="35" t="s">
        <v>4213</v>
      </c>
      <c r="M1338" s="91" t="s">
        <v>52</v>
      </c>
      <c r="N1338" s="91" t="s">
        <v>4214</v>
      </c>
      <c r="O1338" s="92" t="s">
        <v>4215</v>
      </c>
      <c r="P1338" s="34" t="s">
        <v>4239</v>
      </c>
      <c r="Q1338" s="34" t="s">
        <v>4240</v>
      </c>
      <c r="R1338" s="61" t="s">
        <v>4241</v>
      </c>
      <c r="S1338" s="34" t="s">
        <v>4242</v>
      </c>
      <c r="T1338" s="34">
        <v>34020204</v>
      </c>
      <c r="U1338" s="34" t="s">
        <v>4243</v>
      </c>
      <c r="V1338" s="35">
        <v>7281</v>
      </c>
      <c r="W1338" s="34">
        <v>18192</v>
      </c>
      <c r="X1338" s="60">
        <v>42982</v>
      </c>
      <c r="Y1338" s="34" t="s">
        <v>68</v>
      </c>
      <c r="Z1338" s="34">
        <v>4600007403</v>
      </c>
      <c r="AA1338" s="68">
        <f t="shared" si="20"/>
        <v>1</v>
      </c>
      <c r="AB1338" s="35" t="s">
        <v>4408</v>
      </c>
      <c r="AC1338" s="35" t="s">
        <v>61</v>
      </c>
      <c r="AD1338" s="35" t="s">
        <v>4409</v>
      </c>
      <c r="AE1338" s="34" t="s">
        <v>4397</v>
      </c>
      <c r="AF1338" s="34" t="s">
        <v>4222</v>
      </c>
      <c r="AG1338" s="34" t="s">
        <v>3282</v>
      </c>
    </row>
    <row r="1339" spans="1:33" s="5" customFormat="1" ht="50.25" customHeight="1" x14ac:dyDescent="0.3">
      <c r="A1339" s="58" t="s">
        <v>4211</v>
      </c>
      <c r="B1339" s="34">
        <v>77101604</v>
      </c>
      <c r="C1339" s="34" t="s">
        <v>4410</v>
      </c>
      <c r="D1339" s="55">
        <v>42979</v>
      </c>
      <c r="E1339" s="34" t="s">
        <v>136</v>
      </c>
      <c r="F1339" s="34" t="s">
        <v>81</v>
      </c>
      <c r="G1339" s="34" t="s">
        <v>232</v>
      </c>
      <c r="H1339" s="90">
        <v>64000000</v>
      </c>
      <c r="I1339" s="90">
        <v>15291901</v>
      </c>
      <c r="J1339" s="34" t="s">
        <v>49</v>
      </c>
      <c r="K1339" s="34" t="s">
        <v>50</v>
      </c>
      <c r="L1339" s="35" t="s">
        <v>4213</v>
      </c>
      <c r="M1339" s="91" t="s">
        <v>52</v>
      </c>
      <c r="N1339" s="91" t="s">
        <v>4214</v>
      </c>
      <c r="O1339" s="92" t="s">
        <v>4215</v>
      </c>
      <c r="P1339" s="34" t="s">
        <v>4239</v>
      </c>
      <c r="Q1339" s="34" t="s">
        <v>4240</v>
      </c>
      <c r="R1339" s="61" t="s">
        <v>4241</v>
      </c>
      <c r="S1339" s="34" t="s">
        <v>4242</v>
      </c>
      <c r="T1339" s="34">
        <v>34020204</v>
      </c>
      <c r="U1339" s="34" t="s">
        <v>4243</v>
      </c>
      <c r="V1339" s="35">
        <v>7282</v>
      </c>
      <c r="W1339" s="34">
        <v>18193</v>
      </c>
      <c r="X1339" s="60">
        <v>42982</v>
      </c>
      <c r="Y1339" s="34" t="s">
        <v>68</v>
      </c>
      <c r="Z1339" s="34">
        <v>4600007404</v>
      </c>
      <c r="AA1339" s="68">
        <f t="shared" si="20"/>
        <v>1</v>
      </c>
      <c r="AB1339" s="35" t="s">
        <v>4411</v>
      </c>
      <c r="AC1339" s="35" t="s">
        <v>61</v>
      </c>
      <c r="AD1339" s="35" t="s">
        <v>4412</v>
      </c>
      <c r="AE1339" s="34" t="s">
        <v>4397</v>
      </c>
      <c r="AF1339" s="34" t="s">
        <v>4222</v>
      </c>
      <c r="AG1339" s="34" t="s">
        <v>3282</v>
      </c>
    </row>
    <row r="1340" spans="1:33" s="5" customFormat="1" ht="50.25" customHeight="1" x14ac:dyDescent="0.3">
      <c r="A1340" s="58" t="s">
        <v>4211</v>
      </c>
      <c r="B1340" s="34">
        <v>77101604</v>
      </c>
      <c r="C1340" s="34" t="s">
        <v>4413</v>
      </c>
      <c r="D1340" s="55">
        <v>42979</v>
      </c>
      <c r="E1340" s="34" t="s">
        <v>136</v>
      </c>
      <c r="F1340" s="34" t="s">
        <v>81</v>
      </c>
      <c r="G1340" s="34" t="s">
        <v>232</v>
      </c>
      <c r="H1340" s="90">
        <v>80000000</v>
      </c>
      <c r="I1340" s="90">
        <v>16111104</v>
      </c>
      <c r="J1340" s="34" t="s">
        <v>49</v>
      </c>
      <c r="K1340" s="34" t="s">
        <v>50</v>
      </c>
      <c r="L1340" s="35" t="s">
        <v>4213</v>
      </c>
      <c r="M1340" s="91" t="s">
        <v>52</v>
      </c>
      <c r="N1340" s="91" t="s">
        <v>4214</v>
      </c>
      <c r="O1340" s="92" t="s">
        <v>4215</v>
      </c>
      <c r="P1340" s="34" t="s">
        <v>4239</v>
      </c>
      <c r="Q1340" s="34" t="s">
        <v>4240</v>
      </c>
      <c r="R1340" s="61" t="s">
        <v>4241</v>
      </c>
      <c r="S1340" s="34" t="s">
        <v>4242</v>
      </c>
      <c r="T1340" s="34">
        <v>34020204</v>
      </c>
      <c r="U1340" s="34" t="s">
        <v>4243</v>
      </c>
      <c r="V1340" s="35">
        <v>7283</v>
      </c>
      <c r="W1340" s="34">
        <v>18194</v>
      </c>
      <c r="X1340" s="60">
        <v>42982</v>
      </c>
      <c r="Y1340" s="34" t="s">
        <v>68</v>
      </c>
      <c r="Z1340" s="34">
        <v>4600007405</v>
      </c>
      <c r="AA1340" s="68">
        <f t="shared" si="20"/>
        <v>1</v>
      </c>
      <c r="AB1340" s="35" t="s">
        <v>4414</v>
      </c>
      <c r="AC1340" s="35" t="s">
        <v>61</v>
      </c>
      <c r="AD1340" s="35" t="s">
        <v>4415</v>
      </c>
      <c r="AE1340" s="34" t="s">
        <v>4397</v>
      </c>
      <c r="AF1340" s="34" t="s">
        <v>4222</v>
      </c>
      <c r="AG1340" s="34" t="s">
        <v>3282</v>
      </c>
    </row>
    <row r="1341" spans="1:33" s="5" customFormat="1" ht="50.25" customHeight="1" x14ac:dyDescent="0.3">
      <c r="A1341" s="58" t="s">
        <v>4211</v>
      </c>
      <c r="B1341" s="34">
        <v>77101604</v>
      </c>
      <c r="C1341" s="34" t="s">
        <v>4416</v>
      </c>
      <c r="D1341" s="55">
        <v>42979</v>
      </c>
      <c r="E1341" s="34" t="s">
        <v>136</v>
      </c>
      <c r="F1341" s="34" t="s">
        <v>81</v>
      </c>
      <c r="G1341" s="34" t="s">
        <v>232</v>
      </c>
      <c r="H1341" s="90">
        <v>80000000</v>
      </c>
      <c r="I1341" s="90">
        <v>17941911</v>
      </c>
      <c r="J1341" s="34" t="s">
        <v>49</v>
      </c>
      <c r="K1341" s="34" t="s">
        <v>50</v>
      </c>
      <c r="L1341" s="35" t="s">
        <v>4213</v>
      </c>
      <c r="M1341" s="91" t="s">
        <v>52</v>
      </c>
      <c r="N1341" s="91" t="s">
        <v>4214</v>
      </c>
      <c r="O1341" s="92" t="s">
        <v>4215</v>
      </c>
      <c r="P1341" s="34" t="s">
        <v>4239</v>
      </c>
      <c r="Q1341" s="34" t="s">
        <v>4240</v>
      </c>
      <c r="R1341" s="61" t="s">
        <v>4241</v>
      </c>
      <c r="S1341" s="34" t="s">
        <v>4242</v>
      </c>
      <c r="T1341" s="34">
        <v>34020204</v>
      </c>
      <c r="U1341" s="34" t="s">
        <v>4243</v>
      </c>
      <c r="V1341" s="35">
        <v>7284</v>
      </c>
      <c r="W1341" s="34">
        <v>18195</v>
      </c>
      <c r="X1341" s="60">
        <v>42982</v>
      </c>
      <c r="Y1341" s="34" t="s">
        <v>68</v>
      </c>
      <c r="Z1341" s="34">
        <v>4600007406</v>
      </c>
      <c r="AA1341" s="68">
        <f t="shared" si="20"/>
        <v>1</v>
      </c>
      <c r="AB1341" s="35" t="s">
        <v>4417</v>
      </c>
      <c r="AC1341" s="35" t="s">
        <v>61</v>
      </c>
      <c r="AD1341" s="35" t="s">
        <v>4418</v>
      </c>
      <c r="AE1341" s="34" t="s">
        <v>4397</v>
      </c>
      <c r="AF1341" s="34" t="s">
        <v>4222</v>
      </c>
      <c r="AG1341" s="34" t="s">
        <v>3282</v>
      </c>
    </row>
    <row r="1342" spans="1:33" s="5" customFormat="1" ht="50.25" customHeight="1" x14ac:dyDescent="0.3">
      <c r="A1342" s="58" t="s">
        <v>4211</v>
      </c>
      <c r="B1342" s="34">
        <v>77101604</v>
      </c>
      <c r="C1342" s="34" t="s">
        <v>4419</v>
      </c>
      <c r="D1342" s="55">
        <v>42979</v>
      </c>
      <c r="E1342" s="34" t="s">
        <v>136</v>
      </c>
      <c r="F1342" s="34" t="s">
        <v>81</v>
      </c>
      <c r="G1342" s="34" t="s">
        <v>232</v>
      </c>
      <c r="H1342" s="90">
        <v>80000000</v>
      </c>
      <c r="I1342" s="90">
        <v>16111104</v>
      </c>
      <c r="J1342" s="34" t="s">
        <v>49</v>
      </c>
      <c r="K1342" s="34" t="s">
        <v>50</v>
      </c>
      <c r="L1342" s="35" t="s">
        <v>4213</v>
      </c>
      <c r="M1342" s="91" t="s">
        <v>52</v>
      </c>
      <c r="N1342" s="91" t="s">
        <v>4214</v>
      </c>
      <c r="O1342" s="92" t="s">
        <v>4215</v>
      </c>
      <c r="P1342" s="34" t="s">
        <v>4239</v>
      </c>
      <c r="Q1342" s="34" t="s">
        <v>4240</v>
      </c>
      <c r="R1342" s="61" t="s">
        <v>4241</v>
      </c>
      <c r="S1342" s="34" t="s">
        <v>4242</v>
      </c>
      <c r="T1342" s="34">
        <v>34020204</v>
      </c>
      <c r="U1342" s="34" t="s">
        <v>4243</v>
      </c>
      <c r="V1342" s="35">
        <v>7285</v>
      </c>
      <c r="W1342" s="34">
        <v>18196</v>
      </c>
      <c r="X1342" s="60">
        <v>42982</v>
      </c>
      <c r="Y1342" s="34" t="s">
        <v>68</v>
      </c>
      <c r="Z1342" s="34">
        <v>4600007407</v>
      </c>
      <c r="AA1342" s="68">
        <f t="shared" si="20"/>
        <v>1</v>
      </c>
      <c r="AB1342" s="35" t="s">
        <v>4420</v>
      </c>
      <c r="AC1342" s="35" t="s">
        <v>61</v>
      </c>
      <c r="AD1342" s="35" t="s">
        <v>4421</v>
      </c>
      <c r="AE1342" s="34" t="s">
        <v>4397</v>
      </c>
      <c r="AF1342" s="34" t="s">
        <v>4222</v>
      </c>
      <c r="AG1342" s="34" t="s">
        <v>3282</v>
      </c>
    </row>
    <row r="1343" spans="1:33" s="5" customFormat="1" ht="50.25" customHeight="1" x14ac:dyDescent="0.3">
      <c r="A1343" s="58" t="s">
        <v>4211</v>
      </c>
      <c r="B1343" s="34">
        <v>77101604</v>
      </c>
      <c r="C1343" s="34" t="s">
        <v>4422</v>
      </c>
      <c r="D1343" s="55">
        <v>42979</v>
      </c>
      <c r="E1343" s="34" t="s">
        <v>136</v>
      </c>
      <c r="F1343" s="34" t="s">
        <v>81</v>
      </c>
      <c r="G1343" s="34" t="s">
        <v>232</v>
      </c>
      <c r="H1343" s="90">
        <v>120000000</v>
      </c>
      <c r="I1343" s="90">
        <v>23434333</v>
      </c>
      <c r="J1343" s="34" t="s">
        <v>49</v>
      </c>
      <c r="K1343" s="34" t="s">
        <v>50</v>
      </c>
      <c r="L1343" s="35" t="s">
        <v>4213</v>
      </c>
      <c r="M1343" s="91" t="s">
        <v>52</v>
      </c>
      <c r="N1343" s="91" t="s">
        <v>4214</v>
      </c>
      <c r="O1343" s="92" t="s">
        <v>4215</v>
      </c>
      <c r="P1343" s="34" t="s">
        <v>4239</v>
      </c>
      <c r="Q1343" s="34" t="s">
        <v>4240</v>
      </c>
      <c r="R1343" s="61" t="s">
        <v>4241</v>
      </c>
      <c r="S1343" s="34" t="s">
        <v>4242</v>
      </c>
      <c r="T1343" s="34">
        <v>34020204</v>
      </c>
      <c r="U1343" s="34" t="s">
        <v>4243</v>
      </c>
      <c r="V1343" s="35">
        <v>7286</v>
      </c>
      <c r="W1343" s="34">
        <v>18197</v>
      </c>
      <c r="X1343" s="60">
        <v>42982</v>
      </c>
      <c r="Y1343" s="34" t="s">
        <v>68</v>
      </c>
      <c r="Z1343" s="34">
        <v>4600007408</v>
      </c>
      <c r="AA1343" s="68">
        <f t="shared" si="20"/>
        <v>1</v>
      </c>
      <c r="AB1343" s="35" t="s">
        <v>4423</v>
      </c>
      <c r="AC1343" s="35" t="s">
        <v>61</v>
      </c>
      <c r="AD1343" s="35" t="s">
        <v>4424</v>
      </c>
      <c r="AE1343" s="34" t="s">
        <v>4397</v>
      </c>
      <c r="AF1343" s="34" t="s">
        <v>4222</v>
      </c>
      <c r="AG1343" s="34" t="s">
        <v>3282</v>
      </c>
    </row>
    <row r="1344" spans="1:33" s="5" customFormat="1" ht="50.25" customHeight="1" x14ac:dyDescent="0.3">
      <c r="A1344" s="58" t="s">
        <v>4211</v>
      </c>
      <c r="B1344" s="34">
        <v>77101604</v>
      </c>
      <c r="C1344" s="34" t="s">
        <v>4425</v>
      </c>
      <c r="D1344" s="55">
        <v>42979</v>
      </c>
      <c r="E1344" s="34" t="s">
        <v>136</v>
      </c>
      <c r="F1344" s="34" t="s">
        <v>81</v>
      </c>
      <c r="G1344" s="34" t="s">
        <v>232</v>
      </c>
      <c r="H1344" s="90">
        <v>60000000</v>
      </c>
      <c r="I1344" s="90">
        <v>11717167</v>
      </c>
      <c r="J1344" s="34" t="s">
        <v>49</v>
      </c>
      <c r="K1344" s="34" t="s">
        <v>50</v>
      </c>
      <c r="L1344" s="35" t="s">
        <v>4213</v>
      </c>
      <c r="M1344" s="91" t="s">
        <v>52</v>
      </c>
      <c r="N1344" s="91" t="s">
        <v>4214</v>
      </c>
      <c r="O1344" s="92" t="s">
        <v>4215</v>
      </c>
      <c r="P1344" s="34" t="s">
        <v>4239</v>
      </c>
      <c r="Q1344" s="34" t="s">
        <v>4240</v>
      </c>
      <c r="R1344" s="61" t="s">
        <v>4241</v>
      </c>
      <c r="S1344" s="34" t="s">
        <v>4242</v>
      </c>
      <c r="T1344" s="34">
        <v>34020204</v>
      </c>
      <c r="U1344" s="34" t="s">
        <v>4243</v>
      </c>
      <c r="V1344" s="35">
        <v>7287</v>
      </c>
      <c r="W1344" s="34">
        <v>18198</v>
      </c>
      <c r="X1344" s="60">
        <v>42982</v>
      </c>
      <c r="Y1344" s="34" t="s">
        <v>68</v>
      </c>
      <c r="Z1344" s="34">
        <v>4600007409</v>
      </c>
      <c r="AA1344" s="68">
        <f t="shared" si="20"/>
        <v>1</v>
      </c>
      <c r="AB1344" s="35" t="s">
        <v>4426</v>
      </c>
      <c r="AC1344" s="35" t="s">
        <v>61</v>
      </c>
      <c r="AD1344" s="35" t="s">
        <v>4427</v>
      </c>
      <c r="AE1344" s="34" t="s">
        <v>4397</v>
      </c>
      <c r="AF1344" s="34" t="s">
        <v>4222</v>
      </c>
      <c r="AG1344" s="34" t="s">
        <v>3282</v>
      </c>
    </row>
    <row r="1345" spans="1:33" s="5" customFormat="1" ht="50.25" customHeight="1" x14ac:dyDescent="0.3">
      <c r="A1345" s="58" t="s">
        <v>4211</v>
      </c>
      <c r="B1345" s="34">
        <v>77101604</v>
      </c>
      <c r="C1345" s="34" t="s">
        <v>4428</v>
      </c>
      <c r="D1345" s="55">
        <v>42979</v>
      </c>
      <c r="E1345" s="34" t="s">
        <v>136</v>
      </c>
      <c r="F1345" s="34" t="s">
        <v>81</v>
      </c>
      <c r="G1345" s="34" t="s">
        <v>232</v>
      </c>
      <c r="H1345" s="90">
        <v>200000000</v>
      </c>
      <c r="I1345" s="90">
        <v>41010083</v>
      </c>
      <c r="J1345" s="34" t="s">
        <v>49</v>
      </c>
      <c r="K1345" s="34" t="s">
        <v>50</v>
      </c>
      <c r="L1345" s="35" t="s">
        <v>4213</v>
      </c>
      <c r="M1345" s="91" t="s">
        <v>52</v>
      </c>
      <c r="N1345" s="91" t="s">
        <v>4214</v>
      </c>
      <c r="O1345" s="92" t="s">
        <v>4215</v>
      </c>
      <c r="P1345" s="34" t="s">
        <v>4239</v>
      </c>
      <c r="Q1345" s="34" t="s">
        <v>4240</v>
      </c>
      <c r="R1345" s="61" t="s">
        <v>4241</v>
      </c>
      <c r="S1345" s="34" t="s">
        <v>4242</v>
      </c>
      <c r="T1345" s="34">
        <v>34020204</v>
      </c>
      <c r="U1345" s="34" t="s">
        <v>4243</v>
      </c>
      <c r="V1345" s="35">
        <v>7316</v>
      </c>
      <c r="W1345" s="34">
        <v>18214</v>
      </c>
      <c r="X1345" s="60">
        <v>42982</v>
      </c>
      <c r="Y1345" s="34" t="s">
        <v>68</v>
      </c>
      <c r="Z1345" s="34">
        <v>4600007410</v>
      </c>
      <c r="AA1345" s="68">
        <f t="shared" si="20"/>
        <v>1</v>
      </c>
      <c r="AB1345" s="35" t="s">
        <v>4429</v>
      </c>
      <c r="AC1345" s="35" t="s">
        <v>61</v>
      </c>
      <c r="AD1345" s="35" t="s">
        <v>4430</v>
      </c>
      <c r="AE1345" s="34" t="s">
        <v>4397</v>
      </c>
      <c r="AF1345" s="34" t="s">
        <v>4222</v>
      </c>
      <c r="AG1345" s="34" t="s">
        <v>3282</v>
      </c>
    </row>
    <row r="1346" spans="1:33" s="5" customFormat="1" ht="50.25" customHeight="1" x14ac:dyDescent="0.3">
      <c r="A1346" s="58" t="s">
        <v>4211</v>
      </c>
      <c r="B1346" s="34">
        <v>77101604</v>
      </c>
      <c r="C1346" s="35" t="s">
        <v>4431</v>
      </c>
      <c r="D1346" s="55">
        <v>43040</v>
      </c>
      <c r="E1346" s="34" t="s">
        <v>718</v>
      </c>
      <c r="F1346" s="34" t="s">
        <v>81</v>
      </c>
      <c r="G1346" s="34" t="s">
        <v>232</v>
      </c>
      <c r="H1346" s="90">
        <v>26996104</v>
      </c>
      <c r="I1346" s="90">
        <v>26996104</v>
      </c>
      <c r="J1346" s="34" t="s">
        <v>49</v>
      </c>
      <c r="K1346" s="34" t="s">
        <v>50</v>
      </c>
      <c r="L1346" s="35" t="s">
        <v>4213</v>
      </c>
      <c r="M1346" s="91" t="s">
        <v>52</v>
      </c>
      <c r="N1346" s="91" t="s">
        <v>4214</v>
      </c>
      <c r="O1346" s="92" t="s">
        <v>4215</v>
      </c>
      <c r="P1346" s="34" t="s">
        <v>4239</v>
      </c>
      <c r="Q1346" s="34" t="s">
        <v>4240</v>
      </c>
      <c r="R1346" s="61" t="s">
        <v>4241</v>
      </c>
      <c r="S1346" s="34" t="s">
        <v>4242</v>
      </c>
      <c r="T1346" s="34">
        <v>34020204</v>
      </c>
      <c r="U1346" s="34" t="s">
        <v>4243</v>
      </c>
      <c r="V1346" s="35" t="s">
        <v>4432</v>
      </c>
      <c r="W1346" s="34" t="s">
        <v>68</v>
      </c>
      <c r="X1346" s="60">
        <v>43039</v>
      </c>
      <c r="Y1346" s="34" t="s">
        <v>68</v>
      </c>
      <c r="Z1346" s="35" t="s">
        <v>4432</v>
      </c>
      <c r="AA1346" s="68">
        <f t="shared" si="20"/>
        <v>1</v>
      </c>
      <c r="AB1346" s="35" t="s">
        <v>4433</v>
      </c>
      <c r="AC1346" s="35" t="s">
        <v>61</v>
      </c>
      <c r="AD1346" s="35" t="s">
        <v>4434</v>
      </c>
      <c r="AE1346" s="34" t="s">
        <v>4244</v>
      </c>
      <c r="AF1346" s="34" t="s">
        <v>4222</v>
      </c>
      <c r="AG1346" s="34" t="s">
        <v>3282</v>
      </c>
    </row>
    <row r="1347" spans="1:33" s="5" customFormat="1" ht="50.25" customHeight="1" x14ac:dyDescent="0.3">
      <c r="A1347" s="58" t="s">
        <v>4211</v>
      </c>
      <c r="B1347" s="34">
        <v>77101604</v>
      </c>
      <c r="C1347" s="35" t="s">
        <v>4435</v>
      </c>
      <c r="D1347" s="55">
        <v>43040</v>
      </c>
      <c r="E1347" s="34" t="s">
        <v>718</v>
      </c>
      <c r="F1347" s="34" t="s">
        <v>81</v>
      </c>
      <c r="G1347" s="34" t="s">
        <v>232</v>
      </c>
      <c r="H1347" s="90">
        <v>104640373</v>
      </c>
      <c r="I1347" s="90">
        <v>104640373</v>
      </c>
      <c r="J1347" s="34" t="s">
        <v>49</v>
      </c>
      <c r="K1347" s="34" t="s">
        <v>50</v>
      </c>
      <c r="L1347" s="35" t="s">
        <v>4213</v>
      </c>
      <c r="M1347" s="91" t="s">
        <v>52</v>
      </c>
      <c r="N1347" s="91" t="s">
        <v>4214</v>
      </c>
      <c r="O1347" s="92" t="s">
        <v>4215</v>
      </c>
      <c r="P1347" s="34" t="s">
        <v>4239</v>
      </c>
      <c r="Q1347" s="34" t="s">
        <v>4240</v>
      </c>
      <c r="R1347" s="61" t="s">
        <v>4241</v>
      </c>
      <c r="S1347" s="34" t="s">
        <v>4242</v>
      </c>
      <c r="T1347" s="34">
        <v>34020204</v>
      </c>
      <c r="U1347" s="34" t="s">
        <v>4243</v>
      </c>
      <c r="V1347" s="35" t="s">
        <v>4436</v>
      </c>
      <c r="W1347" s="34" t="s">
        <v>68</v>
      </c>
      <c r="X1347" s="60">
        <v>43039</v>
      </c>
      <c r="Y1347" s="34" t="s">
        <v>68</v>
      </c>
      <c r="Z1347" s="35" t="s">
        <v>4436</v>
      </c>
      <c r="AA1347" s="68">
        <f t="shared" si="20"/>
        <v>1</v>
      </c>
      <c r="AB1347" s="35" t="s">
        <v>4437</v>
      </c>
      <c r="AC1347" s="35" t="s">
        <v>61</v>
      </c>
      <c r="AD1347" s="35" t="s">
        <v>4438</v>
      </c>
      <c r="AE1347" s="34" t="s">
        <v>4244</v>
      </c>
      <c r="AF1347" s="34" t="s">
        <v>4222</v>
      </c>
      <c r="AG1347" s="34" t="s">
        <v>3282</v>
      </c>
    </row>
    <row r="1348" spans="1:33" s="5" customFormat="1" ht="50.25" customHeight="1" x14ac:dyDescent="0.3">
      <c r="A1348" s="58" t="s">
        <v>4211</v>
      </c>
      <c r="B1348" s="34">
        <v>77101604</v>
      </c>
      <c r="C1348" s="35" t="s">
        <v>4439</v>
      </c>
      <c r="D1348" s="55">
        <v>43040</v>
      </c>
      <c r="E1348" s="34" t="s">
        <v>718</v>
      </c>
      <c r="F1348" s="34" t="s">
        <v>81</v>
      </c>
      <c r="G1348" s="34" t="s">
        <v>232</v>
      </c>
      <c r="H1348" s="90">
        <v>50028707</v>
      </c>
      <c r="I1348" s="90">
        <v>50028707</v>
      </c>
      <c r="J1348" s="34" t="s">
        <v>49</v>
      </c>
      <c r="K1348" s="34" t="s">
        <v>50</v>
      </c>
      <c r="L1348" s="35" t="s">
        <v>4213</v>
      </c>
      <c r="M1348" s="91" t="s">
        <v>52</v>
      </c>
      <c r="N1348" s="91" t="s">
        <v>4214</v>
      </c>
      <c r="O1348" s="92" t="s">
        <v>4215</v>
      </c>
      <c r="P1348" s="34" t="s">
        <v>4239</v>
      </c>
      <c r="Q1348" s="34" t="s">
        <v>4240</v>
      </c>
      <c r="R1348" s="61" t="s">
        <v>4241</v>
      </c>
      <c r="S1348" s="34" t="s">
        <v>4242</v>
      </c>
      <c r="T1348" s="34">
        <v>34020204</v>
      </c>
      <c r="U1348" s="34" t="s">
        <v>4243</v>
      </c>
      <c r="V1348" s="35" t="s">
        <v>4440</v>
      </c>
      <c r="W1348" s="34" t="s">
        <v>68</v>
      </c>
      <c r="X1348" s="60">
        <v>43039</v>
      </c>
      <c r="Y1348" s="34" t="s">
        <v>68</v>
      </c>
      <c r="Z1348" s="35" t="s">
        <v>4440</v>
      </c>
      <c r="AA1348" s="68">
        <f t="shared" si="20"/>
        <v>1</v>
      </c>
      <c r="AB1348" s="35" t="s">
        <v>4441</v>
      </c>
      <c r="AC1348" s="35" t="s">
        <v>61</v>
      </c>
      <c r="AD1348" s="35" t="s">
        <v>4442</v>
      </c>
      <c r="AE1348" s="34" t="s">
        <v>4244</v>
      </c>
      <c r="AF1348" s="34" t="s">
        <v>4222</v>
      </c>
      <c r="AG1348" s="34" t="s">
        <v>3282</v>
      </c>
    </row>
    <row r="1349" spans="1:33" s="5" customFormat="1" ht="50.25" customHeight="1" x14ac:dyDescent="0.3">
      <c r="A1349" s="58" t="s">
        <v>4211</v>
      </c>
      <c r="B1349" s="34">
        <v>77101604</v>
      </c>
      <c r="C1349" s="35" t="s">
        <v>4443</v>
      </c>
      <c r="D1349" s="55">
        <v>43040</v>
      </c>
      <c r="E1349" s="34" t="s">
        <v>718</v>
      </c>
      <c r="F1349" s="34" t="s">
        <v>81</v>
      </c>
      <c r="G1349" s="34" t="s">
        <v>232</v>
      </c>
      <c r="H1349" s="90">
        <v>54276652</v>
      </c>
      <c r="I1349" s="90">
        <v>54276652</v>
      </c>
      <c r="J1349" s="34" t="s">
        <v>49</v>
      </c>
      <c r="K1349" s="34" t="s">
        <v>50</v>
      </c>
      <c r="L1349" s="35" t="s">
        <v>4213</v>
      </c>
      <c r="M1349" s="91" t="s">
        <v>52</v>
      </c>
      <c r="N1349" s="91" t="s">
        <v>4214</v>
      </c>
      <c r="O1349" s="92" t="s">
        <v>4215</v>
      </c>
      <c r="P1349" s="34" t="s">
        <v>4239</v>
      </c>
      <c r="Q1349" s="34" t="s">
        <v>4240</v>
      </c>
      <c r="R1349" s="61" t="s">
        <v>4241</v>
      </c>
      <c r="S1349" s="34" t="s">
        <v>4242</v>
      </c>
      <c r="T1349" s="34">
        <v>34020204</v>
      </c>
      <c r="U1349" s="34" t="s">
        <v>4243</v>
      </c>
      <c r="V1349" s="35" t="s">
        <v>4444</v>
      </c>
      <c r="W1349" s="34" t="s">
        <v>68</v>
      </c>
      <c r="X1349" s="60">
        <v>43039</v>
      </c>
      <c r="Y1349" s="34" t="s">
        <v>68</v>
      </c>
      <c r="Z1349" s="35" t="s">
        <v>4444</v>
      </c>
      <c r="AA1349" s="68">
        <f t="shared" si="20"/>
        <v>1</v>
      </c>
      <c r="AB1349" s="35" t="s">
        <v>4445</v>
      </c>
      <c r="AC1349" s="35" t="s">
        <v>61</v>
      </c>
      <c r="AD1349" s="35" t="s">
        <v>4446</v>
      </c>
      <c r="AE1349" s="34" t="s">
        <v>4244</v>
      </c>
      <c r="AF1349" s="34" t="s">
        <v>4222</v>
      </c>
      <c r="AG1349" s="34" t="s">
        <v>3282</v>
      </c>
    </row>
    <row r="1350" spans="1:33" s="5" customFormat="1" ht="50.25" customHeight="1" x14ac:dyDescent="0.3">
      <c r="A1350" s="58" t="s">
        <v>4211</v>
      </c>
      <c r="B1350" s="34">
        <v>77101604</v>
      </c>
      <c r="C1350" s="35" t="s">
        <v>4447</v>
      </c>
      <c r="D1350" s="55">
        <v>43040</v>
      </c>
      <c r="E1350" s="34" t="s">
        <v>718</v>
      </c>
      <c r="F1350" s="34" t="s">
        <v>81</v>
      </c>
      <c r="G1350" s="34" t="s">
        <v>232</v>
      </c>
      <c r="H1350" s="90">
        <v>54276652</v>
      </c>
      <c r="I1350" s="90">
        <v>54276652</v>
      </c>
      <c r="J1350" s="34" t="s">
        <v>49</v>
      </c>
      <c r="K1350" s="34" t="s">
        <v>50</v>
      </c>
      <c r="L1350" s="35" t="s">
        <v>4213</v>
      </c>
      <c r="M1350" s="91" t="s">
        <v>52</v>
      </c>
      <c r="N1350" s="91" t="s">
        <v>4214</v>
      </c>
      <c r="O1350" s="92" t="s">
        <v>4215</v>
      </c>
      <c r="P1350" s="34" t="s">
        <v>4239</v>
      </c>
      <c r="Q1350" s="34" t="s">
        <v>4240</v>
      </c>
      <c r="R1350" s="61" t="s">
        <v>4241</v>
      </c>
      <c r="S1350" s="34" t="s">
        <v>4242</v>
      </c>
      <c r="T1350" s="34">
        <v>34020204</v>
      </c>
      <c r="U1350" s="34" t="s">
        <v>4243</v>
      </c>
      <c r="V1350" s="35" t="s">
        <v>4448</v>
      </c>
      <c r="W1350" s="34" t="s">
        <v>68</v>
      </c>
      <c r="X1350" s="60">
        <v>43048</v>
      </c>
      <c r="Y1350" s="34" t="s">
        <v>68</v>
      </c>
      <c r="Z1350" s="35" t="s">
        <v>4448</v>
      </c>
      <c r="AA1350" s="68">
        <f t="shared" si="20"/>
        <v>1</v>
      </c>
      <c r="AB1350" s="35" t="s">
        <v>4449</v>
      </c>
      <c r="AC1350" s="35" t="s">
        <v>61</v>
      </c>
      <c r="AD1350" s="35" t="s">
        <v>4450</v>
      </c>
      <c r="AE1350" s="34" t="s">
        <v>4244</v>
      </c>
      <c r="AF1350" s="34" t="s">
        <v>4222</v>
      </c>
      <c r="AG1350" s="34" t="s">
        <v>3282</v>
      </c>
    </row>
    <row r="1351" spans="1:33" s="5" customFormat="1" ht="50.25" customHeight="1" x14ac:dyDescent="0.3">
      <c r="A1351" s="58" t="s">
        <v>4211</v>
      </c>
      <c r="B1351" s="34">
        <v>77101604</v>
      </c>
      <c r="C1351" s="34" t="s">
        <v>4451</v>
      </c>
      <c r="D1351" s="55">
        <v>43313</v>
      </c>
      <c r="E1351" s="34" t="s">
        <v>796</v>
      </c>
      <c r="F1351" s="34" t="s">
        <v>81</v>
      </c>
      <c r="G1351" s="34" t="s">
        <v>232</v>
      </c>
      <c r="H1351" s="90">
        <v>350000000</v>
      </c>
      <c r="I1351" s="90">
        <v>350000000</v>
      </c>
      <c r="J1351" s="34" t="s">
        <v>76</v>
      </c>
      <c r="K1351" s="34" t="s">
        <v>68</v>
      </c>
      <c r="L1351" s="35" t="s">
        <v>4213</v>
      </c>
      <c r="M1351" s="91" t="s">
        <v>52</v>
      </c>
      <c r="N1351" s="91" t="s">
        <v>4214</v>
      </c>
      <c r="O1351" s="92" t="s">
        <v>4215</v>
      </c>
      <c r="P1351" s="34" t="s">
        <v>4239</v>
      </c>
      <c r="Q1351" s="34" t="s">
        <v>4240</v>
      </c>
      <c r="R1351" s="61" t="s">
        <v>4241</v>
      </c>
      <c r="S1351" s="34" t="s">
        <v>4242</v>
      </c>
      <c r="T1351" s="34">
        <v>34020204</v>
      </c>
      <c r="U1351" s="34" t="s">
        <v>4243</v>
      </c>
      <c r="V1351" s="35"/>
      <c r="W1351" s="34"/>
      <c r="X1351" s="60"/>
      <c r="Y1351" s="34"/>
      <c r="Z1351" s="34"/>
      <c r="AA1351" s="68" t="str">
        <f t="shared" si="20"/>
        <v/>
      </c>
      <c r="AB1351" s="35"/>
      <c r="AC1351" s="35"/>
      <c r="AD1351" s="35"/>
      <c r="AE1351" s="34" t="s">
        <v>4452</v>
      </c>
      <c r="AF1351" s="34" t="s">
        <v>4222</v>
      </c>
      <c r="AG1351" s="34" t="s">
        <v>3282</v>
      </c>
    </row>
    <row r="1352" spans="1:33" s="5" customFormat="1" ht="50.25" customHeight="1" x14ac:dyDescent="0.3">
      <c r="A1352" s="58" t="s">
        <v>4211</v>
      </c>
      <c r="B1352" s="34">
        <v>77101703</v>
      </c>
      <c r="C1352" s="34" t="s">
        <v>4228</v>
      </c>
      <c r="D1352" s="55">
        <v>43313</v>
      </c>
      <c r="E1352" s="34" t="s">
        <v>796</v>
      </c>
      <c r="F1352" s="34" t="s">
        <v>81</v>
      </c>
      <c r="G1352" s="34" t="s">
        <v>232</v>
      </c>
      <c r="H1352" s="90">
        <v>101281203</v>
      </c>
      <c r="I1352" s="90">
        <v>101281203</v>
      </c>
      <c r="J1352" s="34" t="s">
        <v>76</v>
      </c>
      <c r="K1352" s="34" t="s">
        <v>68</v>
      </c>
      <c r="L1352" s="35" t="s">
        <v>4213</v>
      </c>
      <c r="M1352" s="91" t="s">
        <v>52</v>
      </c>
      <c r="N1352" s="91" t="s">
        <v>4214</v>
      </c>
      <c r="O1352" s="92" t="s">
        <v>4215</v>
      </c>
      <c r="P1352" s="34" t="s">
        <v>4226</v>
      </c>
      <c r="Q1352" s="34" t="s">
        <v>4453</v>
      </c>
      <c r="R1352" s="35" t="s">
        <v>4228</v>
      </c>
      <c r="S1352" s="61" t="s">
        <v>4229</v>
      </c>
      <c r="T1352" s="34">
        <v>34020301</v>
      </c>
      <c r="U1352" s="34" t="s">
        <v>4454</v>
      </c>
      <c r="V1352" s="35"/>
      <c r="W1352" s="34"/>
      <c r="X1352" s="60"/>
      <c r="Y1352" s="34"/>
      <c r="Z1352" s="35"/>
      <c r="AA1352" s="68" t="str">
        <f t="shared" si="20"/>
        <v/>
      </c>
      <c r="AB1352" s="35"/>
      <c r="AC1352" s="35"/>
      <c r="AD1352" s="35"/>
      <c r="AE1352" s="34" t="s">
        <v>4455</v>
      </c>
      <c r="AF1352" s="34" t="s">
        <v>4222</v>
      </c>
      <c r="AG1352" s="34" t="s">
        <v>3282</v>
      </c>
    </row>
    <row r="1353" spans="1:33" s="5" customFormat="1" ht="50.25" customHeight="1" x14ac:dyDescent="0.3">
      <c r="A1353" s="58" t="s">
        <v>4211</v>
      </c>
      <c r="B1353" s="34">
        <v>77101703</v>
      </c>
      <c r="C1353" s="34" t="s">
        <v>4456</v>
      </c>
      <c r="D1353" s="55">
        <v>43313</v>
      </c>
      <c r="E1353" s="34" t="s">
        <v>796</v>
      </c>
      <c r="F1353" s="34" t="s">
        <v>81</v>
      </c>
      <c r="G1353" s="34" t="s">
        <v>232</v>
      </c>
      <c r="H1353" s="90">
        <v>100000000</v>
      </c>
      <c r="I1353" s="90">
        <v>100000000</v>
      </c>
      <c r="J1353" s="34" t="s">
        <v>76</v>
      </c>
      <c r="K1353" s="34" t="s">
        <v>68</v>
      </c>
      <c r="L1353" s="35" t="s">
        <v>4213</v>
      </c>
      <c r="M1353" s="91" t="s">
        <v>52</v>
      </c>
      <c r="N1353" s="91" t="s">
        <v>4214</v>
      </c>
      <c r="O1353" s="92" t="s">
        <v>4215</v>
      </c>
      <c r="P1353" s="34" t="s">
        <v>4226</v>
      </c>
      <c r="Q1353" s="34" t="s">
        <v>4227</v>
      </c>
      <c r="R1353" s="35" t="s">
        <v>4228</v>
      </c>
      <c r="S1353" s="61" t="s">
        <v>4229</v>
      </c>
      <c r="T1353" s="34">
        <v>34020302</v>
      </c>
      <c r="U1353" s="34" t="s">
        <v>4230</v>
      </c>
      <c r="V1353" s="35"/>
      <c r="W1353" s="34"/>
      <c r="X1353" s="60"/>
      <c r="Y1353" s="34"/>
      <c r="Z1353" s="34"/>
      <c r="AA1353" s="68" t="str">
        <f t="shared" si="20"/>
        <v/>
      </c>
      <c r="AB1353" s="35"/>
      <c r="AC1353" s="35"/>
      <c r="AD1353" s="35"/>
      <c r="AE1353" s="34" t="s">
        <v>4225</v>
      </c>
      <c r="AF1353" s="34" t="s">
        <v>4222</v>
      </c>
      <c r="AG1353" s="34" t="s">
        <v>3282</v>
      </c>
    </row>
    <row r="1354" spans="1:33" s="5" customFormat="1" ht="50.25" customHeight="1" x14ac:dyDescent="0.3">
      <c r="A1354" s="58" t="s">
        <v>4211</v>
      </c>
      <c r="B1354" s="34">
        <v>77101604</v>
      </c>
      <c r="C1354" s="34" t="s">
        <v>4457</v>
      </c>
      <c r="D1354" s="55">
        <v>43313</v>
      </c>
      <c r="E1354" s="34" t="s">
        <v>796</v>
      </c>
      <c r="F1354" s="34" t="s">
        <v>81</v>
      </c>
      <c r="G1354" s="34" t="s">
        <v>232</v>
      </c>
      <c r="H1354" s="90">
        <v>175000000</v>
      </c>
      <c r="I1354" s="90">
        <v>175000000</v>
      </c>
      <c r="J1354" s="34" t="s">
        <v>76</v>
      </c>
      <c r="K1354" s="34" t="s">
        <v>68</v>
      </c>
      <c r="L1354" s="35" t="s">
        <v>4213</v>
      </c>
      <c r="M1354" s="91" t="s">
        <v>52</v>
      </c>
      <c r="N1354" s="91" t="s">
        <v>4214</v>
      </c>
      <c r="O1354" s="92" t="s">
        <v>4215</v>
      </c>
      <c r="P1354" s="34" t="s">
        <v>4232</v>
      </c>
      <c r="Q1354" s="34" t="s">
        <v>4458</v>
      </c>
      <c r="R1354" s="61" t="s">
        <v>4234</v>
      </c>
      <c r="S1354" s="34" t="s">
        <v>4235</v>
      </c>
      <c r="T1354" s="34">
        <v>34020106</v>
      </c>
      <c r="U1354" s="34" t="s">
        <v>4459</v>
      </c>
      <c r="V1354" s="35"/>
      <c r="W1354" s="34"/>
      <c r="X1354" s="60"/>
      <c r="Y1354" s="34"/>
      <c r="Z1354" s="34"/>
      <c r="AA1354" s="68" t="str">
        <f t="shared" si="20"/>
        <v/>
      </c>
      <c r="AB1354" s="35"/>
      <c r="AC1354" s="35"/>
      <c r="AD1354" s="35"/>
      <c r="AE1354" s="34" t="s">
        <v>4460</v>
      </c>
      <c r="AF1354" s="34" t="s">
        <v>4222</v>
      </c>
      <c r="AG1354" s="34" t="s">
        <v>3282</v>
      </c>
    </row>
    <row r="1355" spans="1:33" s="5" customFormat="1" ht="50.25" customHeight="1" x14ac:dyDescent="0.3">
      <c r="A1355" s="58" t="s">
        <v>4211</v>
      </c>
      <c r="B1355" s="34">
        <v>77101604</v>
      </c>
      <c r="C1355" s="34" t="s">
        <v>4461</v>
      </c>
      <c r="D1355" s="55">
        <v>43132</v>
      </c>
      <c r="E1355" s="34" t="s">
        <v>4462</v>
      </c>
      <c r="F1355" s="34" t="s">
        <v>621</v>
      </c>
      <c r="G1355" s="34" t="s">
        <v>232</v>
      </c>
      <c r="H1355" s="90">
        <v>75000000</v>
      </c>
      <c r="I1355" s="90">
        <v>75000000</v>
      </c>
      <c r="J1355" s="34" t="s">
        <v>76</v>
      </c>
      <c r="K1355" s="34" t="s">
        <v>68</v>
      </c>
      <c r="L1355" s="35" t="s">
        <v>4213</v>
      </c>
      <c r="M1355" s="91" t="s">
        <v>52</v>
      </c>
      <c r="N1355" s="91" t="s">
        <v>4214</v>
      </c>
      <c r="O1355" s="92" t="s">
        <v>4215</v>
      </c>
      <c r="P1355" s="34" t="s">
        <v>4232</v>
      </c>
      <c r="Q1355" s="34" t="s">
        <v>4463</v>
      </c>
      <c r="R1355" s="61" t="s">
        <v>4234</v>
      </c>
      <c r="S1355" s="34" t="s">
        <v>4235</v>
      </c>
      <c r="T1355" s="34">
        <v>34020103</v>
      </c>
      <c r="U1355" s="34" t="s">
        <v>4464</v>
      </c>
      <c r="V1355" s="35">
        <v>7509</v>
      </c>
      <c r="W1355" s="34">
        <v>18801</v>
      </c>
      <c r="X1355" s="60">
        <v>43019</v>
      </c>
      <c r="Y1355" s="34" t="s">
        <v>68</v>
      </c>
      <c r="Z1355" s="34">
        <v>4600007586</v>
      </c>
      <c r="AA1355" s="68">
        <f t="shared" si="20"/>
        <v>1</v>
      </c>
      <c r="AB1355" s="35" t="s">
        <v>4465</v>
      </c>
      <c r="AC1355" s="35" t="s">
        <v>61</v>
      </c>
      <c r="AD1355" s="35"/>
      <c r="AE1355" s="34" t="s">
        <v>4466</v>
      </c>
      <c r="AF1355" s="34" t="s">
        <v>4222</v>
      </c>
      <c r="AG1355" s="34" t="s">
        <v>3282</v>
      </c>
    </row>
    <row r="1356" spans="1:33" s="5" customFormat="1" ht="50.25" customHeight="1" x14ac:dyDescent="0.3">
      <c r="A1356" s="58" t="s">
        <v>4211</v>
      </c>
      <c r="B1356" s="34">
        <v>77101703</v>
      </c>
      <c r="C1356" s="34" t="s">
        <v>4467</v>
      </c>
      <c r="D1356" s="55">
        <v>43313</v>
      </c>
      <c r="E1356" s="34" t="s">
        <v>796</v>
      </c>
      <c r="F1356" s="34" t="s">
        <v>81</v>
      </c>
      <c r="G1356" s="34" t="s">
        <v>232</v>
      </c>
      <c r="H1356" s="90">
        <v>60000000</v>
      </c>
      <c r="I1356" s="90">
        <v>60000000</v>
      </c>
      <c r="J1356" s="34" t="s">
        <v>76</v>
      </c>
      <c r="K1356" s="34" t="s">
        <v>68</v>
      </c>
      <c r="L1356" s="35" t="s">
        <v>4213</v>
      </c>
      <c r="M1356" s="91" t="s">
        <v>52</v>
      </c>
      <c r="N1356" s="91" t="s">
        <v>4214</v>
      </c>
      <c r="O1356" s="92" t="s">
        <v>4215</v>
      </c>
      <c r="P1356" s="34" t="s">
        <v>4239</v>
      </c>
      <c r="Q1356" s="61" t="s">
        <v>4468</v>
      </c>
      <c r="R1356" s="61" t="s">
        <v>4241</v>
      </c>
      <c r="S1356" s="34" t="s">
        <v>4242</v>
      </c>
      <c r="T1356" s="34">
        <v>34020206</v>
      </c>
      <c r="U1356" s="34" t="s">
        <v>4469</v>
      </c>
      <c r="V1356" s="35"/>
      <c r="W1356" s="34"/>
      <c r="X1356" s="60"/>
      <c r="Y1356" s="34"/>
      <c r="Z1356" s="34"/>
      <c r="AA1356" s="68" t="str">
        <f t="shared" si="20"/>
        <v/>
      </c>
      <c r="AB1356" s="35"/>
      <c r="AC1356" s="35"/>
      <c r="AD1356" s="35"/>
      <c r="AE1356" s="34" t="s">
        <v>4470</v>
      </c>
      <c r="AF1356" s="34" t="s">
        <v>4222</v>
      </c>
      <c r="AG1356" s="34" t="s">
        <v>3282</v>
      </c>
    </row>
    <row r="1357" spans="1:33" s="5" customFormat="1" ht="50.25" customHeight="1" x14ac:dyDescent="0.3">
      <c r="A1357" s="58" t="s">
        <v>4211</v>
      </c>
      <c r="B1357" s="34">
        <v>77101703</v>
      </c>
      <c r="C1357" s="34" t="s">
        <v>4471</v>
      </c>
      <c r="D1357" s="55">
        <v>43313</v>
      </c>
      <c r="E1357" s="34" t="s">
        <v>796</v>
      </c>
      <c r="F1357" s="34" t="s">
        <v>81</v>
      </c>
      <c r="G1357" s="34" t="s">
        <v>232</v>
      </c>
      <c r="H1357" s="90">
        <v>70000000</v>
      </c>
      <c r="I1357" s="90">
        <v>70000000</v>
      </c>
      <c r="J1357" s="34" t="s">
        <v>76</v>
      </c>
      <c r="K1357" s="34" t="s">
        <v>68</v>
      </c>
      <c r="L1357" s="35" t="s">
        <v>4213</v>
      </c>
      <c r="M1357" s="91" t="s">
        <v>52</v>
      </c>
      <c r="N1357" s="91" t="s">
        <v>4214</v>
      </c>
      <c r="O1357" s="92" t="s">
        <v>4215</v>
      </c>
      <c r="P1357" s="34" t="s">
        <v>4239</v>
      </c>
      <c r="Q1357" s="61" t="s">
        <v>4468</v>
      </c>
      <c r="R1357" s="61" t="s">
        <v>4241</v>
      </c>
      <c r="S1357" s="34" t="s">
        <v>4242</v>
      </c>
      <c r="T1357" s="34">
        <v>34020206</v>
      </c>
      <c r="U1357" s="34" t="s">
        <v>4469</v>
      </c>
      <c r="V1357" s="35"/>
      <c r="W1357" s="34"/>
      <c r="X1357" s="60"/>
      <c r="Y1357" s="34"/>
      <c r="Z1357" s="34"/>
      <c r="AA1357" s="68" t="str">
        <f t="shared" ref="AA1357:AA1420" si="21">+IF(AND(W1357="",X1357="",Y1357="",Z1357=""),"",IF(AND(W1357&lt;&gt;"",X1357="",Y1357="",Z1357=""),0%,IF(AND(W1357&lt;&gt;"",X1357&lt;&gt;"",Y1357="",Z1357=""),33%,IF(AND(W1357&lt;&gt;"",X1357&lt;&gt;"",Y1357&lt;&gt;"",Z1357=""),66%,IF(AND(W1357&lt;&gt;"",X1357&lt;&gt;"",Y1357&lt;&gt;"",Z1357&lt;&gt;""),100%,"Información incompleta")))))</f>
        <v/>
      </c>
      <c r="AB1357" s="35"/>
      <c r="AC1357" s="35"/>
      <c r="AD1357" s="35"/>
      <c r="AE1357" s="34" t="s">
        <v>4470</v>
      </c>
      <c r="AF1357" s="34" t="s">
        <v>4222</v>
      </c>
      <c r="AG1357" s="34" t="s">
        <v>3282</v>
      </c>
    </row>
    <row r="1358" spans="1:33" s="5" customFormat="1" ht="50.25" customHeight="1" x14ac:dyDescent="0.3">
      <c r="A1358" s="58" t="s">
        <v>4211</v>
      </c>
      <c r="B1358" s="34">
        <v>77101703</v>
      </c>
      <c r="C1358" s="34" t="s">
        <v>4472</v>
      </c>
      <c r="D1358" s="55">
        <v>43313</v>
      </c>
      <c r="E1358" s="34" t="s">
        <v>796</v>
      </c>
      <c r="F1358" s="34" t="s">
        <v>81</v>
      </c>
      <c r="G1358" s="34" t="s">
        <v>232</v>
      </c>
      <c r="H1358" s="90">
        <v>20000000</v>
      </c>
      <c r="I1358" s="90">
        <v>20000000</v>
      </c>
      <c r="J1358" s="34" t="s">
        <v>76</v>
      </c>
      <c r="K1358" s="34" t="s">
        <v>68</v>
      </c>
      <c r="L1358" s="35" t="s">
        <v>4213</v>
      </c>
      <c r="M1358" s="91" t="s">
        <v>52</v>
      </c>
      <c r="N1358" s="91" t="s">
        <v>4214</v>
      </c>
      <c r="O1358" s="92" t="s">
        <v>4215</v>
      </c>
      <c r="P1358" s="34" t="s">
        <v>4239</v>
      </c>
      <c r="Q1358" s="61" t="s">
        <v>4468</v>
      </c>
      <c r="R1358" s="61" t="s">
        <v>4241</v>
      </c>
      <c r="S1358" s="34" t="s">
        <v>4242</v>
      </c>
      <c r="T1358" s="34">
        <v>34020206</v>
      </c>
      <c r="U1358" s="34" t="s">
        <v>4469</v>
      </c>
      <c r="V1358" s="35"/>
      <c r="W1358" s="34"/>
      <c r="X1358" s="60"/>
      <c r="Y1358" s="34"/>
      <c r="Z1358" s="34"/>
      <c r="AA1358" s="68" t="str">
        <f t="shared" si="21"/>
        <v/>
      </c>
      <c r="AB1358" s="35"/>
      <c r="AC1358" s="35"/>
      <c r="AD1358" s="35"/>
      <c r="AE1358" s="34" t="s">
        <v>4470</v>
      </c>
      <c r="AF1358" s="34" t="s">
        <v>4222</v>
      </c>
      <c r="AG1358" s="34" t="s">
        <v>3282</v>
      </c>
    </row>
    <row r="1359" spans="1:33" s="5" customFormat="1" ht="50.25" customHeight="1" x14ac:dyDescent="0.3">
      <c r="A1359" s="58" t="s">
        <v>4211</v>
      </c>
      <c r="B1359" s="34">
        <v>77101703</v>
      </c>
      <c r="C1359" s="34" t="s">
        <v>4473</v>
      </c>
      <c r="D1359" s="55">
        <v>43313</v>
      </c>
      <c r="E1359" s="34" t="s">
        <v>796</v>
      </c>
      <c r="F1359" s="34" t="s">
        <v>81</v>
      </c>
      <c r="G1359" s="34" t="s">
        <v>232</v>
      </c>
      <c r="H1359" s="90">
        <v>75000000</v>
      </c>
      <c r="I1359" s="90">
        <v>75000000</v>
      </c>
      <c r="J1359" s="34" t="s">
        <v>76</v>
      </c>
      <c r="K1359" s="34" t="s">
        <v>68</v>
      </c>
      <c r="L1359" s="35" t="s">
        <v>4213</v>
      </c>
      <c r="M1359" s="91" t="s">
        <v>52</v>
      </c>
      <c r="N1359" s="91" t="s">
        <v>4214</v>
      </c>
      <c r="O1359" s="92" t="s">
        <v>4215</v>
      </c>
      <c r="P1359" s="34" t="s">
        <v>4239</v>
      </c>
      <c r="Q1359" s="61" t="s">
        <v>4468</v>
      </c>
      <c r="R1359" s="61" t="s">
        <v>4241</v>
      </c>
      <c r="S1359" s="34" t="s">
        <v>4242</v>
      </c>
      <c r="T1359" s="34">
        <v>34020206</v>
      </c>
      <c r="U1359" s="34" t="s">
        <v>4469</v>
      </c>
      <c r="V1359" s="35"/>
      <c r="W1359" s="34"/>
      <c r="X1359" s="60"/>
      <c r="Y1359" s="34"/>
      <c r="Z1359" s="34"/>
      <c r="AA1359" s="68" t="str">
        <f t="shared" si="21"/>
        <v/>
      </c>
      <c r="AB1359" s="35"/>
      <c r="AC1359" s="35"/>
      <c r="AD1359" s="35"/>
      <c r="AE1359" s="34" t="s">
        <v>4221</v>
      </c>
      <c r="AF1359" s="34" t="s">
        <v>4222</v>
      </c>
      <c r="AG1359" s="34" t="s">
        <v>3282</v>
      </c>
    </row>
    <row r="1360" spans="1:33" s="5" customFormat="1" ht="50.25" customHeight="1" x14ac:dyDescent="0.3">
      <c r="A1360" s="58" t="s">
        <v>4211</v>
      </c>
      <c r="B1360" s="34">
        <v>77101604</v>
      </c>
      <c r="C1360" s="34" t="s">
        <v>4474</v>
      </c>
      <c r="D1360" s="55">
        <v>43313</v>
      </c>
      <c r="E1360" s="34" t="s">
        <v>796</v>
      </c>
      <c r="F1360" s="34" t="s">
        <v>81</v>
      </c>
      <c r="G1360" s="34" t="s">
        <v>232</v>
      </c>
      <c r="H1360" s="90">
        <v>20000000</v>
      </c>
      <c r="I1360" s="90">
        <v>20000000</v>
      </c>
      <c r="J1360" s="34" t="s">
        <v>76</v>
      </c>
      <c r="K1360" s="34" t="s">
        <v>68</v>
      </c>
      <c r="L1360" s="35" t="s">
        <v>4213</v>
      </c>
      <c r="M1360" s="91" t="s">
        <v>52</v>
      </c>
      <c r="N1360" s="91" t="s">
        <v>4214</v>
      </c>
      <c r="O1360" s="92" t="s">
        <v>4215</v>
      </c>
      <c r="P1360" s="34" t="s">
        <v>4239</v>
      </c>
      <c r="Q1360" s="34" t="s">
        <v>4475</v>
      </c>
      <c r="R1360" s="61" t="s">
        <v>4241</v>
      </c>
      <c r="S1360" s="34" t="s">
        <v>4242</v>
      </c>
      <c r="T1360" s="34">
        <v>34020208</v>
      </c>
      <c r="U1360" s="34" t="s">
        <v>4476</v>
      </c>
      <c r="V1360" s="35"/>
      <c r="W1360" s="34"/>
      <c r="X1360" s="60"/>
      <c r="Y1360" s="34"/>
      <c r="Z1360" s="34"/>
      <c r="AA1360" s="68" t="str">
        <f t="shared" si="21"/>
        <v/>
      </c>
      <c r="AB1360" s="35"/>
      <c r="AC1360" s="35"/>
      <c r="AD1360" s="35"/>
      <c r="AE1360" s="34" t="s">
        <v>4225</v>
      </c>
      <c r="AF1360" s="34" t="s">
        <v>4222</v>
      </c>
      <c r="AG1360" s="34" t="s">
        <v>3282</v>
      </c>
    </row>
    <row r="1361" spans="1:33" s="5" customFormat="1" ht="50.25" customHeight="1" x14ac:dyDescent="0.3">
      <c r="A1361" s="58" t="s">
        <v>4211</v>
      </c>
      <c r="B1361" s="34">
        <v>77101604</v>
      </c>
      <c r="C1361" s="34" t="s">
        <v>6194</v>
      </c>
      <c r="D1361" s="55">
        <v>43313</v>
      </c>
      <c r="E1361" s="34" t="s">
        <v>796</v>
      </c>
      <c r="F1361" s="34" t="s">
        <v>81</v>
      </c>
      <c r="G1361" s="34" t="s">
        <v>232</v>
      </c>
      <c r="H1361" s="90">
        <v>96281203</v>
      </c>
      <c r="I1361" s="90">
        <v>96281203</v>
      </c>
      <c r="J1361" s="34" t="s">
        <v>76</v>
      </c>
      <c r="K1361" s="34" t="s">
        <v>68</v>
      </c>
      <c r="L1361" s="35" t="s">
        <v>4213</v>
      </c>
      <c r="M1361" s="91" t="s">
        <v>52</v>
      </c>
      <c r="N1361" s="91" t="s">
        <v>4214</v>
      </c>
      <c r="O1361" s="92" t="s">
        <v>4215</v>
      </c>
      <c r="P1361" s="34" t="s">
        <v>4239</v>
      </c>
      <c r="Q1361" s="34" t="s">
        <v>4477</v>
      </c>
      <c r="R1361" s="61" t="s">
        <v>4241</v>
      </c>
      <c r="S1361" s="34" t="s">
        <v>4242</v>
      </c>
      <c r="T1361" s="34">
        <v>34020202</v>
      </c>
      <c r="U1361" s="34" t="s">
        <v>4478</v>
      </c>
      <c r="V1361" s="35"/>
      <c r="W1361" s="34"/>
      <c r="X1361" s="60"/>
      <c r="Y1361" s="34"/>
      <c r="Z1361" s="34"/>
      <c r="AA1361" s="68" t="str">
        <f t="shared" si="21"/>
        <v/>
      </c>
      <c r="AB1361" s="35"/>
      <c r="AC1361" s="35"/>
      <c r="AD1361" s="35"/>
      <c r="AE1361" s="34" t="s">
        <v>4479</v>
      </c>
      <c r="AF1361" s="34" t="s">
        <v>4222</v>
      </c>
      <c r="AG1361" s="34" t="s">
        <v>3282</v>
      </c>
    </row>
    <row r="1362" spans="1:33" s="5" customFormat="1" ht="50.25" customHeight="1" x14ac:dyDescent="0.3">
      <c r="A1362" s="58" t="s">
        <v>4211</v>
      </c>
      <c r="B1362" s="34">
        <v>77101705</v>
      </c>
      <c r="C1362" s="34" t="s">
        <v>4480</v>
      </c>
      <c r="D1362" s="55">
        <v>43252</v>
      </c>
      <c r="E1362" s="34" t="s">
        <v>162</v>
      </c>
      <c r="F1362" s="34" t="s">
        <v>47</v>
      </c>
      <c r="G1362" s="34" t="s">
        <v>232</v>
      </c>
      <c r="H1362" s="90">
        <v>350000000</v>
      </c>
      <c r="I1362" s="90">
        <v>35000000</v>
      </c>
      <c r="J1362" s="34" t="s">
        <v>76</v>
      </c>
      <c r="K1362" s="34" t="s">
        <v>68</v>
      </c>
      <c r="L1362" s="35" t="s">
        <v>4213</v>
      </c>
      <c r="M1362" s="91" t="s">
        <v>52</v>
      </c>
      <c r="N1362" s="91" t="s">
        <v>4214</v>
      </c>
      <c r="O1362" s="92" t="s">
        <v>4215</v>
      </c>
      <c r="P1362" s="34" t="s">
        <v>4239</v>
      </c>
      <c r="Q1362" s="34" t="s">
        <v>4481</v>
      </c>
      <c r="R1362" s="61" t="s">
        <v>4241</v>
      </c>
      <c r="S1362" s="34" t="s">
        <v>4242</v>
      </c>
      <c r="T1362" s="34">
        <v>34020201</v>
      </c>
      <c r="U1362" s="34" t="s">
        <v>4482</v>
      </c>
      <c r="V1362" s="35">
        <v>8287</v>
      </c>
      <c r="W1362" s="34">
        <v>22074</v>
      </c>
      <c r="X1362" s="60">
        <v>43272</v>
      </c>
      <c r="Y1362" s="34" t="s">
        <v>68</v>
      </c>
      <c r="Z1362" s="34">
        <v>4600008175</v>
      </c>
      <c r="AA1362" s="68">
        <f t="shared" si="21"/>
        <v>1</v>
      </c>
      <c r="AB1362" s="35" t="s">
        <v>5820</v>
      </c>
      <c r="AC1362" s="35" t="s">
        <v>61</v>
      </c>
      <c r="AD1362" s="35"/>
      <c r="AE1362" s="34" t="s">
        <v>4221</v>
      </c>
      <c r="AF1362" s="34" t="s">
        <v>4222</v>
      </c>
      <c r="AG1362" s="34" t="s">
        <v>3282</v>
      </c>
    </row>
    <row r="1363" spans="1:33" s="5" customFormat="1" ht="50.25" customHeight="1" x14ac:dyDescent="0.3">
      <c r="A1363" s="58" t="s">
        <v>4211</v>
      </c>
      <c r="B1363" s="34">
        <v>77111603</v>
      </c>
      <c r="C1363" s="34" t="s">
        <v>4483</v>
      </c>
      <c r="D1363" s="55">
        <v>43313</v>
      </c>
      <c r="E1363" s="34" t="s">
        <v>796</v>
      </c>
      <c r="F1363" s="34" t="s">
        <v>81</v>
      </c>
      <c r="G1363" s="34" t="s">
        <v>232</v>
      </c>
      <c r="H1363" s="90">
        <v>99330187</v>
      </c>
      <c r="I1363" s="90">
        <v>99330187</v>
      </c>
      <c r="J1363" s="34" t="s">
        <v>76</v>
      </c>
      <c r="K1363" s="34" t="s">
        <v>68</v>
      </c>
      <c r="L1363" s="35" t="s">
        <v>4213</v>
      </c>
      <c r="M1363" s="91" t="s">
        <v>52</v>
      </c>
      <c r="N1363" s="91" t="s">
        <v>4214</v>
      </c>
      <c r="O1363" s="92" t="s">
        <v>4215</v>
      </c>
      <c r="P1363" s="34" t="s">
        <v>4239</v>
      </c>
      <c r="Q1363" s="34" t="s">
        <v>4481</v>
      </c>
      <c r="R1363" s="61" t="s">
        <v>4241</v>
      </c>
      <c r="S1363" s="34" t="s">
        <v>4242</v>
      </c>
      <c r="T1363" s="34">
        <v>34020201</v>
      </c>
      <c r="U1363" s="34" t="s">
        <v>4482</v>
      </c>
      <c r="V1363" s="35"/>
      <c r="W1363" s="34"/>
      <c r="X1363" s="60"/>
      <c r="Y1363" s="34"/>
      <c r="Z1363" s="34"/>
      <c r="AA1363" s="68" t="str">
        <f t="shared" si="21"/>
        <v/>
      </c>
      <c r="AB1363" s="35"/>
      <c r="AC1363" s="35"/>
      <c r="AD1363" s="35"/>
      <c r="AE1363" s="34" t="s">
        <v>4466</v>
      </c>
      <c r="AF1363" s="34" t="s">
        <v>4222</v>
      </c>
      <c r="AG1363" s="34" t="s">
        <v>3282</v>
      </c>
    </row>
    <row r="1364" spans="1:33" s="5" customFormat="1" ht="50.25" customHeight="1" x14ac:dyDescent="0.3">
      <c r="A1364" s="58" t="s">
        <v>4211</v>
      </c>
      <c r="B1364" s="34">
        <v>77111603</v>
      </c>
      <c r="C1364" s="34" t="s">
        <v>4484</v>
      </c>
      <c r="D1364" s="55">
        <v>43313</v>
      </c>
      <c r="E1364" s="34" t="s">
        <v>796</v>
      </c>
      <c r="F1364" s="34" t="s">
        <v>81</v>
      </c>
      <c r="G1364" s="34" t="s">
        <v>232</v>
      </c>
      <c r="H1364" s="90">
        <v>200000000</v>
      </c>
      <c r="I1364" s="90">
        <v>200000000</v>
      </c>
      <c r="J1364" s="34" t="s">
        <v>76</v>
      </c>
      <c r="K1364" s="34" t="s">
        <v>68</v>
      </c>
      <c r="L1364" s="35" t="s">
        <v>4213</v>
      </c>
      <c r="M1364" s="91" t="s">
        <v>52</v>
      </c>
      <c r="N1364" s="91" t="s">
        <v>4214</v>
      </c>
      <c r="O1364" s="92" t="s">
        <v>4215</v>
      </c>
      <c r="P1364" s="34" t="s">
        <v>4239</v>
      </c>
      <c r="Q1364" s="34" t="s">
        <v>4481</v>
      </c>
      <c r="R1364" s="61" t="s">
        <v>4241</v>
      </c>
      <c r="S1364" s="34" t="s">
        <v>4242</v>
      </c>
      <c r="T1364" s="34">
        <v>34020201</v>
      </c>
      <c r="U1364" s="34" t="s">
        <v>4482</v>
      </c>
      <c r="V1364" s="35"/>
      <c r="W1364" s="34"/>
      <c r="X1364" s="60"/>
      <c r="Y1364" s="34"/>
      <c r="Z1364" s="34"/>
      <c r="AA1364" s="68" t="str">
        <f t="shared" si="21"/>
        <v/>
      </c>
      <c r="AB1364" s="35"/>
      <c r="AC1364" s="35"/>
      <c r="AD1364" s="35"/>
      <c r="AE1364" s="34" t="s">
        <v>4466</v>
      </c>
      <c r="AF1364" s="34" t="s">
        <v>4222</v>
      </c>
      <c r="AG1364" s="34" t="s">
        <v>3282</v>
      </c>
    </row>
    <row r="1365" spans="1:33" s="5" customFormat="1" ht="50.25" customHeight="1" x14ac:dyDescent="0.3">
      <c r="A1365" s="58" t="s">
        <v>4211</v>
      </c>
      <c r="B1365" s="34">
        <v>90121500</v>
      </c>
      <c r="C1365" s="34" t="s">
        <v>4485</v>
      </c>
      <c r="D1365" s="55">
        <v>43009</v>
      </c>
      <c r="E1365" s="34" t="s">
        <v>683</v>
      </c>
      <c r="F1365" s="34" t="s">
        <v>47</v>
      </c>
      <c r="G1365" s="34" t="s">
        <v>232</v>
      </c>
      <c r="H1365" s="90">
        <v>35000000</v>
      </c>
      <c r="I1365" s="90">
        <v>30000000</v>
      </c>
      <c r="J1365" s="34" t="s">
        <v>49</v>
      </c>
      <c r="K1365" s="34" t="s">
        <v>50</v>
      </c>
      <c r="L1365" s="35" t="s">
        <v>4213</v>
      </c>
      <c r="M1365" s="91" t="s">
        <v>52</v>
      </c>
      <c r="N1365" s="91" t="s">
        <v>4486</v>
      </c>
      <c r="O1365" s="92" t="s">
        <v>4215</v>
      </c>
      <c r="P1365" s="34"/>
      <c r="Q1365" s="34"/>
      <c r="R1365" s="123"/>
      <c r="S1365" s="34"/>
      <c r="T1365" s="34"/>
      <c r="U1365" s="35"/>
      <c r="V1365" s="35"/>
      <c r="W1365" s="34">
        <v>20004</v>
      </c>
      <c r="X1365" s="60"/>
      <c r="Y1365" s="34"/>
      <c r="Z1365" s="34"/>
      <c r="AA1365" s="68">
        <f t="shared" si="21"/>
        <v>0</v>
      </c>
      <c r="AB1365" s="35"/>
      <c r="AC1365" s="35"/>
      <c r="AD1365" s="35" t="s">
        <v>4487</v>
      </c>
      <c r="AE1365" s="34" t="s">
        <v>4488</v>
      </c>
      <c r="AF1365" s="34" t="s">
        <v>4222</v>
      </c>
      <c r="AG1365" s="34" t="s">
        <v>3282</v>
      </c>
    </row>
    <row r="1366" spans="1:33" s="5" customFormat="1" ht="50.25" customHeight="1" x14ac:dyDescent="0.3">
      <c r="A1366" s="58" t="s">
        <v>4211</v>
      </c>
      <c r="B1366" s="34">
        <v>80111504</v>
      </c>
      <c r="C1366" s="34" t="s">
        <v>4489</v>
      </c>
      <c r="D1366" s="55">
        <v>43101</v>
      </c>
      <c r="E1366" s="34" t="s">
        <v>837</v>
      </c>
      <c r="F1366" s="34" t="s">
        <v>216</v>
      </c>
      <c r="G1366" s="34" t="s">
        <v>232</v>
      </c>
      <c r="H1366" s="90">
        <v>103718797</v>
      </c>
      <c r="I1366" s="90">
        <v>103718797</v>
      </c>
      <c r="J1366" s="34" t="s">
        <v>76</v>
      </c>
      <c r="K1366" s="34" t="s">
        <v>68</v>
      </c>
      <c r="L1366" s="35" t="s">
        <v>4213</v>
      </c>
      <c r="M1366" s="91" t="s">
        <v>52</v>
      </c>
      <c r="N1366" s="91" t="s">
        <v>4214</v>
      </c>
      <c r="O1366" s="92" t="s">
        <v>4215</v>
      </c>
      <c r="P1366" s="34" t="s">
        <v>4239</v>
      </c>
      <c r="Q1366" s="34" t="s">
        <v>4490</v>
      </c>
      <c r="R1366" s="61" t="s">
        <v>4241</v>
      </c>
      <c r="S1366" s="34" t="s">
        <v>4242</v>
      </c>
      <c r="T1366" s="34">
        <v>34020205</v>
      </c>
      <c r="U1366" s="34" t="s">
        <v>4491</v>
      </c>
      <c r="V1366" s="35"/>
      <c r="W1366" s="34"/>
      <c r="X1366" s="60"/>
      <c r="Y1366" s="34"/>
      <c r="Z1366" s="34"/>
      <c r="AA1366" s="68" t="str">
        <f t="shared" si="21"/>
        <v/>
      </c>
      <c r="AB1366" s="35"/>
      <c r="AC1366" s="35"/>
      <c r="AD1366" s="35" t="s">
        <v>4492</v>
      </c>
      <c r="AE1366" s="34" t="s">
        <v>68</v>
      </c>
      <c r="AF1366" s="34" t="s">
        <v>68</v>
      </c>
      <c r="AG1366" s="34" t="s">
        <v>68</v>
      </c>
    </row>
    <row r="1367" spans="1:33" s="5" customFormat="1" ht="50.25" customHeight="1" x14ac:dyDescent="0.3">
      <c r="A1367" s="58" t="s">
        <v>4211</v>
      </c>
      <c r="B1367" s="34">
        <v>80111504</v>
      </c>
      <c r="C1367" s="34" t="s">
        <v>4493</v>
      </c>
      <c r="D1367" s="55">
        <v>43101</v>
      </c>
      <c r="E1367" s="34" t="s">
        <v>837</v>
      </c>
      <c r="F1367" s="34" t="s">
        <v>216</v>
      </c>
      <c r="G1367" s="34" t="s">
        <v>232</v>
      </c>
      <c r="H1367" s="90">
        <v>103718797</v>
      </c>
      <c r="I1367" s="90">
        <v>103718797</v>
      </c>
      <c r="J1367" s="34" t="s">
        <v>76</v>
      </c>
      <c r="K1367" s="34" t="s">
        <v>68</v>
      </c>
      <c r="L1367" s="35" t="s">
        <v>4213</v>
      </c>
      <c r="M1367" s="91" t="s">
        <v>52</v>
      </c>
      <c r="N1367" s="91" t="s">
        <v>4214</v>
      </c>
      <c r="O1367" s="92" t="s">
        <v>4215</v>
      </c>
      <c r="P1367" s="34" t="s">
        <v>4239</v>
      </c>
      <c r="Q1367" s="61" t="s">
        <v>4468</v>
      </c>
      <c r="R1367" s="61" t="s">
        <v>4241</v>
      </c>
      <c r="S1367" s="34" t="s">
        <v>4242</v>
      </c>
      <c r="T1367" s="34">
        <v>34020206</v>
      </c>
      <c r="U1367" s="34" t="s">
        <v>4469</v>
      </c>
      <c r="V1367" s="35"/>
      <c r="W1367" s="34"/>
      <c r="X1367" s="60"/>
      <c r="Y1367" s="34"/>
      <c r="Z1367" s="34"/>
      <c r="AA1367" s="68" t="str">
        <f t="shared" si="21"/>
        <v/>
      </c>
      <c r="AB1367" s="35"/>
      <c r="AC1367" s="35"/>
      <c r="AD1367" s="35" t="s">
        <v>4492</v>
      </c>
      <c r="AE1367" s="34" t="s">
        <v>68</v>
      </c>
      <c r="AF1367" s="34" t="s">
        <v>68</v>
      </c>
      <c r="AG1367" s="34" t="s">
        <v>68</v>
      </c>
    </row>
    <row r="1368" spans="1:33" s="5" customFormat="1" ht="50.25" customHeight="1" x14ac:dyDescent="0.3">
      <c r="A1368" s="58" t="s">
        <v>4211</v>
      </c>
      <c r="B1368" s="34">
        <v>80111504</v>
      </c>
      <c r="C1368" s="34" t="s">
        <v>4494</v>
      </c>
      <c r="D1368" s="55">
        <v>43101</v>
      </c>
      <c r="E1368" s="34" t="s">
        <v>837</v>
      </c>
      <c r="F1368" s="34" t="s">
        <v>216</v>
      </c>
      <c r="G1368" s="34" t="s">
        <v>232</v>
      </c>
      <c r="H1368" s="90">
        <v>103718797</v>
      </c>
      <c r="I1368" s="90">
        <v>103718797</v>
      </c>
      <c r="J1368" s="34" t="s">
        <v>76</v>
      </c>
      <c r="K1368" s="34" t="s">
        <v>68</v>
      </c>
      <c r="L1368" s="35" t="s">
        <v>4213</v>
      </c>
      <c r="M1368" s="91" t="s">
        <v>52</v>
      </c>
      <c r="N1368" s="91" t="s">
        <v>4214</v>
      </c>
      <c r="O1368" s="92" t="s">
        <v>4215</v>
      </c>
      <c r="P1368" s="34" t="s">
        <v>4226</v>
      </c>
      <c r="Q1368" s="34" t="s">
        <v>4453</v>
      </c>
      <c r="R1368" s="35" t="s">
        <v>4228</v>
      </c>
      <c r="S1368" s="61" t="s">
        <v>4229</v>
      </c>
      <c r="T1368" s="34">
        <v>34020301</v>
      </c>
      <c r="U1368" s="34" t="s">
        <v>4454</v>
      </c>
      <c r="V1368" s="35"/>
      <c r="W1368" s="34"/>
      <c r="X1368" s="60"/>
      <c r="Y1368" s="34"/>
      <c r="Z1368" s="34"/>
      <c r="AA1368" s="68" t="str">
        <f t="shared" si="21"/>
        <v/>
      </c>
      <c r="AB1368" s="35"/>
      <c r="AC1368" s="35"/>
      <c r="AD1368" s="35" t="s">
        <v>4492</v>
      </c>
      <c r="AE1368" s="34" t="s">
        <v>68</v>
      </c>
      <c r="AF1368" s="34" t="s">
        <v>68</v>
      </c>
      <c r="AG1368" s="34" t="s">
        <v>68</v>
      </c>
    </row>
    <row r="1369" spans="1:33" s="5" customFormat="1" ht="50.25" customHeight="1" x14ac:dyDescent="0.3">
      <c r="A1369" s="58" t="s">
        <v>4211</v>
      </c>
      <c r="B1369" s="34">
        <v>80111504</v>
      </c>
      <c r="C1369" s="34" t="s">
        <v>4495</v>
      </c>
      <c r="D1369" s="55">
        <v>43252</v>
      </c>
      <c r="E1369" s="34" t="s">
        <v>74</v>
      </c>
      <c r="F1369" s="34" t="s">
        <v>47</v>
      </c>
      <c r="G1369" s="34" t="s">
        <v>232</v>
      </c>
      <c r="H1369" s="90">
        <v>11951016</v>
      </c>
      <c r="I1369" s="90">
        <v>11951016</v>
      </c>
      <c r="J1369" s="34" t="s">
        <v>76</v>
      </c>
      <c r="K1369" s="34" t="s">
        <v>68</v>
      </c>
      <c r="L1369" s="35" t="s">
        <v>4213</v>
      </c>
      <c r="M1369" s="91" t="s">
        <v>52</v>
      </c>
      <c r="N1369" s="91" t="s">
        <v>4214</v>
      </c>
      <c r="O1369" s="92" t="s">
        <v>4215</v>
      </c>
      <c r="P1369" s="34" t="s">
        <v>4239</v>
      </c>
      <c r="Q1369" s="61" t="s">
        <v>4468</v>
      </c>
      <c r="R1369" s="61" t="s">
        <v>4241</v>
      </c>
      <c r="S1369" s="34" t="s">
        <v>4242</v>
      </c>
      <c r="T1369" s="34">
        <v>34020206</v>
      </c>
      <c r="U1369" s="34" t="s">
        <v>4469</v>
      </c>
      <c r="V1369" s="35"/>
      <c r="W1369" s="34"/>
      <c r="X1369" s="60"/>
      <c r="Y1369" s="34"/>
      <c r="Z1369" s="34"/>
      <c r="AA1369" s="68" t="str">
        <f t="shared" si="21"/>
        <v/>
      </c>
      <c r="AB1369" s="35"/>
      <c r="AC1369" s="35"/>
      <c r="AD1369" s="35" t="s">
        <v>4492</v>
      </c>
      <c r="AE1369" s="34" t="s">
        <v>4496</v>
      </c>
      <c r="AF1369" s="34" t="s">
        <v>4222</v>
      </c>
      <c r="AG1369" s="34" t="s">
        <v>3282</v>
      </c>
    </row>
    <row r="1370" spans="1:33" s="5" customFormat="1" ht="50.25" customHeight="1" x14ac:dyDescent="0.3">
      <c r="A1370" s="58" t="s">
        <v>4211</v>
      </c>
      <c r="B1370" s="34" t="s">
        <v>4497</v>
      </c>
      <c r="C1370" s="34" t="s">
        <v>4498</v>
      </c>
      <c r="D1370" s="55">
        <v>42775</v>
      </c>
      <c r="E1370" s="34" t="s">
        <v>656</v>
      </c>
      <c r="F1370" s="34" t="s">
        <v>47</v>
      </c>
      <c r="G1370" s="34" t="s">
        <v>232</v>
      </c>
      <c r="H1370" s="90">
        <v>85000000</v>
      </c>
      <c r="I1370" s="90">
        <v>85000000</v>
      </c>
      <c r="J1370" s="34" t="s">
        <v>76</v>
      </c>
      <c r="K1370" s="34" t="s">
        <v>68</v>
      </c>
      <c r="L1370" s="35" t="s">
        <v>4213</v>
      </c>
      <c r="M1370" s="91" t="s">
        <v>52</v>
      </c>
      <c r="N1370" s="91" t="s">
        <v>4214</v>
      </c>
      <c r="O1370" s="92" t="s">
        <v>4215</v>
      </c>
      <c r="P1370" s="34" t="s">
        <v>4226</v>
      </c>
      <c r="Q1370" s="34" t="s">
        <v>4453</v>
      </c>
      <c r="R1370" s="35" t="s">
        <v>4228</v>
      </c>
      <c r="S1370" s="61" t="s">
        <v>4229</v>
      </c>
      <c r="T1370" s="34">
        <v>34020301</v>
      </c>
      <c r="U1370" s="34" t="s">
        <v>4454</v>
      </c>
      <c r="V1370" s="35"/>
      <c r="W1370" s="34"/>
      <c r="X1370" s="60"/>
      <c r="Y1370" s="34"/>
      <c r="Z1370" s="34"/>
      <c r="AA1370" s="68" t="str">
        <f t="shared" si="21"/>
        <v/>
      </c>
      <c r="AB1370" s="35"/>
      <c r="AC1370" s="35"/>
      <c r="AD1370" s="35" t="s">
        <v>6101</v>
      </c>
      <c r="AE1370" s="34" t="s">
        <v>4496</v>
      </c>
      <c r="AF1370" s="34" t="s">
        <v>4222</v>
      </c>
      <c r="AG1370" s="34" t="s">
        <v>3282</v>
      </c>
    </row>
    <row r="1371" spans="1:33" s="5" customFormat="1" ht="50.25" customHeight="1" x14ac:dyDescent="0.3">
      <c r="A1371" s="58" t="s">
        <v>4211</v>
      </c>
      <c r="B1371" s="34" t="s">
        <v>4497</v>
      </c>
      <c r="C1371" s="34" t="s">
        <v>4498</v>
      </c>
      <c r="D1371" s="55">
        <v>42775</v>
      </c>
      <c r="E1371" s="34" t="s">
        <v>656</v>
      </c>
      <c r="F1371" s="34" t="s">
        <v>47</v>
      </c>
      <c r="G1371" s="34" t="s">
        <v>232</v>
      </c>
      <c r="H1371" s="90">
        <v>85000000</v>
      </c>
      <c r="I1371" s="90">
        <v>85000000</v>
      </c>
      <c r="J1371" s="34" t="s">
        <v>76</v>
      </c>
      <c r="K1371" s="34" t="s">
        <v>68</v>
      </c>
      <c r="L1371" s="35" t="s">
        <v>4213</v>
      </c>
      <c r="M1371" s="91" t="s">
        <v>52</v>
      </c>
      <c r="N1371" s="91" t="s">
        <v>4214</v>
      </c>
      <c r="O1371" s="92" t="s">
        <v>4215</v>
      </c>
      <c r="P1371" s="34" t="s">
        <v>4239</v>
      </c>
      <c r="Q1371" s="61" t="s">
        <v>4468</v>
      </c>
      <c r="R1371" s="61" t="s">
        <v>4241</v>
      </c>
      <c r="S1371" s="34" t="s">
        <v>4242</v>
      </c>
      <c r="T1371" s="34">
        <v>34020206</v>
      </c>
      <c r="U1371" s="34" t="s">
        <v>4469</v>
      </c>
      <c r="V1371" s="35"/>
      <c r="W1371" s="34"/>
      <c r="X1371" s="60"/>
      <c r="Y1371" s="34"/>
      <c r="Z1371" s="34"/>
      <c r="AA1371" s="68" t="str">
        <f t="shared" si="21"/>
        <v/>
      </c>
      <c r="AB1371" s="35"/>
      <c r="AC1371" s="35"/>
      <c r="AD1371" s="35" t="s">
        <v>6102</v>
      </c>
      <c r="AE1371" s="34" t="s">
        <v>4496</v>
      </c>
      <c r="AF1371" s="34" t="s">
        <v>4222</v>
      </c>
      <c r="AG1371" s="34" t="s">
        <v>3282</v>
      </c>
    </row>
    <row r="1372" spans="1:33" s="5" customFormat="1" ht="50.25" customHeight="1" x14ac:dyDescent="0.3">
      <c r="A1372" s="58" t="s">
        <v>4211</v>
      </c>
      <c r="B1372" s="34" t="s">
        <v>68</v>
      </c>
      <c r="C1372" s="34" t="s">
        <v>759</v>
      </c>
      <c r="D1372" s="55">
        <v>43132</v>
      </c>
      <c r="E1372" s="34" t="s">
        <v>66</v>
      </c>
      <c r="F1372" s="34" t="s">
        <v>67</v>
      </c>
      <c r="G1372" s="34" t="s">
        <v>232</v>
      </c>
      <c r="H1372" s="90">
        <v>15000000</v>
      </c>
      <c r="I1372" s="90">
        <v>15000000</v>
      </c>
      <c r="J1372" s="34" t="s">
        <v>76</v>
      </c>
      <c r="K1372" s="34" t="s">
        <v>68</v>
      </c>
      <c r="L1372" s="35" t="s">
        <v>4213</v>
      </c>
      <c r="M1372" s="91" t="s">
        <v>52</v>
      </c>
      <c r="N1372" s="91" t="s">
        <v>4214</v>
      </c>
      <c r="O1372" s="92" t="s">
        <v>4215</v>
      </c>
      <c r="P1372" s="34" t="s">
        <v>4239</v>
      </c>
      <c r="Q1372" s="61" t="s">
        <v>4468</v>
      </c>
      <c r="R1372" s="61" t="s">
        <v>4241</v>
      </c>
      <c r="S1372" s="34" t="s">
        <v>4242</v>
      </c>
      <c r="T1372" s="34">
        <v>34020206</v>
      </c>
      <c r="U1372" s="34" t="s">
        <v>4469</v>
      </c>
      <c r="V1372" s="35"/>
      <c r="W1372" s="34"/>
      <c r="X1372" s="60"/>
      <c r="Y1372" s="34"/>
      <c r="Z1372" s="34"/>
      <c r="AA1372" s="68" t="str">
        <f t="shared" si="21"/>
        <v/>
      </c>
      <c r="AB1372" s="35"/>
      <c r="AC1372" s="35"/>
      <c r="AD1372" s="35" t="s">
        <v>4499</v>
      </c>
      <c r="AE1372" s="34" t="s">
        <v>4500</v>
      </c>
      <c r="AF1372" s="34" t="s">
        <v>4222</v>
      </c>
      <c r="AG1372" s="34" t="s">
        <v>3282</v>
      </c>
    </row>
    <row r="1373" spans="1:33" s="5" customFormat="1" ht="50.25" customHeight="1" x14ac:dyDescent="0.3">
      <c r="A1373" s="58" t="s">
        <v>4501</v>
      </c>
      <c r="B1373" s="35">
        <v>77101901</v>
      </c>
      <c r="C1373" s="34" t="s">
        <v>4502</v>
      </c>
      <c r="D1373" s="55">
        <v>43342</v>
      </c>
      <c r="E1373" s="34" t="s">
        <v>4503</v>
      </c>
      <c r="F1373" s="34" t="s">
        <v>81</v>
      </c>
      <c r="G1373" s="34" t="s">
        <v>4504</v>
      </c>
      <c r="H1373" s="74">
        <v>150000000</v>
      </c>
      <c r="I1373" s="74">
        <v>150000000</v>
      </c>
      <c r="J1373" s="34" t="s">
        <v>76</v>
      </c>
      <c r="K1373" s="34" t="s">
        <v>68</v>
      </c>
      <c r="L1373" s="35" t="s">
        <v>4505</v>
      </c>
      <c r="M1373" s="35" t="s">
        <v>4506</v>
      </c>
      <c r="N1373" s="58">
        <v>5268</v>
      </c>
      <c r="O1373" s="45" t="s">
        <v>4507</v>
      </c>
      <c r="P1373" s="34" t="s">
        <v>4508</v>
      </c>
      <c r="Q1373" s="34" t="s">
        <v>4509</v>
      </c>
      <c r="R1373" s="34" t="s">
        <v>4508</v>
      </c>
      <c r="S1373" s="34" t="s">
        <v>4510</v>
      </c>
      <c r="T1373" s="34" t="s">
        <v>4509</v>
      </c>
      <c r="U1373" s="35" t="s">
        <v>4511</v>
      </c>
      <c r="V1373" s="35"/>
      <c r="W1373" s="34"/>
      <c r="X1373" s="60"/>
      <c r="Y1373" s="34"/>
      <c r="Z1373" s="34"/>
      <c r="AA1373" s="68" t="str">
        <f t="shared" si="21"/>
        <v/>
      </c>
      <c r="AB1373" s="35"/>
      <c r="AC1373" s="35"/>
      <c r="AD1373" s="35"/>
      <c r="AE1373" s="35" t="s">
        <v>4505</v>
      </c>
      <c r="AF1373" s="34" t="s">
        <v>2656</v>
      </c>
      <c r="AG1373" s="34" t="s">
        <v>1138</v>
      </c>
    </row>
    <row r="1374" spans="1:33" s="5" customFormat="1" ht="50.25" customHeight="1" x14ac:dyDescent="0.3">
      <c r="A1374" s="58" t="s">
        <v>4501</v>
      </c>
      <c r="B1374" s="35">
        <v>84101600</v>
      </c>
      <c r="C1374" s="34" t="s">
        <v>4512</v>
      </c>
      <c r="D1374" s="55">
        <v>43282</v>
      </c>
      <c r="E1374" s="34" t="s">
        <v>162</v>
      </c>
      <c r="F1374" s="34" t="s">
        <v>81</v>
      </c>
      <c r="G1374" s="34" t="s">
        <v>4504</v>
      </c>
      <c r="H1374" s="74">
        <v>1000000000</v>
      </c>
      <c r="I1374" s="74">
        <v>400000000</v>
      </c>
      <c r="J1374" s="34" t="s">
        <v>49</v>
      </c>
      <c r="K1374" s="34" t="s">
        <v>2561</v>
      </c>
      <c r="L1374" s="35" t="s">
        <v>4513</v>
      </c>
      <c r="M1374" s="35" t="s">
        <v>4506</v>
      </c>
      <c r="N1374" s="58" t="s">
        <v>4514</v>
      </c>
      <c r="O1374" s="45" t="s">
        <v>4515</v>
      </c>
      <c r="P1374" s="34" t="s">
        <v>4516</v>
      </c>
      <c r="Q1374" s="34" t="s">
        <v>4517</v>
      </c>
      <c r="R1374" s="34" t="s">
        <v>4518</v>
      </c>
      <c r="S1374" s="34" t="s">
        <v>4519</v>
      </c>
      <c r="T1374" s="34" t="s">
        <v>4517</v>
      </c>
      <c r="U1374" s="35" t="s">
        <v>4520</v>
      </c>
      <c r="V1374" s="35"/>
      <c r="W1374" s="34"/>
      <c r="X1374" s="60"/>
      <c r="Y1374" s="34"/>
      <c r="Z1374" s="34"/>
      <c r="AA1374" s="68" t="str">
        <f t="shared" si="21"/>
        <v/>
      </c>
      <c r="AB1374" s="35"/>
      <c r="AC1374" s="35"/>
      <c r="AD1374" s="35"/>
      <c r="AE1374" s="35" t="s">
        <v>4521</v>
      </c>
      <c r="AF1374" s="34" t="s">
        <v>4522</v>
      </c>
      <c r="AG1374" s="34" t="s">
        <v>1138</v>
      </c>
    </row>
    <row r="1375" spans="1:33" s="5" customFormat="1" ht="50.25" customHeight="1" x14ac:dyDescent="0.3">
      <c r="A1375" s="58" t="s">
        <v>4501</v>
      </c>
      <c r="B1375" s="35">
        <v>84101600</v>
      </c>
      <c r="C1375" s="34" t="s">
        <v>4523</v>
      </c>
      <c r="D1375" s="55">
        <v>43313</v>
      </c>
      <c r="E1375" s="34" t="s">
        <v>796</v>
      </c>
      <c r="F1375" s="34" t="s">
        <v>81</v>
      </c>
      <c r="G1375" s="34" t="s">
        <v>4504</v>
      </c>
      <c r="H1375" s="74">
        <v>600000000</v>
      </c>
      <c r="I1375" s="74">
        <v>600000000</v>
      </c>
      <c r="J1375" s="34" t="s">
        <v>76</v>
      </c>
      <c r="K1375" s="34" t="s">
        <v>68</v>
      </c>
      <c r="L1375" s="35" t="s">
        <v>4505</v>
      </c>
      <c r="M1375" s="35" t="s">
        <v>4506</v>
      </c>
      <c r="N1375" s="58" t="s">
        <v>4524</v>
      </c>
      <c r="O1375" s="45" t="s">
        <v>4507</v>
      </c>
      <c r="P1375" s="34" t="s">
        <v>4516</v>
      </c>
      <c r="Q1375" s="34" t="s">
        <v>4517</v>
      </c>
      <c r="R1375" s="34" t="s">
        <v>4518</v>
      </c>
      <c r="S1375" s="34" t="s">
        <v>4519</v>
      </c>
      <c r="T1375" s="34" t="s">
        <v>4517</v>
      </c>
      <c r="U1375" s="35" t="s">
        <v>4525</v>
      </c>
      <c r="V1375" s="35"/>
      <c r="W1375" s="34"/>
      <c r="X1375" s="60"/>
      <c r="Y1375" s="34"/>
      <c r="Z1375" s="34"/>
      <c r="AA1375" s="68" t="str">
        <f t="shared" si="21"/>
        <v/>
      </c>
      <c r="AB1375" s="35"/>
      <c r="AC1375" s="35"/>
      <c r="AD1375" s="35"/>
      <c r="AE1375" s="35" t="s">
        <v>4526</v>
      </c>
      <c r="AF1375" s="34" t="s">
        <v>4522</v>
      </c>
      <c r="AG1375" s="34" t="s">
        <v>1138</v>
      </c>
    </row>
    <row r="1376" spans="1:33" s="5" customFormat="1" ht="50.25" customHeight="1" x14ac:dyDescent="0.3">
      <c r="A1376" s="58" t="s">
        <v>4501</v>
      </c>
      <c r="B1376" s="35">
        <v>81141601</v>
      </c>
      <c r="C1376" s="34" t="s">
        <v>4527</v>
      </c>
      <c r="D1376" s="55">
        <v>43101</v>
      </c>
      <c r="E1376" s="34" t="s">
        <v>136</v>
      </c>
      <c r="F1376" s="34" t="s">
        <v>67</v>
      </c>
      <c r="G1376" s="34" t="s">
        <v>4504</v>
      </c>
      <c r="H1376" s="74">
        <v>250000000</v>
      </c>
      <c r="I1376" s="74">
        <v>250000000</v>
      </c>
      <c r="J1376" s="34" t="s">
        <v>76</v>
      </c>
      <c r="K1376" s="34" t="s">
        <v>68</v>
      </c>
      <c r="L1376" s="35" t="s">
        <v>4528</v>
      </c>
      <c r="M1376" s="35" t="s">
        <v>4506</v>
      </c>
      <c r="N1376" s="58">
        <v>8635</v>
      </c>
      <c r="O1376" s="45" t="s">
        <v>4529</v>
      </c>
      <c r="P1376" s="34" t="s">
        <v>4516</v>
      </c>
      <c r="Q1376" s="34" t="s">
        <v>4517</v>
      </c>
      <c r="R1376" s="34" t="s">
        <v>4518</v>
      </c>
      <c r="S1376" s="34" t="s">
        <v>4519</v>
      </c>
      <c r="T1376" s="34" t="s">
        <v>4517</v>
      </c>
      <c r="U1376" s="35" t="s">
        <v>4530</v>
      </c>
      <c r="V1376" s="35"/>
      <c r="W1376" s="34"/>
      <c r="X1376" s="60"/>
      <c r="Y1376" s="34"/>
      <c r="Z1376" s="34"/>
      <c r="AA1376" s="68" t="str">
        <f t="shared" si="21"/>
        <v/>
      </c>
      <c r="AB1376" s="35"/>
      <c r="AC1376" s="35"/>
      <c r="AD1376" s="35"/>
      <c r="AE1376" s="35" t="s">
        <v>4528</v>
      </c>
      <c r="AF1376" s="34" t="s">
        <v>4522</v>
      </c>
      <c r="AG1376" s="34" t="s">
        <v>1138</v>
      </c>
    </row>
    <row r="1377" spans="1:33" s="5" customFormat="1" ht="50.25" customHeight="1" x14ac:dyDescent="0.3">
      <c r="A1377" s="58" t="s">
        <v>4501</v>
      </c>
      <c r="B1377" s="35">
        <v>81141601</v>
      </c>
      <c r="C1377" s="34" t="s">
        <v>4531</v>
      </c>
      <c r="D1377" s="55">
        <v>43101</v>
      </c>
      <c r="E1377" s="34" t="s">
        <v>136</v>
      </c>
      <c r="F1377" s="34" t="s">
        <v>558</v>
      </c>
      <c r="G1377" s="34" t="s">
        <v>4504</v>
      </c>
      <c r="H1377" s="74">
        <v>350000000</v>
      </c>
      <c r="I1377" s="74">
        <v>350000000</v>
      </c>
      <c r="J1377" s="34" t="s">
        <v>76</v>
      </c>
      <c r="K1377" s="34" t="s">
        <v>68</v>
      </c>
      <c r="L1377" s="35" t="s">
        <v>4532</v>
      </c>
      <c r="M1377" s="35" t="s">
        <v>4506</v>
      </c>
      <c r="N1377" s="58">
        <v>5115</v>
      </c>
      <c r="O1377" s="45" t="s">
        <v>4533</v>
      </c>
      <c r="P1377" s="34" t="s">
        <v>4516</v>
      </c>
      <c r="Q1377" s="34" t="s">
        <v>4517</v>
      </c>
      <c r="R1377" s="34" t="s">
        <v>4518</v>
      </c>
      <c r="S1377" s="34" t="s">
        <v>4519</v>
      </c>
      <c r="T1377" s="34" t="s">
        <v>4517</v>
      </c>
      <c r="U1377" s="35" t="s">
        <v>4534</v>
      </c>
      <c r="V1377" s="35"/>
      <c r="W1377" s="34"/>
      <c r="X1377" s="60"/>
      <c r="Y1377" s="34"/>
      <c r="Z1377" s="34"/>
      <c r="AA1377" s="68" t="str">
        <f t="shared" si="21"/>
        <v/>
      </c>
      <c r="AB1377" s="35"/>
      <c r="AC1377" s="35"/>
      <c r="AD1377" s="35"/>
      <c r="AE1377" s="35" t="s">
        <v>4532</v>
      </c>
      <c r="AF1377" s="34" t="s">
        <v>4522</v>
      </c>
      <c r="AG1377" s="34" t="s">
        <v>1138</v>
      </c>
    </row>
    <row r="1378" spans="1:33" s="5" customFormat="1" ht="50.25" customHeight="1" x14ac:dyDescent="0.3">
      <c r="A1378" s="58" t="s">
        <v>4501</v>
      </c>
      <c r="B1378" s="35">
        <v>81102000</v>
      </c>
      <c r="C1378" s="34" t="s">
        <v>4535</v>
      </c>
      <c r="D1378" s="55">
        <v>43342</v>
      </c>
      <c r="E1378" s="34" t="s">
        <v>796</v>
      </c>
      <c r="F1378" s="34" t="s">
        <v>558</v>
      </c>
      <c r="G1378" s="34" t="s">
        <v>4504</v>
      </c>
      <c r="H1378" s="74">
        <v>500000000</v>
      </c>
      <c r="I1378" s="74">
        <v>500000000</v>
      </c>
      <c r="J1378" s="34" t="s">
        <v>76</v>
      </c>
      <c r="K1378" s="34" t="s">
        <v>68</v>
      </c>
      <c r="L1378" s="35" t="s">
        <v>4505</v>
      </c>
      <c r="M1378" s="35" t="s">
        <v>4506</v>
      </c>
      <c r="N1378" s="58">
        <v>5499</v>
      </c>
      <c r="O1378" s="45" t="s">
        <v>4536</v>
      </c>
      <c r="P1378" s="34" t="s">
        <v>4516</v>
      </c>
      <c r="Q1378" s="34" t="s">
        <v>4517</v>
      </c>
      <c r="R1378" s="34" t="s">
        <v>4518</v>
      </c>
      <c r="S1378" s="34" t="s">
        <v>4519</v>
      </c>
      <c r="T1378" s="34" t="s">
        <v>4517</v>
      </c>
      <c r="U1378" s="35" t="s">
        <v>4537</v>
      </c>
      <c r="V1378" s="35"/>
      <c r="W1378" s="34"/>
      <c r="X1378" s="60"/>
      <c r="Y1378" s="34"/>
      <c r="Z1378" s="34"/>
      <c r="AA1378" s="68" t="str">
        <f t="shared" si="21"/>
        <v/>
      </c>
      <c r="AB1378" s="35"/>
      <c r="AC1378" s="35"/>
      <c r="AD1378" s="35"/>
      <c r="AE1378" s="35" t="s">
        <v>4538</v>
      </c>
      <c r="AF1378" s="34" t="s">
        <v>2656</v>
      </c>
      <c r="AG1378" s="34" t="s">
        <v>1138</v>
      </c>
    </row>
    <row r="1379" spans="1:33" s="5" customFormat="1" ht="50.25" customHeight="1" x14ac:dyDescent="0.3">
      <c r="A1379" s="58" t="s">
        <v>4501</v>
      </c>
      <c r="B1379" s="35">
        <v>78111808</v>
      </c>
      <c r="C1379" s="34" t="s">
        <v>4539</v>
      </c>
      <c r="D1379" s="55">
        <v>43101</v>
      </c>
      <c r="E1379" s="34" t="s">
        <v>4540</v>
      </c>
      <c r="F1379" s="34" t="s">
        <v>67</v>
      </c>
      <c r="G1379" s="34" t="s">
        <v>4504</v>
      </c>
      <c r="H1379" s="74">
        <v>200000000</v>
      </c>
      <c r="I1379" s="74">
        <v>200000000</v>
      </c>
      <c r="J1379" s="34" t="s">
        <v>76</v>
      </c>
      <c r="K1379" s="34" t="s">
        <v>68</v>
      </c>
      <c r="L1379" s="35" t="s">
        <v>4541</v>
      </c>
      <c r="M1379" s="35" t="s">
        <v>1688</v>
      </c>
      <c r="N1379" s="58" t="s">
        <v>4542</v>
      </c>
      <c r="O1379" s="45" t="s">
        <v>4529</v>
      </c>
      <c r="P1379" s="34" t="s">
        <v>4516</v>
      </c>
      <c r="Q1379" s="34" t="s">
        <v>4517</v>
      </c>
      <c r="R1379" s="34" t="s">
        <v>4518</v>
      </c>
      <c r="S1379" s="34" t="s">
        <v>4519</v>
      </c>
      <c r="T1379" s="34" t="s">
        <v>4517</v>
      </c>
      <c r="U1379" s="35" t="s">
        <v>4543</v>
      </c>
      <c r="V1379" s="35"/>
      <c r="W1379" s="34"/>
      <c r="X1379" s="60"/>
      <c r="Y1379" s="34"/>
      <c r="Z1379" s="34"/>
      <c r="AA1379" s="68" t="str">
        <f t="shared" si="21"/>
        <v/>
      </c>
      <c r="AB1379" s="35"/>
      <c r="AC1379" s="35"/>
      <c r="AD1379" s="35"/>
      <c r="AE1379" s="35" t="s">
        <v>4544</v>
      </c>
      <c r="AF1379" s="34" t="s">
        <v>4522</v>
      </c>
      <c r="AG1379" s="34" t="s">
        <v>1138</v>
      </c>
    </row>
    <row r="1380" spans="1:33" s="5" customFormat="1" ht="50.25" customHeight="1" x14ac:dyDescent="0.3">
      <c r="A1380" s="58" t="s">
        <v>4501</v>
      </c>
      <c r="B1380" s="35">
        <v>80111504</v>
      </c>
      <c r="C1380" s="34" t="s">
        <v>4545</v>
      </c>
      <c r="D1380" s="55">
        <v>43101</v>
      </c>
      <c r="E1380" s="34" t="s">
        <v>4540</v>
      </c>
      <c r="F1380" s="34" t="s">
        <v>558</v>
      </c>
      <c r="G1380" s="34" t="s">
        <v>4504</v>
      </c>
      <c r="H1380" s="74">
        <v>170000000</v>
      </c>
      <c r="I1380" s="74">
        <v>170000000</v>
      </c>
      <c r="J1380" s="34" t="s">
        <v>76</v>
      </c>
      <c r="K1380" s="34" t="s">
        <v>68</v>
      </c>
      <c r="L1380" s="35" t="s">
        <v>4541</v>
      </c>
      <c r="M1380" s="35" t="s">
        <v>1688</v>
      </c>
      <c r="N1380" s="58" t="s">
        <v>4546</v>
      </c>
      <c r="O1380" s="45" t="s">
        <v>4547</v>
      </c>
      <c r="P1380" s="34" t="s">
        <v>4516</v>
      </c>
      <c r="Q1380" s="34" t="s">
        <v>4517</v>
      </c>
      <c r="R1380" s="34" t="s">
        <v>4518</v>
      </c>
      <c r="S1380" s="34" t="s">
        <v>4548</v>
      </c>
      <c r="T1380" s="34" t="s">
        <v>4517</v>
      </c>
      <c r="U1380" s="35" t="s">
        <v>4549</v>
      </c>
      <c r="V1380" s="35"/>
      <c r="W1380" s="34"/>
      <c r="X1380" s="60"/>
      <c r="Y1380" s="34"/>
      <c r="Z1380" s="34"/>
      <c r="AA1380" s="68" t="str">
        <f t="shared" si="21"/>
        <v/>
      </c>
      <c r="AB1380" s="35"/>
      <c r="AC1380" s="35"/>
      <c r="AD1380" s="35"/>
      <c r="AE1380" s="35" t="s">
        <v>4544</v>
      </c>
      <c r="AF1380" s="34" t="s">
        <v>4522</v>
      </c>
      <c r="AG1380" s="34" t="s">
        <v>1138</v>
      </c>
    </row>
    <row r="1381" spans="1:33" s="5" customFormat="1" ht="50.25" customHeight="1" x14ac:dyDescent="0.3">
      <c r="A1381" s="58" t="s">
        <v>4501</v>
      </c>
      <c r="B1381" s="35">
        <v>80101604</v>
      </c>
      <c r="C1381" s="34" t="s">
        <v>4550</v>
      </c>
      <c r="D1381" s="55">
        <v>43313</v>
      </c>
      <c r="E1381" s="34" t="s">
        <v>796</v>
      </c>
      <c r="F1381" s="34" t="s">
        <v>558</v>
      </c>
      <c r="G1381" s="34" t="s">
        <v>4504</v>
      </c>
      <c r="H1381" s="74">
        <v>200000000</v>
      </c>
      <c r="I1381" s="74">
        <v>200000000</v>
      </c>
      <c r="J1381" s="34" t="s">
        <v>76</v>
      </c>
      <c r="K1381" s="34" t="s">
        <v>68</v>
      </c>
      <c r="L1381" s="35" t="s">
        <v>4551</v>
      </c>
      <c r="M1381" s="35" t="s">
        <v>4506</v>
      </c>
      <c r="N1381" s="58" t="s">
        <v>4552</v>
      </c>
      <c r="O1381" s="45" t="s">
        <v>4536</v>
      </c>
      <c r="P1381" s="34" t="s">
        <v>4516</v>
      </c>
      <c r="Q1381" s="34" t="s">
        <v>4517</v>
      </c>
      <c r="R1381" s="34" t="s">
        <v>4517</v>
      </c>
      <c r="S1381" s="34" t="s">
        <v>4519</v>
      </c>
      <c r="T1381" s="34" t="s">
        <v>4517</v>
      </c>
      <c r="U1381" s="35" t="s">
        <v>4525</v>
      </c>
      <c r="V1381" s="35"/>
      <c r="W1381" s="34"/>
      <c r="X1381" s="60"/>
      <c r="Y1381" s="34"/>
      <c r="Z1381" s="34"/>
      <c r="AA1381" s="68" t="str">
        <f t="shared" si="21"/>
        <v/>
      </c>
      <c r="AB1381" s="35"/>
      <c r="AC1381" s="35"/>
      <c r="AD1381" s="35"/>
      <c r="AE1381" s="35" t="s">
        <v>4538</v>
      </c>
      <c r="AF1381" s="34" t="s">
        <v>4522</v>
      </c>
      <c r="AG1381" s="34" t="s">
        <v>1138</v>
      </c>
    </row>
    <row r="1382" spans="1:33" s="5" customFormat="1" ht="50.25" customHeight="1" x14ac:dyDescent="0.3">
      <c r="A1382" s="58" t="s">
        <v>4501</v>
      </c>
      <c r="B1382" s="35" t="s">
        <v>4553</v>
      </c>
      <c r="C1382" s="34" t="s">
        <v>4554</v>
      </c>
      <c r="D1382" s="55">
        <v>43342</v>
      </c>
      <c r="E1382" s="34" t="s">
        <v>796</v>
      </c>
      <c r="F1382" s="34" t="s">
        <v>81</v>
      </c>
      <c r="G1382" s="34" t="s">
        <v>4504</v>
      </c>
      <c r="H1382" s="74">
        <v>1300000000</v>
      </c>
      <c r="I1382" s="74">
        <v>700000000</v>
      </c>
      <c r="J1382" s="34" t="s">
        <v>49</v>
      </c>
      <c r="K1382" s="34" t="s">
        <v>2561</v>
      </c>
      <c r="L1382" s="35" t="s">
        <v>4555</v>
      </c>
      <c r="M1382" s="35" t="s">
        <v>4506</v>
      </c>
      <c r="N1382" s="58">
        <v>5499</v>
      </c>
      <c r="O1382" s="45" t="s">
        <v>4556</v>
      </c>
      <c r="P1382" s="34" t="s">
        <v>4557</v>
      </c>
      <c r="Q1382" s="34" t="s">
        <v>4558</v>
      </c>
      <c r="R1382" s="34" t="s">
        <v>4559</v>
      </c>
      <c r="S1382" s="34" t="s">
        <v>4560</v>
      </c>
      <c r="T1382" s="34" t="s">
        <v>4517</v>
      </c>
      <c r="U1382" s="35" t="s">
        <v>4561</v>
      </c>
      <c r="V1382" s="35"/>
      <c r="W1382" s="34"/>
      <c r="X1382" s="60"/>
      <c r="Y1382" s="34"/>
      <c r="Z1382" s="34"/>
      <c r="AA1382" s="68" t="str">
        <f t="shared" si="21"/>
        <v/>
      </c>
      <c r="AB1382" s="35"/>
      <c r="AC1382" s="35"/>
      <c r="AD1382" s="35"/>
      <c r="AE1382" s="35" t="s">
        <v>4562</v>
      </c>
      <c r="AF1382" s="34" t="s">
        <v>63</v>
      </c>
      <c r="AG1382" s="34" t="s">
        <v>1138</v>
      </c>
    </row>
    <row r="1383" spans="1:33" s="5" customFormat="1" ht="50.25" customHeight="1" x14ac:dyDescent="0.3">
      <c r="A1383" s="58" t="s">
        <v>4501</v>
      </c>
      <c r="B1383" s="35">
        <v>77111602</v>
      </c>
      <c r="C1383" s="34" t="s">
        <v>4563</v>
      </c>
      <c r="D1383" s="55">
        <v>43313</v>
      </c>
      <c r="E1383" s="34" t="s">
        <v>796</v>
      </c>
      <c r="F1383" s="34" t="s">
        <v>81</v>
      </c>
      <c r="G1383" s="34" t="s">
        <v>4504</v>
      </c>
      <c r="H1383" s="74">
        <v>100000000</v>
      </c>
      <c r="I1383" s="74">
        <v>100000000</v>
      </c>
      <c r="J1383" s="34" t="s">
        <v>76</v>
      </c>
      <c r="K1383" s="34" t="s">
        <v>68</v>
      </c>
      <c r="L1383" s="35" t="s">
        <v>4564</v>
      </c>
      <c r="M1383" s="35" t="s">
        <v>4506</v>
      </c>
      <c r="N1383" s="58" t="s">
        <v>4565</v>
      </c>
      <c r="O1383" s="45" t="s">
        <v>4507</v>
      </c>
      <c r="P1383" s="34" t="s">
        <v>4557</v>
      </c>
      <c r="Q1383" s="34" t="s">
        <v>4558</v>
      </c>
      <c r="R1383" s="34" t="s">
        <v>4559</v>
      </c>
      <c r="S1383" s="34" t="s">
        <v>4560</v>
      </c>
      <c r="T1383" s="34" t="s">
        <v>4517</v>
      </c>
      <c r="U1383" s="35" t="s">
        <v>4561</v>
      </c>
      <c r="V1383" s="35"/>
      <c r="W1383" s="34"/>
      <c r="X1383" s="60"/>
      <c r="Y1383" s="34"/>
      <c r="Z1383" s="34"/>
      <c r="AA1383" s="68" t="str">
        <f t="shared" si="21"/>
        <v/>
      </c>
      <c r="AB1383" s="35"/>
      <c r="AC1383" s="35"/>
      <c r="AD1383" s="35"/>
      <c r="AE1383" s="35" t="s">
        <v>4505</v>
      </c>
      <c r="AF1383" s="34" t="s">
        <v>4522</v>
      </c>
      <c r="AG1383" s="34" t="s">
        <v>1138</v>
      </c>
    </row>
    <row r="1384" spans="1:33" s="5" customFormat="1" ht="50.25" customHeight="1" x14ac:dyDescent="0.3">
      <c r="A1384" s="58" t="s">
        <v>4501</v>
      </c>
      <c r="B1384" s="35">
        <v>81102000</v>
      </c>
      <c r="C1384" s="34" t="s">
        <v>4566</v>
      </c>
      <c r="D1384" s="55">
        <v>43313</v>
      </c>
      <c r="E1384" s="34">
        <v>12</v>
      </c>
      <c r="F1384" s="34" t="s">
        <v>558</v>
      </c>
      <c r="G1384" s="34" t="s">
        <v>4504</v>
      </c>
      <c r="H1384" s="74">
        <v>200000000</v>
      </c>
      <c r="I1384" s="74">
        <v>70000000</v>
      </c>
      <c r="J1384" s="34" t="s">
        <v>49</v>
      </c>
      <c r="K1384" s="34" t="s">
        <v>2561</v>
      </c>
      <c r="L1384" s="35" t="s">
        <v>4567</v>
      </c>
      <c r="M1384" s="35" t="s">
        <v>4506</v>
      </c>
      <c r="N1384" s="58" t="s">
        <v>4568</v>
      </c>
      <c r="O1384" s="45" t="s">
        <v>4569</v>
      </c>
      <c r="P1384" s="34" t="s">
        <v>4516</v>
      </c>
      <c r="Q1384" s="34" t="s">
        <v>4570</v>
      </c>
      <c r="R1384" s="34" t="s">
        <v>4518</v>
      </c>
      <c r="S1384" s="34" t="s">
        <v>4519</v>
      </c>
      <c r="T1384" s="34" t="s">
        <v>4570</v>
      </c>
      <c r="U1384" s="35" t="s">
        <v>4571</v>
      </c>
      <c r="V1384" s="35"/>
      <c r="W1384" s="34"/>
      <c r="X1384" s="60"/>
      <c r="Y1384" s="34"/>
      <c r="Z1384" s="34"/>
      <c r="AA1384" s="68" t="str">
        <f t="shared" si="21"/>
        <v/>
      </c>
      <c r="AB1384" s="35"/>
      <c r="AC1384" s="35"/>
      <c r="AD1384" s="35"/>
      <c r="AE1384" s="35" t="s">
        <v>4567</v>
      </c>
      <c r="AF1384" s="34" t="s">
        <v>4522</v>
      </c>
      <c r="AG1384" s="34" t="s">
        <v>1138</v>
      </c>
    </row>
    <row r="1385" spans="1:33" s="5" customFormat="1" ht="50.25" customHeight="1" x14ac:dyDescent="0.3">
      <c r="A1385" s="58" t="s">
        <v>4501</v>
      </c>
      <c r="B1385" s="35" t="s">
        <v>5617</v>
      </c>
      <c r="C1385" s="34" t="s">
        <v>4572</v>
      </c>
      <c r="D1385" s="55">
        <v>43342</v>
      </c>
      <c r="E1385" s="34" t="s">
        <v>796</v>
      </c>
      <c r="F1385" s="34" t="s">
        <v>81</v>
      </c>
      <c r="G1385" s="34" t="s">
        <v>4504</v>
      </c>
      <c r="H1385" s="74">
        <v>300000000</v>
      </c>
      <c r="I1385" s="74">
        <v>300000000</v>
      </c>
      <c r="J1385" s="34" t="s">
        <v>76</v>
      </c>
      <c r="K1385" s="34" t="s">
        <v>68</v>
      </c>
      <c r="L1385" s="35" t="s">
        <v>4555</v>
      </c>
      <c r="M1385" s="35" t="s">
        <v>4506</v>
      </c>
      <c r="N1385" s="58" t="s">
        <v>4568</v>
      </c>
      <c r="O1385" s="45" t="s">
        <v>4573</v>
      </c>
      <c r="P1385" s="34" t="s">
        <v>4557</v>
      </c>
      <c r="Q1385" s="34" t="s">
        <v>4574</v>
      </c>
      <c r="R1385" s="34" t="s">
        <v>4559</v>
      </c>
      <c r="S1385" s="34" t="s">
        <v>4560</v>
      </c>
      <c r="T1385" s="34" t="s">
        <v>4575</v>
      </c>
      <c r="U1385" s="35" t="s">
        <v>4576</v>
      </c>
      <c r="V1385" s="35"/>
      <c r="W1385" s="34"/>
      <c r="X1385" s="60"/>
      <c r="Y1385" s="34"/>
      <c r="Z1385" s="34"/>
      <c r="AA1385" s="68" t="str">
        <f t="shared" si="21"/>
        <v/>
      </c>
      <c r="AB1385" s="35"/>
      <c r="AC1385" s="35"/>
      <c r="AD1385" s="35"/>
      <c r="AE1385" s="35" t="s">
        <v>4555</v>
      </c>
      <c r="AF1385" s="34" t="s">
        <v>63</v>
      </c>
      <c r="AG1385" s="34" t="s">
        <v>1138</v>
      </c>
    </row>
    <row r="1386" spans="1:33" s="5" customFormat="1" ht="50.25" customHeight="1" x14ac:dyDescent="0.3">
      <c r="A1386" s="58" t="s">
        <v>4501</v>
      </c>
      <c r="B1386" s="35">
        <v>711000000</v>
      </c>
      <c r="C1386" s="34" t="s">
        <v>4577</v>
      </c>
      <c r="D1386" s="55">
        <v>43405</v>
      </c>
      <c r="E1386" s="34" t="s">
        <v>854</v>
      </c>
      <c r="F1386" s="34" t="s">
        <v>81</v>
      </c>
      <c r="G1386" s="34" t="s">
        <v>4504</v>
      </c>
      <c r="H1386" s="74">
        <v>189000000</v>
      </c>
      <c r="I1386" s="74">
        <v>189000000</v>
      </c>
      <c r="J1386" s="34" t="s">
        <v>76</v>
      </c>
      <c r="K1386" s="34" t="s">
        <v>68</v>
      </c>
      <c r="L1386" s="35" t="s">
        <v>4567</v>
      </c>
      <c r="M1386" s="35" t="s">
        <v>4506</v>
      </c>
      <c r="N1386" s="58" t="s">
        <v>4578</v>
      </c>
      <c r="O1386" s="45" t="s">
        <v>4569</v>
      </c>
      <c r="P1386" s="34" t="s">
        <v>4557</v>
      </c>
      <c r="Q1386" s="34" t="s">
        <v>4579</v>
      </c>
      <c r="R1386" s="34" t="s">
        <v>4559</v>
      </c>
      <c r="S1386" s="34" t="s">
        <v>4560</v>
      </c>
      <c r="T1386" s="34" t="s">
        <v>4580</v>
      </c>
      <c r="U1386" s="35" t="s">
        <v>4581</v>
      </c>
      <c r="V1386" s="35"/>
      <c r="W1386" s="34"/>
      <c r="X1386" s="60"/>
      <c r="Y1386" s="34"/>
      <c r="Z1386" s="34"/>
      <c r="AA1386" s="68" t="str">
        <f t="shared" si="21"/>
        <v/>
      </c>
      <c r="AB1386" s="35"/>
      <c r="AC1386" s="35"/>
      <c r="AD1386" s="35"/>
      <c r="AE1386" s="35" t="s">
        <v>4567</v>
      </c>
      <c r="AF1386" s="34" t="s">
        <v>2656</v>
      </c>
      <c r="AG1386" s="34" t="s">
        <v>1138</v>
      </c>
    </row>
    <row r="1387" spans="1:33" s="5" customFormat="1" ht="50.25" customHeight="1" x14ac:dyDescent="0.3">
      <c r="A1387" s="58" t="s">
        <v>4501</v>
      </c>
      <c r="B1387" s="35">
        <v>71100000</v>
      </c>
      <c r="C1387" s="34" t="s">
        <v>4577</v>
      </c>
      <c r="D1387" s="55">
        <v>43342</v>
      </c>
      <c r="E1387" s="34" t="s">
        <v>796</v>
      </c>
      <c r="F1387" s="34" t="s">
        <v>81</v>
      </c>
      <c r="G1387" s="34" t="s">
        <v>4504</v>
      </c>
      <c r="H1387" s="74">
        <v>390000000</v>
      </c>
      <c r="I1387" s="74">
        <v>390000000</v>
      </c>
      <c r="J1387" s="34" t="s">
        <v>49</v>
      </c>
      <c r="K1387" s="34" t="s">
        <v>50</v>
      </c>
      <c r="L1387" s="35" t="s">
        <v>4567</v>
      </c>
      <c r="M1387" s="35" t="s">
        <v>4506</v>
      </c>
      <c r="N1387" s="58">
        <v>5268</v>
      </c>
      <c r="O1387" s="45" t="s">
        <v>4569</v>
      </c>
      <c r="P1387" s="34" t="s">
        <v>4557</v>
      </c>
      <c r="Q1387" s="34" t="s">
        <v>4579</v>
      </c>
      <c r="R1387" s="34" t="s">
        <v>4559</v>
      </c>
      <c r="S1387" s="34" t="s">
        <v>4560</v>
      </c>
      <c r="T1387" s="34" t="s">
        <v>4580</v>
      </c>
      <c r="U1387" s="35" t="s">
        <v>4581</v>
      </c>
      <c r="V1387" s="35"/>
      <c r="W1387" s="34"/>
      <c r="X1387" s="60"/>
      <c r="Y1387" s="34"/>
      <c r="Z1387" s="34"/>
      <c r="AA1387" s="68" t="str">
        <f t="shared" si="21"/>
        <v/>
      </c>
      <c r="AB1387" s="35"/>
      <c r="AC1387" s="35"/>
      <c r="AD1387" s="35"/>
      <c r="AE1387" s="35" t="s">
        <v>4567</v>
      </c>
      <c r="AF1387" s="34" t="s">
        <v>2656</v>
      </c>
      <c r="AG1387" s="34" t="s">
        <v>1138</v>
      </c>
    </row>
    <row r="1388" spans="1:33" s="5" customFormat="1" ht="50.25" customHeight="1" x14ac:dyDescent="0.3">
      <c r="A1388" s="58" t="s">
        <v>4501</v>
      </c>
      <c r="B1388" s="35" t="s">
        <v>4582</v>
      </c>
      <c r="C1388" s="34" t="s">
        <v>4583</v>
      </c>
      <c r="D1388" s="55">
        <v>43342</v>
      </c>
      <c r="E1388" s="34" t="s">
        <v>4503</v>
      </c>
      <c r="F1388" s="34" t="s">
        <v>4584</v>
      </c>
      <c r="G1388" s="34" t="s">
        <v>4585</v>
      </c>
      <c r="H1388" s="74">
        <v>6404638476</v>
      </c>
      <c r="I1388" s="74">
        <f>H1388</f>
        <v>6404638476</v>
      </c>
      <c r="J1388" s="34" t="s">
        <v>76</v>
      </c>
      <c r="K1388" s="34" t="s">
        <v>68</v>
      </c>
      <c r="L1388" s="35" t="s">
        <v>4586</v>
      </c>
      <c r="M1388" s="35" t="s">
        <v>1688</v>
      </c>
      <c r="N1388" s="58">
        <v>9116</v>
      </c>
      <c r="O1388" s="45" t="s">
        <v>4587</v>
      </c>
      <c r="P1388" s="34" t="s">
        <v>4516</v>
      </c>
      <c r="Q1388" s="34" t="s">
        <v>4588</v>
      </c>
      <c r="R1388" s="34" t="s">
        <v>4518</v>
      </c>
      <c r="S1388" s="34" t="s">
        <v>4589</v>
      </c>
      <c r="T1388" s="34" t="s">
        <v>4588</v>
      </c>
      <c r="U1388" s="35" t="s">
        <v>4590</v>
      </c>
      <c r="V1388" s="35"/>
      <c r="W1388" s="34"/>
      <c r="X1388" s="60"/>
      <c r="Y1388" s="34"/>
      <c r="Z1388" s="34"/>
      <c r="AA1388" s="68" t="str">
        <f t="shared" si="21"/>
        <v/>
      </c>
      <c r="AB1388" s="35"/>
      <c r="AC1388" s="35"/>
      <c r="AD1388" s="35"/>
      <c r="AE1388" s="35" t="s">
        <v>4586</v>
      </c>
      <c r="AF1388" s="34" t="s">
        <v>2656</v>
      </c>
      <c r="AG1388" s="34" t="s">
        <v>1138</v>
      </c>
    </row>
    <row r="1389" spans="1:33" s="5" customFormat="1" ht="50.25" customHeight="1" x14ac:dyDescent="0.3">
      <c r="A1389" s="58" t="s">
        <v>4501</v>
      </c>
      <c r="B1389" s="35">
        <v>81111500</v>
      </c>
      <c r="C1389" s="34" t="s">
        <v>4591</v>
      </c>
      <c r="D1389" s="55">
        <v>43313</v>
      </c>
      <c r="E1389" s="34" t="s">
        <v>222</v>
      </c>
      <c r="F1389" s="34" t="s">
        <v>4592</v>
      </c>
      <c r="G1389" s="34" t="s">
        <v>4585</v>
      </c>
      <c r="H1389" s="74">
        <v>1806449298</v>
      </c>
      <c r="I1389" s="74">
        <v>541934789.39999998</v>
      </c>
      <c r="J1389" s="34" t="s">
        <v>49</v>
      </c>
      <c r="K1389" s="34" t="s">
        <v>2561</v>
      </c>
      <c r="L1389" s="35" t="s">
        <v>4593</v>
      </c>
      <c r="M1389" s="35" t="s">
        <v>4506</v>
      </c>
      <c r="N1389" s="58" t="s">
        <v>4565</v>
      </c>
      <c r="O1389" s="45" t="s">
        <v>4594</v>
      </c>
      <c r="P1389" s="34" t="s">
        <v>4516</v>
      </c>
      <c r="Q1389" s="34" t="s">
        <v>4588</v>
      </c>
      <c r="R1389" s="34" t="s">
        <v>4518</v>
      </c>
      <c r="S1389" s="34" t="s">
        <v>4589</v>
      </c>
      <c r="T1389" s="34" t="s">
        <v>4588</v>
      </c>
      <c r="U1389" s="35" t="s">
        <v>4590</v>
      </c>
      <c r="V1389" s="35"/>
      <c r="W1389" s="34"/>
      <c r="X1389" s="60"/>
      <c r="Y1389" s="34"/>
      <c r="Z1389" s="34"/>
      <c r="AA1389" s="68" t="str">
        <f t="shared" si="21"/>
        <v/>
      </c>
      <c r="AB1389" s="35"/>
      <c r="AC1389" s="35"/>
      <c r="AD1389" s="35"/>
      <c r="AE1389" s="35" t="s">
        <v>4586</v>
      </c>
      <c r="AF1389" s="34" t="s">
        <v>63</v>
      </c>
      <c r="AG1389" s="34" t="s">
        <v>1138</v>
      </c>
    </row>
    <row r="1390" spans="1:33" s="5" customFormat="1" ht="50.25" customHeight="1" x14ac:dyDescent="0.3">
      <c r="A1390" s="58" t="s">
        <v>4501</v>
      </c>
      <c r="B1390" s="35">
        <v>81111800</v>
      </c>
      <c r="C1390" s="34" t="s">
        <v>4595</v>
      </c>
      <c r="D1390" s="55">
        <v>43313</v>
      </c>
      <c r="E1390" s="34" t="s">
        <v>136</v>
      </c>
      <c r="F1390" s="34" t="s">
        <v>4592</v>
      </c>
      <c r="G1390" s="34" t="s">
        <v>4585</v>
      </c>
      <c r="H1390" s="74">
        <v>1998586496</v>
      </c>
      <c r="I1390" s="74">
        <v>799434598.4000001</v>
      </c>
      <c r="J1390" s="34" t="s">
        <v>49</v>
      </c>
      <c r="K1390" s="34" t="s">
        <v>2561</v>
      </c>
      <c r="L1390" s="35" t="s">
        <v>4593</v>
      </c>
      <c r="M1390" s="35" t="s">
        <v>4506</v>
      </c>
      <c r="N1390" s="58" t="s">
        <v>4565</v>
      </c>
      <c r="O1390" s="45" t="s">
        <v>4594</v>
      </c>
      <c r="P1390" s="34" t="s">
        <v>4516</v>
      </c>
      <c r="Q1390" s="34" t="s">
        <v>4588</v>
      </c>
      <c r="R1390" s="34" t="s">
        <v>4518</v>
      </c>
      <c r="S1390" s="34" t="s">
        <v>4589</v>
      </c>
      <c r="T1390" s="34" t="s">
        <v>4588</v>
      </c>
      <c r="U1390" s="35" t="s">
        <v>4590</v>
      </c>
      <c r="V1390" s="35"/>
      <c r="W1390" s="34"/>
      <c r="X1390" s="60"/>
      <c r="Y1390" s="34"/>
      <c r="Z1390" s="34"/>
      <c r="AA1390" s="68" t="str">
        <f t="shared" si="21"/>
        <v/>
      </c>
      <c r="AB1390" s="35"/>
      <c r="AC1390" s="35"/>
      <c r="AD1390" s="35"/>
      <c r="AE1390" s="35" t="s">
        <v>4586</v>
      </c>
      <c r="AF1390" s="34" t="s">
        <v>63</v>
      </c>
      <c r="AG1390" s="34" t="s">
        <v>1138</v>
      </c>
    </row>
    <row r="1391" spans="1:33" s="5" customFormat="1" ht="50.25" customHeight="1" x14ac:dyDescent="0.3">
      <c r="A1391" s="58" t="s">
        <v>4501</v>
      </c>
      <c r="B1391" s="35" t="s">
        <v>4582</v>
      </c>
      <c r="C1391" s="34" t="s">
        <v>4596</v>
      </c>
      <c r="D1391" s="55">
        <v>43344</v>
      </c>
      <c r="E1391" s="34" t="s">
        <v>900</v>
      </c>
      <c r="F1391" s="34" t="s">
        <v>4584</v>
      </c>
      <c r="G1391" s="34" t="s">
        <v>4585</v>
      </c>
      <c r="H1391" s="74">
        <v>977670000</v>
      </c>
      <c r="I1391" s="74">
        <v>977670000</v>
      </c>
      <c r="J1391" s="34" t="s">
        <v>76</v>
      </c>
      <c r="K1391" s="34" t="s">
        <v>68</v>
      </c>
      <c r="L1391" s="35" t="s">
        <v>4586</v>
      </c>
      <c r="M1391" s="35" t="s">
        <v>4506</v>
      </c>
      <c r="N1391" s="58"/>
      <c r="O1391" s="45" t="s">
        <v>4587</v>
      </c>
      <c r="P1391" s="34" t="s">
        <v>4516</v>
      </c>
      <c r="Q1391" s="34" t="s">
        <v>4588</v>
      </c>
      <c r="R1391" s="34" t="s">
        <v>4518</v>
      </c>
      <c r="S1391" s="34" t="s">
        <v>4589</v>
      </c>
      <c r="T1391" s="34" t="s">
        <v>4588</v>
      </c>
      <c r="U1391" s="35" t="s">
        <v>4590</v>
      </c>
      <c r="V1391" s="35"/>
      <c r="W1391" s="34"/>
      <c r="X1391" s="60"/>
      <c r="Y1391" s="34"/>
      <c r="Z1391" s="34"/>
      <c r="AA1391" s="68" t="str">
        <f t="shared" si="21"/>
        <v/>
      </c>
      <c r="AB1391" s="35"/>
      <c r="AC1391" s="35"/>
      <c r="AD1391" s="35"/>
      <c r="AE1391" s="35"/>
      <c r="AF1391" s="34"/>
      <c r="AG1391" s="34"/>
    </row>
    <row r="1392" spans="1:33" s="5" customFormat="1" ht="50.25" customHeight="1" x14ac:dyDescent="0.3">
      <c r="A1392" s="58" t="s">
        <v>4501</v>
      </c>
      <c r="B1392" s="35">
        <v>77111602</v>
      </c>
      <c r="C1392" s="34" t="s">
        <v>4597</v>
      </c>
      <c r="D1392" s="55">
        <v>43313</v>
      </c>
      <c r="E1392" s="34">
        <v>4</v>
      </c>
      <c r="F1392" s="34" t="s">
        <v>558</v>
      </c>
      <c r="G1392" s="34" t="s">
        <v>4585</v>
      </c>
      <c r="H1392" s="74">
        <v>2400000000</v>
      </c>
      <c r="I1392" s="74">
        <v>1000000000</v>
      </c>
      <c r="J1392" s="34" t="s">
        <v>49</v>
      </c>
      <c r="K1392" s="34" t="s">
        <v>2561</v>
      </c>
      <c r="L1392" s="35" t="s">
        <v>4598</v>
      </c>
      <c r="M1392" s="35" t="s">
        <v>4506</v>
      </c>
      <c r="N1392" s="58"/>
      <c r="O1392" s="45" t="s">
        <v>4599</v>
      </c>
      <c r="P1392" s="34" t="s">
        <v>4516</v>
      </c>
      <c r="Q1392" s="34" t="s">
        <v>4588</v>
      </c>
      <c r="R1392" s="34" t="s">
        <v>4518</v>
      </c>
      <c r="S1392" s="34" t="s">
        <v>4589</v>
      </c>
      <c r="T1392" s="34" t="s">
        <v>4588</v>
      </c>
      <c r="U1392" s="35" t="s">
        <v>4590</v>
      </c>
      <c r="V1392" s="35"/>
      <c r="W1392" s="34"/>
      <c r="X1392" s="60"/>
      <c r="Y1392" s="34"/>
      <c r="Z1392" s="34"/>
      <c r="AA1392" s="68" t="str">
        <f t="shared" si="21"/>
        <v/>
      </c>
      <c r="AB1392" s="35"/>
      <c r="AC1392" s="35"/>
      <c r="AD1392" s="35"/>
      <c r="AE1392" s="35" t="s">
        <v>4600</v>
      </c>
      <c r="AF1392" s="34" t="s">
        <v>63</v>
      </c>
      <c r="AG1392" s="34" t="s">
        <v>1138</v>
      </c>
    </row>
    <row r="1393" spans="1:33" s="5" customFormat="1" ht="50.25" customHeight="1" x14ac:dyDescent="0.3">
      <c r="A1393" s="58" t="s">
        <v>4501</v>
      </c>
      <c r="B1393" s="35" t="s">
        <v>4601</v>
      </c>
      <c r="C1393" s="34" t="s">
        <v>4602</v>
      </c>
      <c r="D1393" s="55">
        <v>43189</v>
      </c>
      <c r="E1393" s="34" t="s">
        <v>136</v>
      </c>
      <c r="F1393" s="34" t="s">
        <v>141</v>
      </c>
      <c r="G1393" s="34" t="s">
        <v>4585</v>
      </c>
      <c r="H1393" s="74">
        <v>6000000000</v>
      </c>
      <c r="I1393" s="74">
        <f>H1393</f>
        <v>6000000000</v>
      </c>
      <c r="J1393" s="34" t="s">
        <v>76</v>
      </c>
      <c r="K1393" s="34" t="s">
        <v>68</v>
      </c>
      <c r="L1393" s="35" t="s">
        <v>4562</v>
      </c>
      <c r="M1393" s="35" t="s">
        <v>4506</v>
      </c>
      <c r="N1393" s="58">
        <v>5499</v>
      </c>
      <c r="O1393" s="45" t="s">
        <v>4556</v>
      </c>
      <c r="P1393" s="34" t="s">
        <v>4516</v>
      </c>
      <c r="Q1393" s="34" t="s">
        <v>4588</v>
      </c>
      <c r="R1393" s="34" t="s">
        <v>4518</v>
      </c>
      <c r="S1393" s="34" t="s">
        <v>4603</v>
      </c>
      <c r="T1393" s="34" t="s">
        <v>4588</v>
      </c>
      <c r="U1393" s="35" t="s">
        <v>4590</v>
      </c>
      <c r="V1393" s="35"/>
      <c r="W1393" s="34"/>
      <c r="X1393" s="60"/>
      <c r="Y1393" s="34"/>
      <c r="Z1393" s="34"/>
      <c r="AA1393" s="68" t="str">
        <f t="shared" si="21"/>
        <v/>
      </c>
      <c r="AB1393" s="35"/>
      <c r="AC1393" s="35"/>
      <c r="AD1393" s="35"/>
      <c r="AE1393" s="35" t="s">
        <v>4562</v>
      </c>
      <c r="AF1393" s="34" t="s">
        <v>2656</v>
      </c>
      <c r="AG1393" s="34" t="s">
        <v>1138</v>
      </c>
    </row>
    <row r="1394" spans="1:33" s="5" customFormat="1" ht="50.25" customHeight="1" x14ac:dyDescent="0.3">
      <c r="A1394" s="58" t="s">
        <v>4501</v>
      </c>
      <c r="B1394" s="35" t="s">
        <v>4604</v>
      </c>
      <c r="C1394" s="34" t="s">
        <v>4605</v>
      </c>
      <c r="D1394" s="55">
        <v>43251</v>
      </c>
      <c r="E1394" s="34" t="s">
        <v>837</v>
      </c>
      <c r="F1394" s="34" t="s">
        <v>2344</v>
      </c>
      <c r="G1394" s="34" t="s">
        <v>4585</v>
      </c>
      <c r="H1394" s="74">
        <v>1600000000</v>
      </c>
      <c r="I1394" s="74">
        <v>4000000000</v>
      </c>
      <c r="J1394" s="34" t="s">
        <v>76</v>
      </c>
      <c r="K1394" s="34" t="s">
        <v>68</v>
      </c>
      <c r="L1394" s="35" t="s">
        <v>4586</v>
      </c>
      <c r="M1394" s="35" t="s">
        <v>1688</v>
      </c>
      <c r="N1394" s="58">
        <v>9116</v>
      </c>
      <c r="O1394" s="45" t="s">
        <v>4587</v>
      </c>
      <c r="P1394" s="34" t="s">
        <v>4516</v>
      </c>
      <c r="Q1394" s="34" t="s">
        <v>4588</v>
      </c>
      <c r="R1394" s="34" t="s">
        <v>4518</v>
      </c>
      <c r="S1394" s="34" t="s">
        <v>4589</v>
      </c>
      <c r="T1394" s="34" t="s">
        <v>4588</v>
      </c>
      <c r="U1394" s="35" t="s">
        <v>4590</v>
      </c>
      <c r="V1394" s="35"/>
      <c r="W1394" s="34"/>
      <c r="X1394" s="60"/>
      <c r="Y1394" s="34"/>
      <c r="Z1394" s="34"/>
      <c r="AA1394" s="68" t="str">
        <f t="shared" si="21"/>
        <v/>
      </c>
      <c r="AB1394" s="35"/>
      <c r="AC1394" s="35"/>
      <c r="AD1394" s="35"/>
      <c r="AE1394" s="35" t="s">
        <v>4586</v>
      </c>
      <c r="AF1394" s="34" t="s">
        <v>2656</v>
      </c>
      <c r="AG1394" s="34" t="s">
        <v>1138</v>
      </c>
    </row>
    <row r="1395" spans="1:33" s="5" customFormat="1" ht="50.25" customHeight="1" x14ac:dyDescent="0.3">
      <c r="A1395" s="58" t="s">
        <v>4501</v>
      </c>
      <c r="B1395" s="35">
        <v>73152103</v>
      </c>
      <c r="C1395" s="34" t="s">
        <v>4606</v>
      </c>
      <c r="D1395" s="55">
        <v>43159</v>
      </c>
      <c r="E1395" s="34" t="s">
        <v>1911</v>
      </c>
      <c r="F1395" s="34" t="s">
        <v>75</v>
      </c>
      <c r="G1395" s="34" t="s">
        <v>4607</v>
      </c>
      <c r="H1395" s="74">
        <v>26600000</v>
      </c>
      <c r="I1395" s="74">
        <v>26600000</v>
      </c>
      <c r="J1395" s="34" t="s">
        <v>76</v>
      </c>
      <c r="K1395" s="34" t="s">
        <v>68</v>
      </c>
      <c r="L1395" s="35" t="s">
        <v>4608</v>
      </c>
      <c r="M1395" s="35" t="s">
        <v>4506</v>
      </c>
      <c r="N1395" s="58">
        <v>5110</v>
      </c>
      <c r="O1395" s="45" t="s">
        <v>4594</v>
      </c>
      <c r="P1395" s="34" t="s">
        <v>4516</v>
      </c>
      <c r="Q1395" s="34" t="s">
        <v>4588</v>
      </c>
      <c r="R1395" s="34" t="s">
        <v>4518</v>
      </c>
      <c r="S1395" s="34" t="s">
        <v>4589</v>
      </c>
      <c r="T1395" s="34" t="s">
        <v>4588</v>
      </c>
      <c r="U1395" s="35" t="s">
        <v>4590</v>
      </c>
      <c r="V1395" s="35"/>
      <c r="W1395" s="34"/>
      <c r="X1395" s="60"/>
      <c r="Y1395" s="34"/>
      <c r="Z1395" s="34"/>
      <c r="AA1395" s="68" t="str">
        <f t="shared" si="21"/>
        <v/>
      </c>
      <c r="AB1395" s="35"/>
      <c r="AC1395" s="35"/>
      <c r="AD1395" s="35"/>
      <c r="AE1395" s="35" t="s">
        <v>4586</v>
      </c>
      <c r="AF1395" s="34" t="s">
        <v>2656</v>
      </c>
      <c r="AG1395" s="34" t="s">
        <v>1138</v>
      </c>
    </row>
    <row r="1396" spans="1:33" s="5" customFormat="1" ht="50.25" customHeight="1" x14ac:dyDescent="0.3">
      <c r="A1396" s="58" t="s">
        <v>4501</v>
      </c>
      <c r="B1396" s="35">
        <v>32101656</v>
      </c>
      <c r="C1396" s="34" t="s">
        <v>4609</v>
      </c>
      <c r="D1396" s="55">
        <v>43159</v>
      </c>
      <c r="E1396" s="34" t="s">
        <v>1911</v>
      </c>
      <c r="F1396" s="34" t="s">
        <v>75</v>
      </c>
      <c r="G1396" s="34" t="s">
        <v>4607</v>
      </c>
      <c r="H1396" s="74">
        <v>73700000</v>
      </c>
      <c r="I1396" s="74">
        <v>73700000</v>
      </c>
      <c r="J1396" s="34" t="s">
        <v>76</v>
      </c>
      <c r="K1396" s="34" t="s">
        <v>68</v>
      </c>
      <c r="L1396" s="35" t="s">
        <v>4608</v>
      </c>
      <c r="M1396" s="35" t="s">
        <v>4506</v>
      </c>
      <c r="N1396" s="58">
        <v>5110</v>
      </c>
      <c r="O1396" s="45" t="s">
        <v>4594</v>
      </c>
      <c r="P1396" s="34" t="s">
        <v>4516</v>
      </c>
      <c r="Q1396" s="34" t="s">
        <v>4588</v>
      </c>
      <c r="R1396" s="34" t="s">
        <v>4518</v>
      </c>
      <c r="S1396" s="34" t="s">
        <v>4589</v>
      </c>
      <c r="T1396" s="34" t="s">
        <v>4588</v>
      </c>
      <c r="U1396" s="35" t="s">
        <v>4590</v>
      </c>
      <c r="V1396" s="35"/>
      <c r="W1396" s="34"/>
      <c r="X1396" s="60"/>
      <c r="Y1396" s="34"/>
      <c r="Z1396" s="34"/>
      <c r="AA1396" s="68" t="str">
        <f t="shared" si="21"/>
        <v/>
      </c>
      <c r="AB1396" s="35"/>
      <c r="AC1396" s="35"/>
      <c r="AD1396" s="35"/>
      <c r="AE1396" s="35" t="s">
        <v>4586</v>
      </c>
      <c r="AF1396" s="34" t="s">
        <v>63</v>
      </c>
      <c r="AG1396" s="34" t="s">
        <v>1138</v>
      </c>
    </row>
    <row r="1397" spans="1:33" s="5" customFormat="1" ht="50.25" customHeight="1" x14ac:dyDescent="0.3">
      <c r="A1397" s="58" t="s">
        <v>4501</v>
      </c>
      <c r="B1397" s="35">
        <v>93141808</v>
      </c>
      <c r="C1397" s="34" t="s">
        <v>4610</v>
      </c>
      <c r="D1397" s="55">
        <v>43159</v>
      </c>
      <c r="E1397" s="34" t="s">
        <v>1911</v>
      </c>
      <c r="F1397" s="34" t="s">
        <v>75</v>
      </c>
      <c r="G1397" s="34" t="s">
        <v>4607</v>
      </c>
      <c r="H1397" s="74">
        <v>53122000</v>
      </c>
      <c r="I1397" s="74">
        <v>53122000</v>
      </c>
      <c r="J1397" s="34" t="s">
        <v>76</v>
      </c>
      <c r="K1397" s="34" t="s">
        <v>68</v>
      </c>
      <c r="L1397" s="35" t="s">
        <v>4608</v>
      </c>
      <c r="M1397" s="35" t="s">
        <v>4506</v>
      </c>
      <c r="N1397" s="58">
        <v>5110</v>
      </c>
      <c r="O1397" s="45" t="s">
        <v>4594</v>
      </c>
      <c r="P1397" s="34" t="s">
        <v>4516</v>
      </c>
      <c r="Q1397" s="34" t="s">
        <v>4588</v>
      </c>
      <c r="R1397" s="34" t="s">
        <v>4518</v>
      </c>
      <c r="S1397" s="34" t="s">
        <v>4589</v>
      </c>
      <c r="T1397" s="34" t="s">
        <v>4588</v>
      </c>
      <c r="U1397" s="35" t="s">
        <v>4590</v>
      </c>
      <c r="V1397" s="35"/>
      <c r="W1397" s="34"/>
      <c r="X1397" s="60"/>
      <c r="Y1397" s="34"/>
      <c r="Z1397" s="34"/>
      <c r="AA1397" s="68" t="str">
        <f t="shared" si="21"/>
        <v/>
      </c>
      <c r="AB1397" s="35"/>
      <c r="AC1397" s="35"/>
      <c r="AD1397" s="35"/>
      <c r="AE1397" s="35" t="s">
        <v>4586</v>
      </c>
      <c r="AF1397" s="34" t="s">
        <v>63</v>
      </c>
      <c r="AG1397" s="34" t="s">
        <v>1138</v>
      </c>
    </row>
    <row r="1398" spans="1:33" s="5" customFormat="1" ht="50.25" customHeight="1" x14ac:dyDescent="0.3">
      <c r="A1398" s="58" t="s">
        <v>4753</v>
      </c>
      <c r="B1398" s="35">
        <v>93141500</v>
      </c>
      <c r="C1398" s="34" t="s">
        <v>4754</v>
      </c>
      <c r="D1398" s="55">
        <v>43314</v>
      </c>
      <c r="E1398" s="34" t="s">
        <v>1718</v>
      </c>
      <c r="F1398" s="34" t="s">
        <v>1340</v>
      </c>
      <c r="G1398" s="34" t="s">
        <v>232</v>
      </c>
      <c r="H1398" s="74">
        <v>30000000</v>
      </c>
      <c r="I1398" s="74">
        <v>30000000</v>
      </c>
      <c r="J1398" s="34" t="s">
        <v>76</v>
      </c>
      <c r="K1398" s="34" t="s">
        <v>68</v>
      </c>
      <c r="L1398" s="35" t="s">
        <v>4755</v>
      </c>
      <c r="M1398" s="35" t="s">
        <v>4756</v>
      </c>
      <c r="N1398" s="58" t="s">
        <v>4757</v>
      </c>
      <c r="O1398" s="45" t="s">
        <v>4758</v>
      </c>
      <c r="P1398" s="34" t="s">
        <v>1722</v>
      </c>
      <c r="Q1398" s="39" t="s">
        <v>4759</v>
      </c>
      <c r="R1398" s="34" t="s">
        <v>4760</v>
      </c>
      <c r="S1398" s="39">
        <v>70063001</v>
      </c>
      <c r="T1398" s="34" t="s">
        <v>4761</v>
      </c>
      <c r="U1398" s="34" t="s">
        <v>4762</v>
      </c>
      <c r="V1398" s="47"/>
      <c r="W1398" s="39"/>
      <c r="X1398" s="86"/>
      <c r="Y1398" s="85"/>
      <c r="Z1398" s="39"/>
      <c r="AA1398" s="68" t="str">
        <f t="shared" si="21"/>
        <v/>
      </c>
      <c r="AB1398" s="47"/>
      <c r="AC1398" s="47"/>
      <c r="AD1398" s="47"/>
      <c r="AE1398" s="47" t="s">
        <v>4763</v>
      </c>
      <c r="AF1398" s="39" t="s">
        <v>63</v>
      </c>
      <c r="AG1398" s="39" t="s">
        <v>4764</v>
      </c>
    </row>
    <row r="1399" spans="1:33" s="5" customFormat="1" ht="50.25" customHeight="1" x14ac:dyDescent="0.3">
      <c r="A1399" s="58" t="s">
        <v>4753</v>
      </c>
      <c r="B1399" s="35">
        <v>93141500</v>
      </c>
      <c r="C1399" s="34" t="s">
        <v>4765</v>
      </c>
      <c r="D1399" s="55">
        <v>43314</v>
      </c>
      <c r="E1399" s="34" t="s">
        <v>4766</v>
      </c>
      <c r="F1399" s="34" t="s">
        <v>621</v>
      </c>
      <c r="G1399" s="34" t="s">
        <v>232</v>
      </c>
      <c r="H1399" s="74">
        <v>90000000</v>
      </c>
      <c r="I1399" s="74">
        <v>90000000</v>
      </c>
      <c r="J1399" s="34" t="s">
        <v>76</v>
      </c>
      <c r="K1399" s="34" t="s">
        <v>68</v>
      </c>
      <c r="L1399" s="35" t="s">
        <v>4755</v>
      </c>
      <c r="M1399" s="35" t="s">
        <v>4756</v>
      </c>
      <c r="N1399" s="58" t="s">
        <v>4767</v>
      </c>
      <c r="O1399" s="45" t="s">
        <v>4758</v>
      </c>
      <c r="P1399" s="34" t="s">
        <v>1722</v>
      </c>
      <c r="Q1399" s="34" t="s">
        <v>4759</v>
      </c>
      <c r="R1399" s="34" t="s">
        <v>4760</v>
      </c>
      <c r="S1399" s="34">
        <v>70073001</v>
      </c>
      <c r="T1399" s="34" t="s">
        <v>4761</v>
      </c>
      <c r="U1399" s="34" t="s">
        <v>4762</v>
      </c>
      <c r="V1399" s="34"/>
      <c r="W1399" s="34"/>
      <c r="X1399" s="34"/>
      <c r="Y1399" s="34"/>
      <c r="Z1399" s="34"/>
      <c r="AA1399" s="68" t="str">
        <f t="shared" si="21"/>
        <v/>
      </c>
      <c r="AB1399" s="47"/>
      <c r="AC1399" s="47"/>
      <c r="AD1399" s="47"/>
      <c r="AE1399" s="47" t="s">
        <v>4763</v>
      </c>
      <c r="AF1399" s="39" t="s">
        <v>63</v>
      </c>
      <c r="AG1399" s="39" t="s">
        <v>4764</v>
      </c>
    </row>
    <row r="1400" spans="1:33" s="5" customFormat="1" ht="50.25" customHeight="1" x14ac:dyDescent="0.3">
      <c r="A1400" s="58" t="s">
        <v>4753</v>
      </c>
      <c r="B1400" s="35">
        <v>93141500</v>
      </c>
      <c r="C1400" s="34" t="s">
        <v>4768</v>
      </c>
      <c r="D1400" s="55">
        <v>43314</v>
      </c>
      <c r="E1400" s="34" t="s">
        <v>1718</v>
      </c>
      <c r="F1400" s="34" t="s">
        <v>621</v>
      </c>
      <c r="G1400" s="34" t="s">
        <v>232</v>
      </c>
      <c r="H1400" s="74">
        <v>60000000</v>
      </c>
      <c r="I1400" s="74">
        <v>60000000</v>
      </c>
      <c r="J1400" s="34" t="s">
        <v>76</v>
      </c>
      <c r="K1400" s="34" t="s">
        <v>68</v>
      </c>
      <c r="L1400" s="35" t="s">
        <v>4755</v>
      </c>
      <c r="M1400" s="35" t="s">
        <v>4756</v>
      </c>
      <c r="N1400" s="58" t="s">
        <v>4767</v>
      </c>
      <c r="O1400" s="45" t="s">
        <v>4758</v>
      </c>
      <c r="P1400" s="34" t="s">
        <v>1722</v>
      </c>
      <c r="Q1400" s="34" t="s">
        <v>4759</v>
      </c>
      <c r="R1400" s="34" t="s">
        <v>4760</v>
      </c>
      <c r="S1400" s="34">
        <v>70073001</v>
      </c>
      <c r="T1400" s="34" t="s">
        <v>4761</v>
      </c>
      <c r="U1400" s="34" t="s">
        <v>4762</v>
      </c>
      <c r="V1400" s="34"/>
      <c r="W1400" s="34"/>
      <c r="X1400" s="34"/>
      <c r="Y1400" s="34"/>
      <c r="Z1400" s="34"/>
      <c r="AA1400" s="68" t="str">
        <f t="shared" si="21"/>
        <v/>
      </c>
      <c r="AB1400" s="47"/>
      <c r="AC1400" s="47"/>
      <c r="AD1400" s="47"/>
      <c r="AE1400" s="47" t="s">
        <v>4763</v>
      </c>
      <c r="AF1400" s="39" t="s">
        <v>63</v>
      </c>
      <c r="AG1400" s="39" t="s">
        <v>4764</v>
      </c>
    </row>
    <row r="1401" spans="1:33" s="5" customFormat="1" ht="50.25" customHeight="1" x14ac:dyDescent="0.3">
      <c r="A1401" s="58" t="s">
        <v>4753</v>
      </c>
      <c r="B1401" s="35">
        <v>93141500</v>
      </c>
      <c r="C1401" s="34" t="s">
        <v>4769</v>
      </c>
      <c r="D1401" s="55">
        <v>43314</v>
      </c>
      <c r="E1401" s="34" t="s">
        <v>1718</v>
      </c>
      <c r="F1401" s="34" t="s">
        <v>621</v>
      </c>
      <c r="G1401" s="34" t="s">
        <v>232</v>
      </c>
      <c r="H1401" s="74">
        <v>120000000</v>
      </c>
      <c r="I1401" s="74">
        <v>120000000</v>
      </c>
      <c r="J1401" s="34" t="s">
        <v>76</v>
      </c>
      <c r="K1401" s="34" t="s">
        <v>68</v>
      </c>
      <c r="L1401" s="35" t="s">
        <v>4755</v>
      </c>
      <c r="M1401" s="35" t="s">
        <v>4756</v>
      </c>
      <c r="N1401" s="58" t="s">
        <v>4767</v>
      </c>
      <c r="O1401" s="45" t="s">
        <v>4758</v>
      </c>
      <c r="P1401" s="34" t="s">
        <v>1722</v>
      </c>
      <c r="Q1401" s="34" t="s">
        <v>4759</v>
      </c>
      <c r="R1401" s="34" t="s">
        <v>4760</v>
      </c>
      <c r="S1401" s="34">
        <v>70073001</v>
      </c>
      <c r="T1401" s="34" t="s">
        <v>4761</v>
      </c>
      <c r="U1401" s="34" t="s">
        <v>4762</v>
      </c>
      <c r="V1401" s="34"/>
      <c r="W1401" s="34"/>
      <c r="X1401" s="34"/>
      <c r="Y1401" s="34"/>
      <c r="Z1401" s="34"/>
      <c r="AA1401" s="68" t="str">
        <f t="shared" si="21"/>
        <v/>
      </c>
      <c r="AB1401" s="47"/>
      <c r="AC1401" s="47"/>
      <c r="AD1401" s="47"/>
      <c r="AE1401" s="47" t="s">
        <v>4763</v>
      </c>
      <c r="AF1401" s="39" t="s">
        <v>63</v>
      </c>
      <c r="AG1401" s="39" t="s">
        <v>4764</v>
      </c>
    </row>
    <row r="1402" spans="1:33" s="5" customFormat="1" ht="50.25" customHeight="1" x14ac:dyDescent="0.3">
      <c r="A1402" s="58" t="s">
        <v>4753</v>
      </c>
      <c r="B1402" s="35">
        <v>93141500</v>
      </c>
      <c r="C1402" s="34" t="s">
        <v>4770</v>
      </c>
      <c r="D1402" s="55">
        <v>43314</v>
      </c>
      <c r="E1402" s="34" t="s">
        <v>1718</v>
      </c>
      <c r="F1402" s="34" t="s">
        <v>621</v>
      </c>
      <c r="G1402" s="34" t="s">
        <v>232</v>
      </c>
      <c r="H1402" s="74">
        <v>90000000</v>
      </c>
      <c r="I1402" s="74">
        <v>90000000</v>
      </c>
      <c r="J1402" s="34" t="s">
        <v>76</v>
      </c>
      <c r="K1402" s="34" t="s">
        <v>68</v>
      </c>
      <c r="L1402" s="35" t="s">
        <v>4755</v>
      </c>
      <c r="M1402" s="35" t="s">
        <v>4756</v>
      </c>
      <c r="N1402" s="58" t="s">
        <v>4767</v>
      </c>
      <c r="O1402" s="45" t="s">
        <v>4758</v>
      </c>
      <c r="P1402" s="34" t="s">
        <v>1722</v>
      </c>
      <c r="Q1402" s="34" t="s">
        <v>4759</v>
      </c>
      <c r="R1402" s="34" t="s">
        <v>4760</v>
      </c>
      <c r="S1402" s="34">
        <v>70073001</v>
      </c>
      <c r="T1402" s="34" t="s">
        <v>4761</v>
      </c>
      <c r="U1402" s="34" t="s">
        <v>4762</v>
      </c>
      <c r="V1402" s="34"/>
      <c r="W1402" s="34"/>
      <c r="X1402" s="34"/>
      <c r="Y1402" s="34"/>
      <c r="Z1402" s="34"/>
      <c r="AA1402" s="68" t="str">
        <f t="shared" si="21"/>
        <v/>
      </c>
      <c r="AB1402" s="47"/>
      <c r="AC1402" s="47"/>
      <c r="AD1402" s="47"/>
      <c r="AE1402" s="47" t="s">
        <v>4763</v>
      </c>
      <c r="AF1402" s="39" t="s">
        <v>63</v>
      </c>
      <c r="AG1402" s="39" t="s">
        <v>4764</v>
      </c>
    </row>
    <row r="1403" spans="1:33" s="5" customFormat="1" ht="50.25" customHeight="1" x14ac:dyDescent="0.3">
      <c r="A1403" s="58" t="s">
        <v>4753</v>
      </c>
      <c r="B1403" s="35">
        <v>93141500</v>
      </c>
      <c r="C1403" s="34" t="s">
        <v>4771</v>
      </c>
      <c r="D1403" s="55">
        <v>43314</v>
      </c>
      <c r="E1403" s="34" t="s">
        <v>1718</v>
      </c>
      <c r="F1403" s="34" t="s">
        <v>621</v>
      </c>
      <c r="G1403" s="34" t="s">
        <v>232</v>
      </c>
      <c r="H1403" s="74">
        <v>60000000</v>
      </c>
      <c r="I1403" s="74">
        <v>60000000</v>
      </c>
      <c r="J1403" s="34" t="s">
        <v>76</v>
      </c>
      <c r="K1403" s="34" t="s">
        <v>68</v>
      </c>
      <c r="L1403" s="35" t="s">
        <v>4755</v>
      </c>
      <c r="M1403" s="35" t="s">
        <v>4756</v>
      </c>
      <c r="N1403" s="58" t="s">
        <v>4767</v>
      </c>
      <c r="O1403" s="45" t="s">
        <v>4758</v>
      </c>
      <c r="P1403" s="34" t="s">
        <v>1722</v>
      </c>
      <c r="Q1403" s="34" t="s">
        <v>4759</v>
      </c>
      <c r="R1403" s="34" t="s">
        <v>4760</v>
      </c>
      <c r="S1403" s="34">
        <v>70073001</v>
      </c>
      <c r="T1403" s="34" t="s">
        <v>4761</v>
      </c>
      <c r="U1403" s="34" t="s">
        <v>4762</v>
      </c>
      <c r="V1403" s="34"/>
      <c r="W1403" s="34"/>
      <c r="X1403" s="34"/>
      <c r="Y1403" s="34"/>
      <c r="Z1403" s="34"/>
      <c r="AA1403" s="68" t="str">
        <f t="shared" si="21"/>
        <v/>
      </c>
      <c r="AB1403" s="47"/>
      <c r="AC1403" s="47"/>
      <c r="AD1403" s="47"/>
      <c r="AE1403" s="47" t="s">
        <v>4763</v>
      </c>
      <c r="AF1403" s="39" t="s">
        <v>63</v>
      </c>
      <c r="AG1403" s="39" t="s">
        <v>4764</v>
      </c>
    </row>
    <row r="1404" spans="1:33" s="5" customFormat="1" ht="50.25" customHeight="1" x14ac:dyDescent="0.3">
      <c r="A1404" s="58" t="s">
        <v>4753</v>
      </c>
      <c r="B1404" s="35">
        <v>93141500</v>
      </c>
      <c r="C1404" s="34" t="s">
        <v>4772</v>
      </c>
      <c r="D1404" s="55">
        <v>43314</v>
      </c>
      <c r="E1404" s="34" t="s">
        <v>1718</v>
      </c>
      <c r="F1404" s="34" t="s">
        <v>621</v>
      </c>
      <c r="G1404" s="34" t="s">
        <v>232</v>
      </c>
      <c r="H1404" s="74">
        <v>60000000</v>
      </c>
      <c r="I1404" s="74">
        <v>60000000</v>
      </c>
      <c r="J1404" s="34" t="s">
        <v>76</v>
      </c>
      <c r="K1404" s="34" t="s">
        <v>68</v>
      </c>
      <c r="L1404" s="35" t="s">
        <v>4755</v>
      </c>
      <c r="M1404" s="35" t="s">
        <v>4756</v>
      </c>
      <c r="N1404" s="58" t="s">
        <v>4767</v>
      </c>
      <c r="O1404" s="45" t="s">
        <v>4758</v>
      </c>
      <c r="P1404" s="34" t="s">
        <v>1722</v>
      </c>
      <c r="Q1404" s="34" t="s">
        <v>4759</v>
      </c>
      <c r="R1404" s="34" t="s">
        <v>4760</v>
      </c>
      <c r="S1404" s="34">
        <v>70073001</v>
      </c>
      <c r="T1404" s="34" t="s">
        <v>4761</v>
      </c>
      <c r="U1404" s="34" t="s">
        <v>4762</v>
      </c>
      <c r="V1404" s="34"/>
      <c r="W1404" s="34"/>
      <c r="X1404" s="34"/>
      <c r="Y1404" s="34"/>
      <c r="Z1404" s="34"/>
      <c r="AA1404" s="68" t="str">
        <f t="shared" si="21"/>
        <v/>
      </c>
      <c r="AB1404" s="47"/>
      <c r="AC1404" s="47"/>
      <c r="AD1404" s="47"/>
      <c r="AE1404" s="47" t="s">
        <v>4763</v>
      </c>
      <c r="AF1404" s="39" t="s">
        <v>63</v>
      </c>
      <c r="AG1404" s="39" t="s">
        <v>4764</v>
      </c>
    </row>
    <row r="1405" spans="1:33" s="5" customFormat="1" ht="50.25" customHeight="1" x14ac:dyDescent="0.3">
      <c r="A1405" s="58" t="s">
        <v>4753</v>
      </c>
      <c r="B1405" s="35">
        <v>93141500</v>
      </c>
      <c r="C1405" s="34" t="s">
        <v>4773</v>
      </c>
      <c r="D1405" s="55">
        <v>43314</v>
      </c>
      <c r="E1405" s="34" t="s">
        <v>1718</v>
      </c>
      <c r="F1405" s="34" t="s">
        <v>621</v>
      </c>
      <c r="G1405" s="34" t="s">
        <v>232</v>
      </c>
      <c r="H1405" s="74">
        <v>90000000</v>
      </c>
      <c r="I1405" s="74">
        <v>90000000</v>
      </c>
      <c r="J1405" s="34" t="s">
        <v>76</v>
      </c>
      <c r="K1405" s="34" t="s">
        <v>68</v>
      </c>
      <c r="L1405" s="35" t="s">
        <v>4755</v>
      </c>
      <c r="M1405" s="35" t="s">
        <v>4756</v>
      </c>
      <c r="N1405" s="58" t="s">
        <v>4767</v>
      </c>
      <c r="O1405" s="45" t="s">
        <v>4758</v>
      </c>
      <c r="P1405" s="34" t="s">
        <v>1722</v>
      </c>
      <c r="Q1405" s="34" t="s">
        <v>4759</v>
      </c>
      <c r="R1405" s="34" t="s">
        <v>4760</v>
      </c>
      <c r="S1405" s="34">
        <v>70073001</v>
      </c>
      <c r="T1405" s="34" t="s">
        <v>4761</v>
      </c>
      <c r="U1405" s="34" t="s">
        <v>4762</v>
      </c>
      <c r="V1405" s="34"/>
      <c r="W1405" s="34"/>
      <c r="X1405" s="34"/>
      <c r="Y1405" s="34"/>
      <c r="Z1405" s="34"/>
      <c r="AA1405" s="68" t="str">
        <f t="shared" si="21"/>
        <v/>
      </c>
      <c r="AB1405" s="47"/>
      <c r="AC1405" s="47"/>
      <c r="AD1405" s="47"/>
      <c r="AE1405" s="47" t="s">
        <v>4763</v>
      </c>
      <c r="AF1405" s="39" t="s">
        <v>63</v>
      </c>
      <c r="AG1405" s="39" t="s">
        <v>4764</v>
      </c>
    </row>
    <row r="1406" spans="1:33" s="5" customFormat="1" ht="50.25" customHeight="1" x14ac:dyDescent="0.3">
      <c r="A1406" s="58" t="s">
        <v>4753</v>
      </c>
      <c r="B1406" s="35">
        <v>93141500</v>
      </c>
      <c r="C1406" s="34" t="s">
        <v>4774</v>
      </c>
      <c r="D1406" s="55">
        <v>43314</v>
      </c>
      <c r="E1406" s="34" t="s">
        <v>1718</v>
      </c>
      <c r="F1406" s="34" t="s">
        <v>621</v>
      </c>
      <c r="G1406" s="34" t="s">
        <v>232</v>
      </c>
      <c r="H1406" s="74">
        <v>120000000</v>
      </c>
      <c r="I1406" s="74">
        <v>120000000</v>
      </c>
      <c r="J1406" s="34" t="s">
        <v>76</v>
      </c>
      <c r="K1406" s="34" t="s">
        <v>68</v>
      </c>
      <c r="L1406" s="35" t="s">
        <v>4755</v>
      </c>
      <c r="M1406" s="35" t="s">
        <v>4756</v>
      </c>
      <c r="N1406" s="58" t="s">
        <v>4767</v>
      </c>
      <c r="O1406" s="45" t="s">
        <v>4758</v>
      </c>
      <c r="P1406" s="34" t="s">
        <v>1722</v>
      </c>
      <c r="Q1406" s="34" t="s">
        <v>4759</v>
      </c>
      <c r="R1406" s="34" t="s">
        <v>4760</v>
      </c>
      <c r="S1406" s="34">
        <v>70073001</v>
      </c>
      <c r="T1406" s="34" t="s">
        <v>4761</v>
      </c>
      <c r="U1406" s="34" t="s">
        <v>4762</v>
      </c>
      <c r="V1406" s="34"/>
      <c r="W1406" s="34"/>
      <c r="X1406" s="34"/>
      <c r="Y1406" s="34"/>
      <c r="Z1406" s="34"/>
      <c r="AA1406" s="68" t="str">
        <f t="shared" si="21"/>
        <v/>
      </c>
      <c r="AB1406" s="47"/>
      <c r="AC1406" s="47"/>
      <c r="AD1406" s="47"/>
      <c r="AE1406" s="47" t="s">
        <v>4763</v>
      </c>
      <c r="AF1406" s="39" t="s">
        <v>63</v>
      </c>
      <c r="AG1406" s="39" t="s">
        <v>4764</v>
      </c>
    </row>
    <row r="1407" spans="1:33" s="5" customFormat="1" ht="50.25" customHeight="1" x14ac:dyDescent="0.3">
      <c r="A1407" s="58" t="s">
        <v>4753</v>
      </c>
      <c r="B1407" s="35">
        <v>93141500</v>
      </c>
      <c r="C1407" s="34" t="s">
        <v>4775</v>
      </c>
      <c r="D1407" s="55">
        <v>43160</v>
      </c>
      <c r="E1407" s="34" t="s">
        <v>4776</v>
      </c>
      <c r="F1407" s="34" t="s">
        <v>211</v>
      </c>
      <c r="G1407" s="34" t="s">
        <v>232</v>
      </c>
      <c r="H1407" s="74">
        <v>560000000</v>
      </c>
      <c r="I1407" s="74">
        <v>522905885</v>
      </c>
      <c r="J1407" s="34" t="s">
        <v>76</v>
      </c>
      <c r="K1407" s="34" t="s">
        <v>68</v>
      </c>
      <c r="L1407" s="35" t="s">
        <v>4777</v>
      </c>
      <c r="M1407" s="35" t="s">
        <v>4756</v>
      </c>
      <c r="N1407" s="58" t="s">
        <v>4767</v>
      </c>
      <c r="O1407" s="45" t="s">
        <v>4758</v>
      </c>
      <c r="P1407" s="34" t="s">
        <v>4778</v>
      </c>
      <c r="Q1407" s="34" t="s">
        <v>4779</v>
      </c>
      <c r="R1407" s="34" t="s">
        <v>4780</v>
      </c>
      <c r="S1407" s="34">
        <v>70057001</v>
      </c>
      <c r="T1407" s="34" t="s">
        <v>4781</v>
      </c>
      <c r="U1407" s="34" t="s">
        <v>4782</v>
      </c>
      <c r="V1407" s="34">
        <v>8127</v>
      </c>
      <c r="W1407" s="34">
        <v>20905</v>
      </c>
      <c r="X1407" s="71">
        <v>43168</v>
      </c>
      <c r="Y1407" s="77">
        <v>2018060223814</v>
      </c>
      <c r="Z1407" s="34">
        <v>4600008103</v>
      </c>
      <c r="AA1407" s="68">
        <f t="shared" si="21"/>
        <v>1</v>
      </c>
      <c r="AB1407" s="39" t="s">
        <v>4783</v>
      </c>
      <c r="AC1407" s="35" t="s">
        <v>61</v>
      </c>
      <c r="AD1407" s="39"/>
      <c r="AE1407" s="39" t="s">
        <v>4784</v>
      </c>
      <c r="AF1407" s="39" t="s">
        <v>63</v>
      </c>
      <c r="AG1407" s="39" t="s">
        <v>4764</v>
      </c>
    </row>
    <row r="1408" spans="1:33" s="5" customFormat="1" ht="50.25" customHeight="1" x14ac:dyDescent="0.3">
      <c r="A1408" s="58" t="s">
        <v>4753</v>
      </c>
      <c r="B1408" s="35">
        <v>93141500</v>
      </c>
      <c r="C1408" s="34" t="s">
        <v>4785</v>
      </c>
      <c r="D1408" s="55">
        <v>43101</v>
      </c>
      <c r="E1408" s="34" t="s">
        <v>4786</v>
      </c>
      <c r="F1408" s="34" t="s">
        <v>227</v>
      </c>
      <c r="G1408" s="34" t="s">
        <v>232</v>
      </c>
      <c r="H1408" s="74">
        <v>25000000</v>
      </c>
      <c r="I1408" s="74">
        <v>25000000</v>
      </c>
      <c r="J1408" s="34" t="s">
        <v>76</v>
      </c>
      <c r="K1408" s="34" t="s">
        <v>68</v>
      </c>
      <c r="L1408" s="35" t="s">
        <v>4777</v>
      </c>
      <c r="M1408" s="35" t="s">
        <v>4756</v>
      </c>
      <c r="N1408" s="58" t="s">
        <v>4767</v>
      </c>
      <c r="O1408" s="45" t="s">
        <v>4758</v>
      </c>
      <c r="P1408" s="34"/>
      <c r="Q1408" s="34"/>
      <c r="R1408" s="34"/>
      <c r="S1408" s="34"/>
      <c r="T1408" s="34"/>
      <c r="U1408" s="34"/>
      <c r="V1408" s="34"/>
      <c r="W1408" s="34"/>
      <c r="X1408" s="34"/>
      <c r="Y1408" s="34"/>
      <c r="Z1408" s="34"/>
      <c r="AA1408" s="68" t="str">
        <f t="shared" si="21"/>
        <v/>
      </c>
      <c r="AB1408" s="47"/>
      <c r="AC1408" s="47"/>
      <c r="AD1408" s="34" t="s">
        <v>4787</v>
      </c>
      <c r="AE1408" s="47" t="s">
        <v>4788</v>
      </c>
      <c r="AF1408" s="39" t="s">
        <v>63</v>
      </c>
      <c r="AG1408" s="39" t="s">
        <v>4764</v>
      </c>
    </row>
    <row r="1409" spans="1:33" s="5" customFormat="1" ht="50.25" customHeight="1" x14ac:dyDescent="0.3">
      <c r="A1409" s="58" t="s">
        <v>4753</v>
      </c>
      <c r="B1409" s="35">
        <v>93141500</v>
      </c>
      <c r="C1409" s="34" t="s">
        <v>4789</v>
      </c>
      <c r="D1409" s="55">
        <v>43160</v>
      </c>
      <c r="E1409" s="34" t="s">
        <v>4790</v>
      </c>
      <c r="F1409" s="34" t="s">
        <v>211</v>
      </c>
      <c r="G1409" s="34" t="s">
        <v>4791</v>
      </c>
      <c r="H1409" s="74">
        <v>736000000</v>
      </c>
      <c r="I1409" s="74">
        <v>736000000</v>
      </c>
      <c r="J1409" s="34" t="s">
        <v>4792</v>
      </c>
      <c r="K1409" s="34" t="s">
        <v>4793</v>
      </c>
      <c r="L1409" s="35" t="s">
        <v>4755</v>
      </c>
      <c r="M1409" s="35" t="s">
        <v>4756</v>
      </c>
      <c r="N1409" s="58" t="s">
        <v>4767</v>
      </c>
      <c r="O1409" s="45" t="s">
        <v>4758</v>
      </c>
      <c r="P1409" s="34" t="s">
        <v>4794</v>
      </c>
      <c r="Q1409" s="34" t="s">
        <v>4795</v>
      </c>
      <c r="R1409" s="34" t="s">
        <v>4796</v>
      </c>
      <c r="S1409" s="34">
        <v>70060001</v>
      </c>
      <c r="T1409" s="34" t="s">
        <v>4797</v>
      </c>
      <c r="U1409" s="34" t="s">
        <v>4798</v>
      </c>
      <c r="V1409" s="34">
        <v>8136</v>
      </c>
      <c r="W1409" s="34">
        <v>21095</v>
      </c>
      <c r="X1409" s="71">
        <v>43174</v>
      </c>
      <c r="Y1409" s="77">
        <v>2018060223713</v>
      </c>
      <c r="Z1409" s="34">
        <v>4600008104</v>
      </c>
      <c r="AA1409" s="68">
        <f t="shared" si="21"/>
        <v>1</v>
      </c>
      <c r="AB1409" s="34" t="s">
        <v>4799</v>
      </c>
      <c r="AC1409" s="35" t="s">
        <v>61</v>
      </c>
      <c r="AD1409" s="39"/>
      <c r="AE1409" s="39" t="s">
        <v>4800</v>
      </c>
      <c r="AF1409" s="39" t="s">
        <v>63</v>
      </c>
      <c r="AG1409" s="39" t="s">
        <v>4764</v>
      </c>
    </row>
    <row r="1410" spans="1:33" s="5" customFormat="1" ht="50.25" customHeight="1" x14ac:dyDescent="0.3">
      <c r="A1410" s="58" t="s">
        <v>4753</v>
      </c>
      <c r="B1410" s="35">
        <v>93141500</v>
      </c>
      <c r="C1410" s="34" t="s">
        <v>4801</v>
      </c>
      <c r="D1410" s="55">
        <v>43344</v>
      </c>
      <c r="E1410" s="34" t="s">
        <v>248</v>
      </c>
      <c r="F1410" s="34" t="s">
        <v>211</v>
      </c>
      <c r="G1410" s="34" t="s">
        <v>232</v>
      </c>
      <c r="H1410" s="74">
        <v>150000000</v>
      </c>
      <c r="I1410" s="74">
        <v>150000000</v>
      </c>
      <c r="J1410" s="34" t="s">
        <v>76</v>
      </c>
      <c r="K1410" s="34" t="s">
        <v>68</v>
      </c>
      <c r="L1410" s="35" t="s">
        <v>4777</v>
      </c>
      <c r="M1410" s="35" t="s">
        <v>4756</v>
      </c>
      <c r="N1410" s="58" t="s">
        <v>4757</v>
      </c>
      <c r="O1410" s="45" t="s">
        <v>4758</v>
      </c>
      <c r="P1410" s="34" t="s">
        <v>4778</v>
      </c>
      <c r="Q1410" s="34" t="s">
        <v>4802</v>
      </c>
      <c r="R1410" s="34" t="s">
        <v>4803</v>
      </c>
      <c r="S1410" s="34">
        <v>70062001</v>
      </c>
      <c r="T1410" s="34" t="s">
        <v>4802</v>
      </c>
      <c r="U1410" s="34" t="s">
        <v>4804</v>
      </c>
      <c r="V1410" s="34"/>
      <c r="W1410" s="34"/>
      <c r="X1410" s="34"/>
      <c r="Y1410" s="34"/>
      <c r="Z1410" s="34"/>
      <c r="AA1410" s="68" t="str">
        <f t="shared" si="21"/>
        <v/>
      </c>
      <c r="AB1410" s="47"/>
      <c r="AC1410" s="47"/>
      <c r="AD1410" s="47"/>
      <c r="AE1410" s="47" t="s">
        <v>4805</v>
      </c>
      <c r="AF1410" s="39" t="s">
        <v>63</v>
      </c>
      <c r="AG1410" s="39" t="s">
        <v>4764</v>
      </c>
    </row>
    <row r="1411" spans="1:33" s="5" customFormat="1" ht="50.25" customHeight="1" x14ac:dyDescent="0.3">
      <c r="A1411" s="58" t="s">
        <v>4753</v>
      </c>
      <c r="B1411" s="35">
        <v>93141500</v>
      </c>
      <c r="C1411" s="34" t="s">
        <v>4806</v>
      </c>
      <c r="D1411" s="55">
        <v>43314</v>
      </c>
      <c r="E1411" s="34" t="s">
        <v>1718</v>
      </c>
      <c r="F1411" s="34" t="s">
        <v>95</v>
      </c>
      <c r="G1411" s="34" t="s">
        <v>232</v>
      </c>
      <c r="H1411" s="74">
        <v>100000000</v>
      </c>
      <c r="I1411" s="74">
        <v>100000000</v>
      </c>
      <c r="J1411" s="34" t="s">
        <v>76</v>
      </c>
      <c r="K1411" s="34" t="s">
        <v>68</v>
      </c>
      <c r="L1411" s="35" t="s">
        <v>4777</v>
      </c>
      <c r="M1411" s="35" t="s">
        <v>4756</v>
      </c>
      <c r="N1411" s="58" t="s">
        <v>4767</v>
      </c>
      <c r="O1411" s="45" t="s">
        <v>4758</v>
      </c>
      <c r="P1411" s="35" t="s">
        <v>4778</v>
      </c>
      <c r="Q1411" s="35" t="s">
        <v>4807</v>
      </c>
      <c r="R1411" s="35" t="s">
        <v>4803</v>
      </c>
      <c r="S1411" s="35">
        <v>70062001</v>
      </c>
      <c r="T1411" s="35" t="s">
        <v>4807</v>
      </c>
      <c r="U1411" s="35" t="s">
        <v>4808</v>
      </c>
      <c r="V1411" s="35"/>
      <c r="W1411" s="35"/>
      <c r="X1411" s="35"/>
      <c r="Y1411" s="35"/>
      <c r="Z1411" s="35"/>
      <c r="AA1411" s="68" t="str">
        <f t="shared" si="21"/>
        <v/>
      </c>
      <c r="AB1411" s="47"/>
      <c r="AC1411" s="124"/>
      <c r="AD1411" s="124"/>
      <c r="AE1411" s="47" t="s">
        <v>4805</v>
      </c>
      <c r="AF1411" s="47" t="s">
        <v>63</v>
      </c>
      <c r="AG1411" s="47" t="s">
        <v>4764</v>
      </c>
    </row>
    <row r="1412" spans="1:33" s="5" customFormat="1" ht="50.25" customHeight="1" x14ac:dyDescent="0.3">
      <c r="A1412" s="58" t="s">
        <v>4753</v>
      </c>
      <c r="B1412" s="35">
        <v>93141500</v>
      </c>
      <c r="C1412" s="34" t="s">
        <v>4809</v>
      </c>
      <c r="D1412" s="55">
        <v>43314</v>
      </c>
      <c r="E1412" s="34" t="s">
        <v>834</v>
      </c>
      <c r="F1412" s="34" t="s">
        <v>75</v>
      </c>
      <c r="G1412" s="34" t="s">
        <v>232</v>
      </c>
      <c r="H1412" s="74">
        <v>72000000</v>
      </c>
      <c r="I1412" s="74">
        <v>72000000</v>
      </c>
      <c r="J1412" s="34" t="s">
        <v>76</v>
      </c>
      <c r="K1412" s="34" t="s">
        <v>68</v>
      </c>
      <c r="L1412" s="35" t="s">
        <v>4777</v>
      </c>
      <c r="M1412" s="35" t="s">
        <v>4756</v>
      </c>
      <c r="N1412" s="58" t="s">
        <v>4767</v>
      </c>
      <c r="O1412" s="45" t="s">
        <v>4758</v>
      </c>
      <c r="P1412" s="35" t="s">
        <v>4778</v>
      </c>
      <c r="Q1412" s="35" t="s">
        <v>4802</v>
      </c>
      <c r="R1412" s="35" t="s">
        <v>4803</v>
      </c>
      <c r="S1412" s="35">
        <v>70062001</v>
      </c>
      <c r="T1412" s="35" t="s">
        <v>4802</v>
      </c>
      <c r="U1412" s="35" t="s">
        <v>4810</v>
      </c>
      <c r="V1412" s="35"/>
      <c r="W1412" s="35"/>
      <c r="X1412" s="35"/>
      <c r="Y1412" s="35"/>
      <c r="Z1412" s="35"/>
      <c r="AA1412" s="68" t="str">
        <f t="shared" si="21"/>
        <v/>
      </c>
      <c r="AB1412" s="47"/>
      <c r="AC1412" s="47"/>
      <c r="AD1412" s="47"/>
      <c r="AE1412" s="47" t="s">
        <v>4805</v>
      </c>
      <c r="AF1412" s="47" t="s">
        <v>63</v>
      </c>
      <c r="AG1412" s="47" t="s">
        <v>4764</v>
      </c>
    </row>
    <row r="1413" spans="1:33" s="5" customFormat="1" ht="50.25" customHeight="1" x14ac:dyDescent="0.3">
      <c r="A1413" s="58" t="s">
        <v>4753</v>
      </c>
      <c r="B1413" s="35">
        <v>93141500</v>
      </c>
      <c r="C1413" s="34" t="s">
        <v>4811</v>
      </c>
      <c r="D1413" s="55">
        <v>42783</v>
      </c>
      <c r="E1413" s="34" t="s">
        <v>136</v>
      </c>
      <c r="F1413" s="34" t="s">
        <v>47</v>
      </c>
      <c r="G1413" s="34" t="s">
        <v>232</v>
      </c>
      <c r="H1413" s="74">
        <v>1190000000</v>
      </c>
      <c r="I1413" s="74">
        <v>357000000</v>
      </c>
      <c r="J1413" s="34" t="s">
        <v>49</v>
      </c>
      <c r="K1413" s="34" t="s">
        <v>50</v>
      </c>
      <c r="L1413" s="35" t="s">
        <v>4755</v>
      </c>
      <c r="M1413" s="35" t="s">
        <v>4812</v>
      </c>
      <c r="N1413" s="58" t="s">
        <v>4767</v>
      </c>
      <c r="O1413" s="45" t="s">
        <v>4758</v>
      </c>
      <c r="P1413" s="34" t="s">
        <v>4778</v>
      </c>
      <c r="Q1413" s="34" t="s">
        <v>4813</v>
      </c>
      <c r="R1413" s="34" t="s">
        <v>4803</v>
      </c>
      <c r="S1413" s="34">
        <v>70062001</v>
      </c>
      <c r="T1413" s="34" t="s">
        <v>4814</v>
      </c>
      <c r="U1413" s="35" t="s">
        <v>4815</v>
      </c>
      <c r="V1413" s="35">
        <v>6868</v>
      </c>
      <c r="W1413" s="34">
        <v>6868</v>
      </c>
      <c r="X1413" s="60">
        <v>42842</v>
      </c>
      <c r="Y1413" s="77">
        <v>2017060078114</v>
      </c>
      <c r="Z1413" s="34">
        <v>4600006706</v>
      </c>
      <c r="AA1413" s="68">
        <f t="shared" si="21"/>
        <v>1</v>
      </c>
      <c r="AB1413" s="35" t="s">
        <v>4816</v>
      </c>
      <c r="AC1413" s="35" t="s">
        <v>61</v>
      </c>
      <c r="AD1413" s="35" t="s">
        <v>4817</v>
      </c>
      <c r="AE1413" s="35" t="s">
        <v>4818</v>
      </c>
      <c r="AF1413" s="39" t="s">
        <v>63</v>
      </c>
      <c r="AG1413" s="39" t="s">
        <v>4764</v>
      </c>
    </row>
    <row r="1414" spans="1:33" s="5" customFormat="1" ht="50.25" customHeight="1" x14ac:dyDescent="0.3">
      <c r="A1414" s="58" t="s">
        <v>4753</v>
      </c>
      <c r="B1414" s="35">
        <v>93141500</v>
      </c>
      <c r="C1414" s="34" t="s">
        <v>4819</v>
      </c>
      <c r="D1414" s="55">
        <v>42948</v>
      </c>
      <c r="E1414" s="34" t="s">
        <v>796</v>
      </c>
      <c r="F1414" s="34" t="s">
        <v>47</v>
      </c>
      <c r="G1414" s="34" t="s">
        <v>232</v>
      </c>
      <c r="H1414" s="74">
        <v>2150000000</v>
      </c>
      <c r="I1414" s="74">
        <v>650000000</v>
      </c>
      <c r="J1414" s="34" t="s">
        <v>49</v>
      </c>
      <c r="K1414" s="34" t="s">
        <v>50</v>
      </c>
      <c r="L1414" s="35" t="s">
        <v>4755</v>
      </c>
      <c r="M1414" s="35" t="s">
        <v>4756</v>
      </c>
      <c r="N1414" s="58" t="s">
        <v>4767</v>
      </c>
      <c r="O1414" s="45" t="s">
        <v>4758</v>
      </c>
      <c r="P1414" s="35" t="s">
        <v>1722</v>
      </c>
      <c r="Q1414" s="35" t="s">
        <v>4820</v>
      </c>
      <c r="R1414" s="35" t="s">
        <v>4821</v>
      </c>
      <c r="S1414" s="35">
        <v>70063001</v>
      </c>
      <c r="T1414" s="35" t="s">
        <v>4822</v>
      </c>
      <c r="U1414" s="35" t="s">
        <v>4823</v>
      </c>
      <c r="V1414" s="35">
        <v>7337</v>
      </c>
      <c r="W1414" s="35">
        <v>7337</v>
      </c>
      <c r="X1414" s="46">
        <v>42942</v>
      </c>
      <c r="Y1414" s="115">
        <v>2017060097072</v>
      </c>
      <c r="Z1414" s="35">
        <v>4600007202</v>
      </c>
      <c r="AA1414" s="68">
        <f t="shared" si="21"/>
        <v>1</v>
      </c>
      <c r="AB1414" s="35" t="s">
        <v>4824</v>
      </c>
      <c r="AC1414" s="35" t="s">
        <v>106</v>
      </c>
      <c r="AD1414" s="35" t="s">
        <v>4825</v>
      </c>
      <c r="AE1414" s="35" t="s">
        <v>4826</v>
      </c>
      <c r="AF1414" s="47" t="s">
        <v>63</v>
      </c>
      <c r="AG1414" s="47" t="s">
        <v>4764</v>
      </c>
    </row>
    <row r="1415" spans="1:33" s="5" customFormat="1" ht="50.25" customHeight="1" x14ac:dyDescent="0.3">
      <c r="A1415" s="58" t="s">
        <v>4753</v>
      </c>
      <c r="B1415" s="35">
        <v>93141500</v>
      </c>
      <c r="C1415" s="34" t="s">
        <v>4827</v>
      </c>
      <c r="D1415" s="55">
        <v>43101</v>
      </c>
      <c r="E1415" s="34" t="s">
        <v>837</v>
      </c>
      <c r="F1415" s="34" t="s">
        <v>68</v>
      </c>
      <c r="G1415" s="34" t="s">
        <v>232</v>
      </c>
      <c r="H1415" s="74">
        <v>209577945</v>
      </c>
      <c r="I1415" s="74">
        <v>193357395</v>
      </c>
      <c r="J1415" s="34" t="s">
        <v>76</v>
      </c>
      <c r="K1415" s="34" t="s">
        <v>68</v>
      </c>
      <c r="L1415" s="35" t="s">
        <v>4755</v>
      </c>
      <c r="M1415" s="35" t="s">
        <v>4756</v>
      </c>
      <c r="N1415" s="58" t="s">
        <v>4767</v>
      </c>
      <c r="O1415" s="45" t="s">
        <v>4758</v>
      </c>
      <c r="P1415" s="39"/>
      <c r="Q1415" s="39"/>
      <c r="R1415" s="39"/>
      <c r="S1415" s="39"/>
      <c r="T1415" s="39"/>
      <c r="U1415" s="47"/>
      <c r="V1415" s="47"/>
      <c r="W1415" s="39"/>
      <c r="X1415" s="86"/>
      <c r="Y1415" s="39"/>
      <c r="Z1415" s="39"/>
      <c r="AA1415" s="68" t="str">
        <f t="shared" si="21"/>
        <v/>
      </c>
      <c r="AB1415" s="47"/>
      <c r="AC1415" s="47"/>
      <c r="AD1415" s="34" t="s">
        <v>4828</v>
      </c>
      <c r="AE1415" s="47" t="s">
        <v>4829</v>
      </c>
      <c r="AF1415" s="39" t="s">
        <v>63</v>
      </c>
      <c r="AG1415" s="39" t="s">
        <v>4764</v>
      </c>
    </row>
    <row r="1416" spans="1:33" s="5" customFormat="1" ht="50.25" customHeight="1" x14ac:dyDescent="0.3">
      <c r="A1416" s="58" t="s">
        <v>4753</v>
      </c>
      <c r="B1416" s="35">
        <v>93141500</v>
      </c>
      <c r="C1416" s="34" t="s">
        <v>5839</v>
      </c>
      <c r="D1416" s="55">
        <v>43313</v>
      </c>
      <c r="E1416" s="34" t="s">
        <v>796</v>
      </c>
      <c r="F1416" s="34" t="s">
        <v>5840</v>
      </c>
      <c r="G1416" s="34" t="s">
        <v>232</v>
      </c>
      <c r="H1416" s="74">
        <v>45000000</v>
      </c>
      <c r="I1416" s="74">
        <v>45000000</v>
      </c>
      <c r="J1416" s="34" t="s">
        <v>76</v>
      </c>
      <c r="K1416" s="34" t="s">
        <v>68</v>
      </c>
      <c r="L1416" s="35" t="s">
        <v>4755</v>
      </c>
      <c r="M1416" s="35" t="s">
        <v>4756</v>
      </c>
      <c r="N1416" s="58" t="s">
        <v>4767</v>
      </c>
      <c r="O1416" s="45" t="s">
        <v>4758</v>
      </c>
      <c r="P1416" s="34" t="s">
        <v>4778</v>
      </c>
      <c r="Q1416" s="34" t="s">
        <v>4779</v>
      </c>
      <c r="R1416" s="34" t="s">
        <v>4780</v>
      </c>
      <c r="S1416" s="34">
        <v>70057001</v>
      </c>
      <c r="T1416" s="34" t="s">
        <v>4781</v>
      </c>
      <c r="U1416" s="34" t="s">
        <v>4782</v>
      </c>
      <c r="V1416" s="47"/>
      <c r="W1416" s="39"/>
      <c r="X1416" s="86"/>
      <c r="Y1416" s="39"/>
      <c r="Z1416" s="39"/>
      <c r="AA1416" s="68" t="str">
        <f t="shared" si="21"/>
        <v/>
      </c>
      <c r="AB1416" s="47"/>
      <c r="AC1416" s="47"/>
      <c r="AD1416" s="47"/>
      <c r="AE1416" s="47" t="s">
        <v>4829</v>
      </c>
      <c r="AF1416" s="39" t="s">
        <v>63</v>
      </c>
      <c r="AG1416" s="39" t="s">
        <v>4764</v>
      </c>
    </row>
    <row r="1417" spans="1:33" s="5" customFormat="1" ht="50.25" customHeight="1" x14ac:dyDescent="0.3">
      <c r="A1417" s="58" t="s">
        <v>4753</v>
      </c>
      <c r="B1417" s="35">
        <v>93141500</v>
      </c>
      <c r="C1417" s="34" t="s">
        <v>4830</v>
      </c>
      <c r="D1417" s="55">
        <v>43101</v>
      </c>
      <c r="E1417" s="34" t="s">
        <v>231</v>
      </c>
      <c r="F1417" s="34" t="s">
        <v>68</v>
      </c>
      <c r="G1417" s="34" t="s">
        <v>4831</v>
      </c>
      <c r="H1417" s="74">
        <v>190000000</v>
      </c>
      <c r="I1417" s="74">
        <v>190000000</v>
      </c>
      <c r="J1417" s="34" t="s">
        <v>76</v>
      </c>
      <c r="K1417" s="34" t="s">
        <v>68</v>
      </c>
      <c r="L1417" s="35" t="s">
        <v>4755</v>
      </c>
      <c r="M1417" s="35" t="s">
        <v>4756</v>
      </c>
      <c r="N1417" s="58" t="s">
        <v>4767</v>
      </c>
      <c r="O1417" s="45" t="s">
        <v>4758</v>
      </c>
      <c r="P1417" s="39"/>
      <c r="Q1417" s="39"/>
      <c r="R1417" s="39"/>
      <c r="S1417" s="39"/>
      <c r="T1417" s="39"/>
      <c r="U1417" s="47"/>
      <c r="V1417" s="47"/>
      <c r="W1417" s="39"/>
      <c r="X1417" s="86"/>
      <c r="Y1417" s="39"/>
      <c r="Z1417" s="39"/>
      <c r="AA1417" s="68" t="str">
        <f t="shared" si="21"/>
        <v/>
      </c>
      <c r="AB1417" s="47"/>
      <c r="AC1417" s="47"/>
      <c r="AD1417" s="34" t="s">
        <v>4832</v>
      </c>
      <c r="AE1417" s="47" t="s">
        <v>4829</v>
      </c>
      <c r="AF1417" s="39" t="s">
        <v>63</v>
      </c>
      <c r="AG1417" s="39" t="s">
        <v>4764</v>
      </c>
    </row>
    <row r="1418" spans="1:33" s="5" customFormat="1" ht="50.25" customHeight="1" x14ac:dyDescent="0.3">
      <c r="A1418" s="58" t="s">
        <v>4753</v>
      </c>
      <c r="B1418" s="35">
        <v>93141500</v>
      </c>
      <c r="C1418" s="34" t="s">
        <v>4833</v>
      </c>
      <c r="D1418" s="55">
        <v>43132</v>
      </c>
      <c r="E1418" s="34" t="s">
        <v>4834</v>
      </c>
      <c r="F1418" s="34" t="s">
        <v>68</v>
      </c>
      <c r="G1418" s="34" t="s">
        <v>4791</v>
      </c>
      <c r="H1418" s="74">
        <v>2400000000</v>
      </c>
      <c r="I1418" s="74">
        <v>2400000000</v>
      </c>
      <c r="J1418" s="34" t="s">
        <v>76</v>
      </c>
      <c r="K1418" s="34" t="s">
        <v>68</v>
      </c>
      <c r="L1418" s="35" t="s">
        <v>4755</v>
      </c>
      <c r="M1418" s="35" t="s">
        <v>4756</v>
      </c>
      <c r="N1418" s="58" t="s">
        <v>4767</v>
      </c>
      <c r="O1418" s="45" t="s">
        <v>4758</v>
      </c>
      <c r="P1418" s="34" t="s">
        <v>4778</v>
      </c>
      <c r="Q1418" s="34" t="s">
        <v>4779</v>
      </c>
      <c r="R1418" s="34" t="s">
        <v>4780</v>
      </c>
      <c r="S1418" s="34">
        <v>70057001</v>
      </c>
      <c r="T1418" s="34" t="s">
        <v>4781</v>
      </c>
      <c r="U1418" s="34" t="s">
        <v>4782</v>
      </c>
      <c r="V1418" s="47"/>
      <c r="W1418" s="39"/>
      <c r="X1418" s="86"/>
      <c r="Y1418" s="39"/>
      <c r="Z1418" s="39"/>
      <c r="AA1418" s="68" t="str">
        <f t="shared" si="21"/>
        <v/>
      </c>
      <c r="AB1418" s="47"/>
      <c r="AC1418" s="47"/>
      <c r="AD1418" s="34" t="s">
        <v>4835</v>
      </c>
      <c r="AE1418" s="47" t="s">
        <v>4836</v>
      </c>
      <c r="AF1418" s="39" t="s">
        <v>63</v>
      </c>
      <c r="AG1418" s="39" t="s">
        <v>4764</v>
      </c>
    </row>
    <row r="1419" spans="1:33" s="5" customFormat="1" ht="50.25" customHeight="1" x14ac:dyDescent="0.3">
      <c r="A1419" s="58" t="s">
        <v>4753</v>
      </c>
      <c r="B1419" s="35">
        <v>93141500</v>
      </c>
      <c r="C1419" s="34" t="s">
        <v>4837</v>
      </c>
      <c r="D1419" s="55">
        <v>45870</v>
      </c>
      <c r="E1419" s="34" t="s">
        <v>1744</v>
      </c>
      <c r="F1419" s="34" t="s">
        <v>4838</v>
      </c>
      <c r="G1419" s="34" t="s">
        <v>570</v>
      </c>
      <c r="H1419" s="74">
        <v>1053422055</v>
      </c>
      <c r="I1419" s="74">
        <v>1053422055</v>
      </c>
      <c r="J1419" s="34" t="s">
        <v>76</v>
      </c>
      <c r="K1419" s="34" t="s">
        <v>68</v>
      </c>
      <c r="L1419" s="35" t="s">
        <v>4755</v>
      </c>
      <c r="M1419" s="35" t="s">
        <v>4756</v>
      </c>
      <c r="N1419" s="58" t="s">
        <v>4767</v>
      </c>
      <c r="O1419" s="45" t="s">
        <v>4758</v>
      </c>
      <c r="P1419" s="34" t="s">
        <v>4778</v>
      </c>
      <c r="Q1419" s="34" t="s">
        <v>6106</v>
      </c>
      <c r="R1419" s="34" t="s">
        <v>4839</v>
      </c>
      <c r="S1419" s="35">
        <v>70063001</v>
      </c>
      <c r="T1419" s="34" t="s">
        <v>4840</v>
      </c>
      <c r="U1419" s="35" t="s">
        <v>4841</v>
      </c>
      <c r="V1419" s="35"/>
      <c r="W1419" s="34"/>
      <c r="X1419" s="60"/>
      <c r="Y1419" s="34"/>
      <c r="Z1419" s="34"/>
      <c r="AA1419" s="68" t="str">
        <f t="shared" si="21"/>
        <v/>
      </c>
      <c r="AB1419" s="35"/>
      <c r="AC1419" s="47"/>
      <c r="AD1419" s="34"/>
      <c r="AE1419" s="35" t="s">
        <v>4842</v>
      </c>
      <c r="AF1419" s="39" t="s">
        <v>63</v>
      </c>
      <c r="AG1419" s="34" t="s">
        <v>4764</v>
      </c>
    </row>
    <row r="1420" spans="1:33" s="5" customFormat="1" ht="50.25" customHeight="1" x14ac:dyDescent="0.3">
      <c r="A1420" s="58" t="s">
        <v>4753</v>
      </c>
      <c r="B1420" s="35">
        <v>93141500</v>
      </c>
      <c r="C1420" s="34" t="s">
        <v>4843</v>
      </c>
      <c r="D1420" s="55">
        <v>45870</v>
      </c>
      <c r="E1420" s="34" t="s">
        <v>1744</v>
      </c>
      <c r="F1420" s="34" t="s">
        <v>4838</v>
      </c>
      <c r="G1420" s="34" t="s">
        <v>570</v>
      </c>
      <c r="H1420" s="74">
        <v>80000000</v>
      </c>
      <c r="I1420" s="74">
        <v>80000000</v>
      </c>
      <c r="J1420" s="34" t="s">
        <v>76</v>
      </c>
      <c r="K1420" s="34" t="s">
        <v>68</v>
      </c>
      <c r="L1420" s="35" t="s">
        <v>4755</v>
      </c>
      <c r="M1420" s="35" t="s">
        <v>4756</v>
      </c>
      <c r="N1420" s="58" t="s">
        <v>4767</v>
      </c>
      <c r="O1420" s="45" t="s">
        <v>4758</v>
      </c>
      <c r="P1420" s="35" t="s">
        <v>4844</v>
      </c>
      <c r="Q1420" s="34" t="s">
        <v>4845</v>
      </c>
      <c r="R1420" s="35" t="s">
        <v>4846</v>
      </c>
      <c r="S1420" s="35">
        <v>70066001</v>
      </c>
      <c r="T1420" s="34" t="s">
        <v>4847</v>
      </c>
      <c r="U1420" s="35" t="s">
        <v>4848</v>
      </c>
      <c r="V1420" s="35"/>
      <c r="W1420" s="34"/>
      <c r="X1420" s="60"/>
      <c r="Y1420" s="34"/>
      <c r="Z1420" s="34"/>
      <c r="AA1420" s="68" t="str">
        <f t="shared" si="21"/>
        <v/>
      </c>
      <c r="AB1420" s="35"/>
      <c r="AC1420" s="47"/>
      <c r="AD1420" s="34"/>
      <c r="AE1420" s="47" t="s">
        <v>4829</v>
      </c>
      <c r="AF1420" s="39" t="s">
        <v>63</v>
      </c>
      <c r="AG1420" s="34" t="s">
        <v>4764</v>
      </c>
    </row>
    <row r="1421" spans="1:33" s="5" customFormat="1" ht="50.25" customHeight="1" x14ac:dyDescent="0.3">
      <c r="A1421" s="58" t="s">
        <v>4859</v>
      </c>
      <c r="B1421" s="35" t="s">
        <v>4860</v>
      </c>
      <c r="C1421" s="34" t="s">
        <v>4861</v>
      </c>
      <c r="D1421" s="55">
        <v>43103</v>
      </c>
      <c r="E1421" s="34" t="s">
        <v>4862</v>
      </c>
      <c r="F1421" s="34" t="s">
        <v>1139</v>
      </c>
      <c r="G1421" s="34" t="s">
        <v>4863</v>
      </c>
      <c r="H1421" s="74">
        <v>82500000</v>
      </c>
      <c r="I1421" s="74">
        <v>82500000</v>
      </c>
      <c r="J1421" s="34" t="s">
        <v>76</v>
      </c>
      <c r="K1421" s="34" t="s">
        <v>68</v>
      </c>
      <c r="L1421" s="35" t="s">
        <v>4864</v>
      </c>
      <c r="M1421" s="35" t="s">
        <v>1688</v>
      </c>
      <c r="N1421" s="58" t="s">
        <v>4865</v>
      </c>
      <c r="O1421" s="45" t="s">
        <v>4866</v>
      </c>
      <c r="P1421" s="34" t="s">
        <v>4867</v>
      </c>
      <c r="Q1421" s="34" t="s">
        <v>4868</v>
      </c>
      <c r="R1421" s="34" t="s">
        <v>4869</v>
      </c>
      <c r="S1421" s="34">
        <v>110010001</v>
      </c>
      <c r="T1421" s="34" t="s">
        <v>4870</v>
      </c>
      <c r="U1421" s="35" t="s">
        <v>4871</v>
      </c>
      <c r="V1421" s="35"/>
      <c r="W1421" s="34"/>
      <c r="X1421" s="60"/>
      <c r="Y1421" s="34"/>
      <c r="Z1421" s="34"/>
      <c r="AA1421" s="68" t="str">
        <f t="shared" ref="AA1421:AA1484" si="22">+IF(AND(W1421="",X1421="",Y1421="",Z1421=""),"",IF(AND(W1421&lt;&gt;"",X1421="",Y1421="",Z1421=""),0%,IF(AND(W1421&lt;&gt;"",X1421&lt;&gt;"",Y1421="",Z1421=""),33%,IF(AND(W1421&lt;&gt;"",X1421&lt;&gt;"",Y1421&lt;&gt;"",Z1421=""),66%,IF(AND(W1421&lt;&gt;"",X1421&lt;&gt;"",Y1421&lt;&gt;"",Z1421&lt;&gt;""),100%,"Información incompleta")))))</f>
        <v/>
      </c>
      <c r="AB1421" s="35"/>
      <c r="AC1421" s="35"/>
      <c r="AD1421" s="35"/>
      <c r="AE1421" s="35" t="s">
        <v>4872</v>
      </c>
      <c r="AF1421" s="34" t="s">
        <v>63</v>
      </c>
      <c r="AG1421" s="34" t="s">
        <v>4873</v>
      </c>
    </row>
    <row r="1422" spans="1:33" s="5" customFormat="1" ht="50.25" customHeight="1" x14ac:dyDescent="0.3">
      <c r="A1422" s="58" t="s">
        <v>4859</v>
      </c>
      <c r="B1422" s="35" t="s">
        <v>6050</v>
      </c>
      <c r="C1422" s="34" t="s">
        <v>4874</v>
      </c>
      <c r="D1422" s="55">
        <v>43221</v>
      </c>
      <c r="E1422" s="34" t="s">
        <v>3479</v>
      </c>
      <c r="F1422" s="34" t="s">
        <v>211</v>
      </c>
      <c r="G1422" s="34" t="s">
        <v>4863</v>
      </c>
      <c r="H1422" s="74">
        <v>150000000</v>
      </c>
      <c r="I1422" s="74">
        <v>150000000</v>
      </c>
      <c r="J1422" s="34" t="s">
        <v>76</v>
      </c>
      <c r="K1422" s="34" t="s">
        <v>68</v>
      </c>
      <c r="L1422" s="35" t="s">
        <v>4864</v>
      </c>
      <c r="M1422" s="35" t="s">
        <v>1688</v>
      </c>
      <c r="N1422" s="58" t="s">
        <v>4865</v>
      </c>
      <c r="O1422" s="45" t="s">
        <v>4866</v>
      </c>
      <c r="P1422" s="34" t="s">
        <v>4867</v>
      </c>
      <c r="Q1422" s="34" t="s">
        <v>4868</v>
      </c>
      <c r="R1422" s="34" t="s">
        <v>4875</v>
      </c>
      <c r="S1422" s="34">
        <v>110010001</v>
      </c>
      <c r="T1422" s="34"/>
      <c r="U1422" s="35"/>
      <c r="V1422" s="35"/>
      <c r="W1422" s="34"/>
      <c r="X1422" s="60"/>
      <c r="Y1422" s="34"/>
      <c r="Z1422" s="34"/>
      <c r="AA1422" s="68" t="str">
        <f t="shared" si="22"/>
        <v/>
      </c>
      <c r="AB1422" s="35"/>
      <c r="AC1422" s="35"/>
      <c r="AD1422" s="35" t="s">
        <v>4876</v>
      </c>
      <c r="AE1422" s="35" t="s">
        <v>4872</v>
      </c>
      <c r="AF1422" s="34" t="s">
        <v>63</v>
      </c>
      <c r="AG1422" s="34" t="s">
        <v>4873</v>
      </c>
    </row>
    <row r="1423" spans="1:33" s="5" customFormat="1" ht="50.25" customHeight="1" x14ac:dyDescent="0.3">
      <c r="A1423" s="58" t="s">
        <v>4859</v>
      </c>
      <c r="B1423" s="35" t="s">
        <v>6050</v>
      </c>
      <c r="C1423" s="34" t="s">
        <v>4877</v>
      </c>
      <c r="D1423" s="55">
        <v>43221</v>
      </c>
      <c r="E1423" s="34" t="s">
        <v>3479</v>
      </c>
      <c r="F1423" s="34" t="s">
        <v>75</v>
      </c>
      <c r="G1423" s="34" t="s">
        <v>4863</v>
      </c>
      <c r="H1423" s="74">
        <v>17000000</v>
      </c>
      <c r="I1423" s="74">
        <v>17000000</v>
      </c>
      <c r="J1423" s="34" t="s">
        <v>76</v>
      </c>
      <c r="K1423" s="34" t="s">
        <v>68</v>
      </c>
      <c r="L1423" s="35" t="s">
        <v>4864</v>
      </c>
      <c r="M1423" s="35" t="s">
        <v>1688</v>
      </c>
      <c r="N1423" s="58" t="s">
        <v>4865</v>
      </c>
      <c r="O1423" s="45" t="s">
        <v>4866</v>
      </c>
      <c r="P1423" s="34" t="s">
        <v>4867</v>
      </c>
      <c r="Q1423" s="34" t="s">
        <v>4868</v>
      </c>
      <c r="R1423" s="34" t="s">
        <v>4875</v>
      </c>
      <c r="S1423" s="34">
        <v>110010001</v>
      </c>
      <c r="T1423" s="34"/>
      <c r="U1423" s="35"/>
      <c r="V1423" s="35"/>
      <c r="W1423" s="34"/>
      <c r="X1423" s="60"/>
      <c r="Y1423" s="34"/>
      <c r="Z1423" s="34"/>
      <c r="AA1423" s="68" t="str">
        <f t="shared" si="22"/>
        <v/>
      </c>
      <c r="AB1423" s="35"/>
      <c r="AC1423" s="35"/>
      <c r="AD1423" s="35" t="s">
        <v>4876</v>
      </c>
      <c r="AE1423" s="35" t="s">
        <v>4872</v>
      </c>
      <c r="AF1423" s="34" t="s">
        <v>63</v>
      </c>
      <c r="AG1423" s="34" t="s">
        <v>4873</v>
      </c>
    </row>
    <row r="1424" spans="1:33" s="5" customFormat="1" ht="50.25" customHeight="1" x14ac:dyDescent="0.3">
      <c r="A1424" s="58" t="s">
        <v>4859</v>
      </c>
      <c r="B1424" s="35" t="s">
        <v>6051</v>
      </c>
      <c r="C1424" s="34" t="s">
        <v>4878</v>
      </c>
      <c r="D1424" s="55">
        <v>43221</v>
      </c>
      <c r="E1424" s="34" t="s">
        <v>3479</v>
      </c>
      <c r="F1424" s="34" t="s">
        <v>75</v>
      </c>
      <c r="G1424" s="34" t="s">
        <v>48</v>
      </c>
      <c r="H1424" s="74">
        <v>200000000</v>
      </c>
      <c r="I1424" s="74">
        <v>200000000</v>
      </c>
      <c r="J1424" s="34" t="s">
        <v>76</v>
      </c>
      <c r="K1424" s="34" t="s">
        <v>68</v>
      </c>
      <c r="L1424" s="35" t="s">
        <v>4864</v>
      </c>
      <c r="M1424" s="35" t="s">
        <v>1688</v>
      </c>
      <c r="N1424" s="58" t="s">
        <v>4865</v>
      </c>
      <c r="O1424" s="45" t="s">
        <v>4866</v>
      </c>
      <c r="P1424" s="34" t="s">
        <v>4867</v>
      </c>
      <c r="Q1424" s="34" t="s">
        <v>4868</v>
      </c>
      <c r="R1424" s="34" t="s">
        <v>4879</v>
      </c>
      <c r="S1424" s="34">
        <v>110010001</v>
      </c>
      <c r="T1424" s="34"/>
      <c r="U1424" s="35"/>
      <c r="V1424" s="35"/>
      <c r="W1424" s="34"/>
      <c r="X1424" s="60"/>
      <c r="Y1424" s="34"/>
      <c r="Z1424" s="34"/>
      <c r="AA1424" s="68" t="str">
        <f t="shared" si="22"/>
        <v/>
      </c>
      <c r="AB1424" s="35"/>
      <c r="AC1424" s="35"/>
      <c r="AD1424" s="35" t="s">
        <v>4880</v>
      </c>
      <c r="AE1424" s="35" t="s">
        <v>4872</v>
      </c>
      <c r="AF1424" s="34" t="s">
        <v>63</v>
      </c>
      <c r="AG1424" s="34" t="s">
        <v>4873</v>
      </c>
    </row>
    <row r="1425" spans="1:33" s="5" customFormat="1" ht="50.25" customHeight="1" x14ac:dyDescent="0.3">
      <c r="A1425" s="58" t="s">
        <v>4859</v>
      </c>
      <c r="B1425" s="35">
        <v>80101502</v>
      </c>
      <c r="C1425" s="34" t="s">
        <v>4881</v>
      </c>
      <c r="D1425" s="55">
        <v>43221</v>
      </c>
      <c r="E1425" s="34" t="s">
        <v>3479</v>
      </c>
      <c r="F1425" s="34" t="s">
        <v>75</v>
      </c>
      <c r="G1425" s="34" t="s">
        <v>48</v>
      </c>
      <c r="H1425" s="74">
        <v>150000000</v>
      </c>
      <c r="I1425" s="74">
        <v>150000000</v>
      </c>
      <c r="J1425" s="34" t="s">
        <v>76</v>
      </c>
      <c r="K1425" s="34" t="s">
        <v>68</v>
      </c>
      <c r="L1425" s="35" t="s">
        <v>4864</v>
      </c>
      <c r="M1425" s="35" t="s">
        <v>1688</v>
      </c>
      <c r="N1425" s="58" t="s">
        <v>4865</v>
      </c>
      <c r="O1425" s="45" t="s">
        <v>4866</v>
      </c>
      <c r="P1425" s="34" t="s">
        <v>4867</v>
      </c>
      <c r="Q1425" s="34" t="s">
        <v>4868</v>
      </c>
      <c r="R1425" s="34" t="s">
        <v>4875</v>
      </c>
      <c r="S1425" s="34">
        <v>110010001</v>
      </c>
      <c r="T1425" s="34"/>
      <c r="U1425" s="35"/>
      <c r="V1425" s="35"/>
      <c r="W1425" s="34"/>
      <c r="X1425" s="60"/>
      <c r="Y1425" s="34"/>
      <c r="Z1425" s="34"/>
      <c r="AA1425" s="68" t="str">
        <f t="shared" si="22"/>
        <v/>
      </c>
      <c r="AB1425" s="35"/>
      <c r="AC1425" s="35"/>
      <c r="AD1425" s="35" t="s">
        <v>4880</v>
      </c>
      <c r="AE1425" s="35" t="s">
        <v>4872</v>
      </c>
      <c r="AF1425" s="34" t="s">
        <v>63</v>
      </c>
      <c r="AG1425" s="34" t="s">
        <v>4873</v>
      </c>
    </row>
    <row r="1426" spans="1:33" s="5" customFormat="1" ht="50.25" customHeight="1" x14ac:dyDescent="0.3">
      <c r="A1426" s="58" t="s">
        <v>4859</v>
      </c>
      <c r="B1426" s="35">
        <v>80111713</v>
      </c>
      <c r="C1426" s="34" t="s">
        <v>4882</v>
      </c>
      <c r="D1426" s="55">
        <v>43221</v>
      </c>
      <c r="E1426" s="34" t="s">
        <v>2463</v>
      </c>
      <c r="F1426" s="34" t="s">
        <v>75</v>
      </c>
      <c r="G1426" s="34" t="s">
        <v>48</v>
      </c>
      <c r="H1426" s="74">
        <v>35000000</v>
      </c>
      <c r="I1426" s="74">
        <v>35000000</v>
      </c>
      <c r="J1426" s="34" t="s">
        <v>76</v>
      </c>
      <c r="K1426" s="34" t="s">
        <v>68</v>
      </c>
      <c r="L1426" s="35" t="s">
        <v>4864</v>
      </c>
      <c r="M1426" s="35" t="s">
        <v>1688</v>
      </c>
      <c r="N1426" s="58" t="s">
        <v>4865</v>
      </c>
      <c r="O1426" s="45" t="s">
        <v>4866</v>
      </c>
      <c r="P1426" s="34" t="s">
        <v>4867</v>
      </c>
      <c r="Q1426" s="34" t="s">
        <v>4868</v>
      </c>
      <c r="R1426" s="34" t="s">
        <v>4879</v>
      </c>
      <c r="S1426" s="34">
        <v>110010001</v>
      </c>
      <c r="T1426" s="34"/>
      <c r="U1426" s="35"/>
      <c r="V1426" s="35"/>
      <c r="W1426" s="34"/>
      <c r="X1426" s="60"/>
      <c r="Y1426" s="34"/>
      <c r="Z1426" s="34"/>
      <c r="AA1426" s="68" t="str">
        <f t="shared" si="22"/>
        <v/>
      </c>
      <c r="AB1426" s="35"/>
      <c r="AC1426" s="35"/>
      <c r="AD1426" s="35" t="s">
        <v>4876</v>
      </c>
      <c r="AE1426" s="35" t="s">
        <v>4872</v>
      </c>
      <c r="AF1426" s="34" t="s">
        <v>63</v>
      </c>
      <c r="AG1426" s="34" t="s">
        <v>4873</v>
      </c>
    </row>
    <row r="1427" spans="1:33" s="5" customFormat="1" ht="50.25" customHeight="1" x14ac:dyDescent="0.3">
      <c r="A1427" s="58" t="s">
        <v>4859</v>
      </c>
      <c r="B1427" s="35" t="s">
        <v>4883</v>
      </c>
      <c r="C1427" s="34" t="s">
        <v>4884</v>
      </c>
      <c r="D1427" s="55">
        <v>43199</v>
      </c>
      <c r="E1427" s="34" t="s">
        <v>4885</v>
      </c>
      <c r="F1427" s="34" t="s">
        <v>211</v>
      </c>
      <c r="G1427" s="34" t="s">
        <v>232</v>
      </c>
      <c r="H1427" s="74">
        <v>557517903</v>
      </c>
      <c r="I1427" s="74">
        <v>557517903</v>
      </c>
      <c r="J1427" s="34" t="s">
        <v>76</v>
      </c>
      <c r="K1427" s="34" t="s">
        <v>68</v>
      </c>
      <c r="L1427" s="35" t="s">
        <v>4886</v>
      </c>
      <c r="M1427" s="35" t="s">
        <v>1688</v>
      </c>
      <c r="N1427" s="58" t="s">
        <v>4887</v>
      </c>
      <c r="O1427" s="45" t="s">
        <v>4888</v>
      </c>
      <c r="P1427" s="34" t="s">
        <v>4889</v>
      </c>
      <c r="Q1427" s="34" t="s">
        <v>4890</v>
      </c>
      <c r="R1427" s="34" t="s">
        <v>4891</v>
      </c>
      <c r="S1427" s="34" t="s">
        <v>4892</v>
      </c>
      <c r="T1427" s="34" t="s">
        <v>4893</v>
      </c>
      <c r="U1427" s="35" t="s">
        <v>4894</v>
      </c>
      <c r="V1427" s="35"/>
      <c r="W1427" s="34"/>
      <c r="X1427" s="60"/>
      <c r="Y1427" s="34"/>
      <c r="Z1427" s="34"/>
      <c r="AA1427" s="68" t="str">
        <f t="shared" si="22"/>
        <v/>
      </c>
      <c r="AB1427" s="35"/>
      <c r="AC1427" s="35"/>
      <c r="AD1427" s="35"/>
      <c r="AE1427" s="35" t="s">
        <v>4895</v>
      </c>
      <c r="AF1427" s="34" t="s">
        <v>63</v>
      </c>
      <c r="AG1427" s="34" t="s">
        <v>4873</v>
      </c>
    </row>
    <row r="1428" spans="1:33" s="5" customFormat="1" ht="57" customHeight="1" x14ac:dyDescent="0.3">
      <c r="A1428" s="58" t="s">
        <v>4859</v>
      </c>
      <c r="B1428" s="35">
        <v>80101502</v>
      </c>
      <c r="C1428" s="34" t="s">
        <v>4896</v>
      </c>
      <c r="D1428" s="55">
        <v>43115</v>
      </c>
      <c r="E1428" s="34" t="s">
        <v>66</v>
      </c>
      <c r="F1428" s="34" t="s">
        <v>216</v>
      </c>
      <c r="G1428" s="34" t="s">
        <v>570</v>
      </c>
      <c r="H1428" s="74">
        <v>926482097</v>
      </c>
      <c r="I1428" s="74">
        <v>926482097</v>
      </c>
      <c r="J1428" s="34" t="s">
        <v>76</v>
      </c>
      <c r="K1428" s="34" t="s">
        <v>68</v>
      </c>
      <c r="L1428" s="35" t="s">
        <v>4897</v>
      </c>
      <c r="M1428" s="35" t="s">
        <v>234</v>
      </c>
      <c r="N1428" s="58" t="s">
        <v>4898</v>
      </c>
      <c r="O1428" s="45" t="s">
        <v>4899</v>
      </c>
      <c r="P1428" s="34" t="s">
        <v>4900</v>
      </c>
      <c r="Q1428" s="34" t="s">
        <v>4901</v>
      </c>
      <c r="R1428" s="34" t="s">
        <v>4902</v>
      </c>
      <c r="S1428" s="34" t="s">
        <v>4903</v>
      </c>
      <c r="T1428" s="34" t="s">
        <v>4901</v>
      </c>
      <c r="U1428" s="35" t="s">
        <v>4904</v>
      </c>
      <c r="V1428" s="35"/>
      <c r="W1428" s="34"/>
      <c r="X1428" s="60"/>
      <c r="Y1428" s="34"/>
      <c r="Z1428" s="34"/>
      <c r="AA1428" s="68" t="str">
        <f t="shared" si="22"/>
        <v/>
      </c>
      <c r="AB1428" s="35"/>
      <c r="AC1428" s="35"/>
      <c r="AD1428" s="35"/>
      <c r="AE1428" s="35" t="s">
        <v>4897</v>
      </c>
      <c r="AF1428" s="34" t="s">
        <v>63</v>
      </c>
      <c r="AG1428" s="34" t="s">
        <v>630</v>
      </c>
    </row>
    <row r="1429" spans="1:33" s="5" customFormat="1" ht="60" customHeight="1" x14ac:dyDescent="0.3">
      <c r="A1429" s="58" t="s">
        <v>4859</v>
      </c>
      <c r="B1429" s="35">
        <v>73131507</v>
      </c>
      <c r="C1429" s="34" t="s">
        <v>4905</v>
      </c>
      <c r="D1429" s="55">
        <v>43282</v>
      </c>
      <c r="E1429" s="34" t="s">
        <v>222</v>
      </c>
      <c r="F1429" s="34" t="s">
        <v>47</v>
      </c>
      <c r="G1429" s="34" t="s">
        <v>570</v>
      </c>
      <c r="H1429" s="74">
        <v>150000000</v>
      </c>
      <c r="I1429" s="74">
        <v>150000000</v>
      </c>
      <c r="J1429" s="34" t="s">
        <v>76</v>
      </c>
      <c r="K1429" s="34"/>
      <c r="L1429" s="35" t="s">
        <v>4906</v>
      </c>
      <c r="M1429" s="35" t="s">
        <v>4907</v>
      </c>
      <c r="N1429" s="58" t="s">
        <v>4908</v>
      </c>
      <c r="O1429" s="45" t="s">
        <v>4909</v>
      </c>
      <c r="P1429" s="34" t="s">
        <v>4910</v>
      </c>
      <c r="Q1429" s="34" t="s">
        <v>4910</v>
      </c>
      <c r="R1429" s="34" t="s">
        <v>4905</v>
      </c>
      <c r="S1429" s="34" t="s">
        <v>4911</v>
      </c>
      <c r="T1429" s="34" t="s">
        <v>4912</v>
      </c>
      <c r="U1429" s="35" t="s">
        <v>4913</v>
      </c>
      <c r="V1429" s="35"/>
      <c r="W1429" s="34"/>
      <c r="X1429" s="60"/>
      <c r="Y1429" s="34"/>
      <c r="Z1429" s="34"/>
      <c r="AA1429" s="68" t="str">
        <f t="shared" si="22"/>
        <v/>
      </c>
      <c r="AB1429" s="35"/>
      <c r="AC1429" s="35"/>
      <c r="AD1429" s="35"/>
      <c r="AE1429" s="35" t="s">
        <v>4926</v>
      </c>
      <c r="AF1429" s="34" t="s">
        <v>63</v>
      </c>
      <c r="AG1429" s="34" t="s">
        <v>4873</v>
      </c>
    </row>
    <row r="1430" spans="1:33" s="5" customFormat="1" ht="50.25" customHeight="1" x14ac:dyDescent="0.3">
      <c r="A1430" s="58" t="s">
        <v>4859</v>
      </c>
      <c r="B1430" s="35">
        <v>80101508</v>
      </c>
      <c r="C1430" s="34" t="s">
        <v>4914</v>
      </c>
      <c r="D1430" s="55">
        <v>43101</v>
      </c>
      <c r="E1430" s="34" t="s">
        <v>162</v>
      </c>
      <c r="F1430" s="34" t="s">
        <v>4915</v>
      </c>
      <c r="G1430" s="34" t="s">
        <v>232</v>
      </c>
      <c r="H1430" s="74">
        <v>100000000</v>
      </c>
      <c r="I1430" s="74">
        <v>100000000</v>
      </c>
      <c r="J1430" s="34" t="s">
        <v>76</v>
      </c>
      <c r="K1430" s="34" t="s">
        <v>68</v>
      </c>
      <c r="L1430" s="35" t="s">
        <v>4916</v>
      </c>
      <c r="M1430" s="35" t="s">
        <v>4917</v>
      </c>
      <c r="N1430" s="58" t="s">
        <v>4918</v>
      </c>
      <c r="O1430" s="45" t="s">
        <v>4919</v>
      </c>
      <c r="P1430" s="34" t="s">
        <v>4920</v>
      </c>
      <c r="Q1430" s="34" t="s">
        <v>4921</v>
      </c>
      <c r="R1430" s="34" t="s">
        <v>4922</v>
      </c>
      <c r="S1430" s="34" t="s">
        <v>4923</v>
      </c>
      <c r="T1430" s="34" t="s">
        <v>4924</v>
      </c>
      <c r="U1430" s="35" t="s">
        <v>4925</v>
      </c>
      <c r="V1430" s="35"/>
      <c r="W1430" s="34"/>
      <c r="X1430" s="60"/>
      <c r="Y1430" s="34"/>
      <c r="Z1430" s="34"/>
      <c r="AA1430" s="68" t="str">
        <f t="shared" si="22"/>
        <v/>
      </c>
      <c r="AB1430" s="35"/>
      <c r="AC1430" s="35"/>
      <c r="AD1430" s="35"/>
      <c r="AE1430" s="35" t="s">
        <v>4926</v>
      </c>
      <c r="AF1430" s="34" t="s">
        <v>63</v>
      </c>
      <c r="AG1430" s="34" t="s">
        <v>1138</v>
      </c>
    </row>
    <row r="1431" spans="1:33" s="5" customFormat="1" ht="50.25" customHeight="1" x14ac:dyDescent="0.3">
      <c r="A1431" s="58" t="s">
        <v>4859</v>
      </c>
      <c r="B1431" s="35">
        <v>80101601</v>
      </c>
      <c r="C1431" s="34" t="s">
        <v>4927</v>
      </c>
      <c r="D1431" s="55">
        <v>43228</v>
      </c>
      <c r="E1431" s="34" t="s">
        <v>834</v>
      </c>
      <c r="F1431" s="34" t="s">
        <v>4928</v>
      </c>
      <c r="G1431" s="34" t="s">
        <v>232</v>
      </c>
      <c r="H1431" s="74">
        <v>560000000</v>
      </c>
      <c r="I1431" s="74">
        <v>560000000</v>
      </c>
      <c r="J1431" s="34" t="s">
        <v>76</v>
      </c>
      <c r="K1431" s="34" t="s">
        <v>68</v>
      </c>
      <c r="L1431" s="35" t="s">
        <v>4929</v>
      </c>
      <c r="M1431" s="35" t="s">
        <v>4917</v>
      </c>
      <c r="N1431" s="58" t="s">
        <v>4930</v>
      </c>
      <c r="O1431" s="45" t="s">
        <v>4931</v>
      </c>
      <c r="P1431" s="34" t="s">
        <v>4920</v>
      </c>
      <c r="Q1431" s="34" t="s">
        <v>4932</v>
      </c>
      <c r="R1431" s="34" t="s">
        <v>4933</v>
      </c>
      <c r="S1431" s="34" t="s">
        <v>4934</v>
      </c>
      <c r="T1431" s="34" t="s">
        <v>4935</v>
      </c>
      <c r="U1431" s="35" t="s">
        <v>4936</v>
      </c>
      <c r="V1431" s="35"/>
      <c r="W1431" s="34"/>
      <c r="X1431" s="60"/>
      <c r="Y1431" s="34"/>
      <c r="Z1431" s="34"/>
      <c r="AA1431" s="68" t="str">
        <f t="shared" si="22"/>
        <v/>
      </c>
      <c r="AB1431" s="35"/>
      <c r="AC1431" s="35"/>
      <c r="AD1431" s="35"/>
      <c r="AE1431" s="35" t="s">
        <v>4929</v>
      </c>
      <c r="AF1431" s="34" t="s">
        <v>63</v>
      </c>
      <c r="AG1431" s="34" t="s">
        <v>1138</v>
      </c>
    </row>
    <row r="1432" spans="1:33" s="5" customFormat="1" ht="50.25" customHeight="1" x14ac:dyDescent="0.3">
      <c r="A1432" s="58" t="s">
        <v>4859</v>
      </c>
      <c r="B1432" s="35">
        <v>80101508</v>
      </c>
      <c r="C1432" s="34" t="s">
        <v>4937</v>
      </c>
      <c r="D1432" s="55">
        <v>43301</v>
      </c>
      <c r="E1432" s="34" t="s">
        <v>162</v>
      </c>
      <c r="F1432" s="34" t="s">
        <v>4938</v>
      </c>
      <c r="G1432" s="34" t="s">
        <v>232</v>
      </c>
      <c r="H1432" s="74">
        <v>150000000</v>
      </c>
      <c r="I1432" s="74">
        <v>150000000</v>
      </c>
      <c r="J1432" s="34" t="s">
        <v>76</v>
      </c>
      <c r="K1432" s="34" t="s">
        <v>68</v>
      </c>
      <c r="L1432" s="35" t="s">
        <v>4939</v>
      </c>
      <c r="M1432" s="35" t="s">
        <v>4917</v>
      </c>
      <c r="N1432" s="58" t="s">
        <v>4940</v>
      </c>
      <c r="O1432" s="45" t="s">
        <v>4941</v>
      </c>
      <c r="P1432" s="34" t="s">
        <v>4920</v>
      </c>
      <c r="Q1432" s="34" t="s">
        <v>4942</v>
      </c>
      <c r="R1432" s="34" t="s">
        <v>4922</v>
      </c>
      <c r="S1432" s="34" t="s">
        <v>4923</v>
      </c>
      <c r="T1432" s="34" t="s">
        <v>4943</v>
      </c>
      <c r="U1432" s="35" t="s">
        <v>4944</v>
      </c>
      <c r="V1432" s="35"/>
      <c r="W1432" s="34"/>
      <c r="X1432" s="60"/>
      <c r="Y1432" s="34"/>
      <c r="Z1432" s="34"/>
      <c r="AA1432" s="68" t="str">
        <f t="shared" si="22"/>
        <v/>
      </c>
      <c r="AB1432" s="35"/>
      <c r="AC1432" s="35"/>
      <c r="AD1432" s="35"/>
      <c r="AE1432" s="35" t="s">
        <v>4939</v>
      </c>
      <c r="AF1432" s="34" t="s">
        <v>63</v>
      </c>
      <c r="AG1432" s="34" t="s">
        <v>1138</v>
      </c>
    </row>
    <row r="1433" spans="1:33" s="5" customFormat="1" ht="50.25" customHeight="1" x14ac:dyDescent="0.3">
      <c r="A1433" s="58" t="s">
        <v>4859</v>
      </c>
      <c r="B1433" s="35">
        <v>81112105</v>
      </c>
      <c r="C1433" s="34" t="s">
        <v>4945</v>
      </c>
      <c r="D1433" s="55">
        <v>43271</v>
      </c>
      <c r="E1433" s="34" t="s">
        <v>907</v>
      </c>
      <c r="F1433" s="34" t="s">
        <v>211</v>
      </c>
      <c r="G1433" s="34" t="s">
        <v>232</v>
      </c>
      <c r="H1433" s="74">
        <v>47140000</v>
      </c>
      <c r="I1433" s="74">
        <v>47140000</v>
      </c>
      <c r="J1433" s="34" t="s">
        <v>76</v>
      </c>
      <c r="K1433" s="34" t="s">
        <v>68</v>
      </c>
      <c r="L1433" s="35" t="s">
        <v>4946</v>
      </c>
      <c r="M1433" s="35" t="s">
        <v>4947</v>
      </c>
      <c r="N1433" s="58" t="s">
        <v>4948</v>
      </c>
      <c r="O1433" s="45" t="s">
        <v>4949</v>
      </c>
      <c r="P1433" s="34" t="s">
        <v>4950</v>
      </c>
      <c r="Q1433" s="34" t="s">
        <v>4951</v>
      </c>
      <c r="R1433" s="34" t="s">
        <v>4952</v>
      </c>
      <c r="S1433" s="34" t="s">
        <v>4953</v>
      </c>
      <c r="T1433" s="34"/>
      <c r="U1433" s="35" t="s">
        <v>4954</v>
      </c>
      <c r="V1433" s="35"/>
      <c r="W1433" s="34"/>
      <c r="X1433" s="60"/>
      <c r="Y1433" s="34"/>
      <c r="Z1433" s="34"/>
      <c r="AA1433" s="68" t="str">
        <f t="shared" si="22"/>
        <v/>
      </c>
      <c r="AB1433" s="35"/>
      <c r="AC1433" s="35"/>
      <c r="AD1433" s="35"/>
      <c r="AE1433" s="35" t="s">
        <v>6052</v>
      </c>
      <c r="AF1433" s="34" t="s">
        <v>63</v>
      </c>
      <c r="AG1433" s="34" t="s">
        <v>1138</v>
      </c>
    </row>
    <row r="1434" spans="1:33" s="5" customFormat="1" ht="50.25" customHeight="1" x14ac:dyDescent="0.3">
      <c r="A1434" s="58" t="s">
        <v>4859</v>
      </c>
      <c r="B1434" s="35">
        <v>80101505</v>
      </c>
      <c r="C1434" s="34" t="s">
        <v>4955</v>
      </c>
      <c r="D1434" s="55">
        <v>43102</v>
      </c>
      <c r="E1434" s="34" t="s">
        <v>2366</v>
      </c>
      <c r="F1434" s="34" t="s">
        <v>95</v>
      </c>
      <c r="G1434" s="34" t="s">
        <v>570</v>
      </c>
      <c r="H1434" s="74">
        <v>166552024</v>
      </c>
      <c r="I1434" s="74">
        <v>166552024</v>
      </c>
      <c r="J1434" s="34" t="s">
        <v>76</v>
      </c>
      <c r="K1434" s="34" t="s">
        <v>68</v>
      </c>
      <c r="L1434" s="35" t="s">
        <v>4956</v>
      </c>
      <c r="M1434" s="35" t="s">
        <v>785</v>
      </c>
      <c r="N1434" s="58" t="s">
        <v>4957</v>
      </c>
      <c r="O1434" s="45" t="s">
        <v>4958</v>
      </c>
      <c r="P1434" s="34" t="s">
        <v>4867</v>
      </c>
      <c r="Q1434" s="34" t="s">
        <v>4868</v>
      </c>
      <c r="R1434" s="34" t="s">
        <v>4869</v>
      </c>
      <c r="S1434" s="34" t="s">
        <v>4959</v>
      </c>
      <c r="T1434" s="34" t="s">
        <v>4870</v>
      </c>
      <c r="U1434" s="35" t="s">
        <v>4871</v>
      </c>
      <c r="V1434" s="35"/>
      <c r="W1434" s="34"/>
      <c r="X1434" s="60"/>
      <c r="Y1434" s="34"/>
      <c r="Z1434" s="34"/>
      <c r="AA1434" s="68" t="str">
        <f t="shared" si="22"/>
        <v/>
      </c>
      <c r="AB1434" s="35"/>
      <c r="AC1434" s="35"/>
      <c r="AD1434" s="35"/>
      <c r="AE1434" s="35" t="s">
        <v>4956</v>
      </c>
      <c r="AF1434" s="34" t="s">
        <v>63</v>
      </c>
      <c r="AG1434" s="34" t="s">
        <v>4960</v>
      </c>
    </row>
    <row r="1435" spans="1:33" s="5" customFormat="1" ht="50.25" customHeight="1" x14ac:dyDescent="0.3">
      <c r="A1435" s="58" t="s">
        <v>4859</v>
      </c>
      <c r="B1435" s="35">
        <v>5211090004</v>
      </c>
      <c r="C1435" s="34" t="s">
        <v>4961</v>
      </c>
      <c r="D1435" s="55">
        <v>43282</v>
      </c>
      <c r="E1435" s="34" t="s">
        <v>4962</v>
      </c>
      <c r="F1435" s="34" t="s">
        <v>47</v>
      </c>
      <c r="G1435" s="34" t="s">
        <v>570</v>
      </c>
      <c r="H1435" s="74">
        <v>100000000</v>
      </c>
      <c r="I1435" s="74">
        <v>100000000</v>
      </c>
      <c r="J1435" s="34" t="s">
        <v>76</v>
      </c>
      <c r="K1435" s="34" t="s">
        <v>68</v>
      </c>
      <c r="L1435" s="35" t="s">
        <v>4963</v>
      </c>
      <c r="M1435" s="35" t="s">
        <v>785</v>
      </c>
      <c r="N1435" s="58" t="s">
        <v>4964</v>
      </c>
      <c r="O1435" s="45" t="s">
        <v>4965</v>
      </c>
      <c r="P1435" s="34" t="s">
        <v>4867</v>
      </c>
      <c r="Q1435" s="34" t="s">
        <v>4966</v>
      </c>
      <c r="R1435" s="34" t="s">
        <v>4869</v>
      </c>
      <c r="S1435" s="34" t="s">
        <v>4967</v>
      </c>
      <c r="T1435" s="34" t="s">
        <v>4968</v>
      </c>
      <c r="U1435" s="35" t="s">
        <v>4969</v>
      </c>
      <c r="V1435" s="35"/>
      <c r="W1435" s="34"/>
      <c r="X1435" s="60"/>
      <c r="Y1435" s="34"/>
      <c r="Z1435" s="34"/>
      <c r="AA1435" s="68" t="str">
        <f t="shared" si="22"/>
        <v/>
      </c>
      <c r="AB1435" s="35"/>
      <c r="AC1435" s="35"/>
      <c r="AD1435" s="35"/>
      <c r="AE1435" s="35" t="s">
        <v>4970</v>
      </c>
      <c r="AF1435" s="34" t="s">
        <v>63</v>
      </c>
      <c r="AG1435" s="34" t="s">
        <v>4960</v>
      </c>
    </row>
    <row r="1436" spans="1:33" s="5" customFormat="1" ht="50.25" customHeight="1" x14ac:dyDescent="0.3">
      <c r="A1436" s="58" t="s">
        <v>4859</v>
      </c>
      <c r="B1436" s="35" t="s">
        <v>4971</v>
      </c>
      <c r="C1436" s="34" t="s">
        <v>4972</v>
      </c>
      <c r="D1436" s="55">
        <v>43282</v>
      </c>
      <c r="E1436" s="34" t="s">
        <v>4962</v>
      </c>
      <c r="F1436" s="34" t="s">
        <v>81</v>
      </c>
      <c r="G1436" s="34" t="s">
        <v>570</v>
      </c>
      <c r="H1436" s="74">
        <v>100000000</v>
      </c>
      <c r="I1436" s="74">
        <v>100000000</v>
      </c>
      <c r="J1436" s="34" t="s">
        <v>76</v>
      </c>
      <c r="K1436" s="34" t="s">
        <v>68</v>
      </c>
      <c r="L1436" s="35" t="s">
        <v>4973</v>
      </c>
      <c r="M1436" s="35" t="s">
        <v>2565</v>
      </c>
      <c r="N1436" s="58" t="s">
        <v>4974</v>
      </c>
      <c r="O1436" s="45" t="s">
        <v>4975</v>
      </c>
      <c r="P1436" s="34" t="s">
        <v>4976</v>
      </c>
      <c r="Q1436" s="34" t="s">
        <v>4977</v>
      </c>
      <c r="R1436" s="34" t="s">
        <v>4869</v>
      </c>
      <c r="S1436" s="34" t="s">
        <v>4967</v>
      </c>
      <c r="T1436" s="34" t="s">
        <v>4978</v>
      </c>
      <c r="U1436" s="35" t="s">
        <v>4979</v>
      </c>
      <c r="V1436" s="35"/>
      <c r="W1436" s="34"/>
      <c r="X1436" s="60"/>
      <c r="Y1436" s="34"/>
      <c r="Z1436" s="34"/>
      <c r="AA1436" s="68" t="str">
        <f t="shared" si="22"/>
        <v/>
      </c>
      <c r="AB1436" s="35"/>
      <c r="AC1436" s="35"/>
      <c r="AD1436" s="35"/>
      <c r="AE1436" s="35" t="s">
        <v>4973</v>
      </c>
      <c r="AF1436" s="34" t="s">
        <v>63</v>
      </c>
      <c r="AG1436" s="34" t="s">
        <v>4960</v>
      </c>
    </row>
    <row r="1437" spans="1:33" s="5" customFormat="1" ht="50.25" customHeight="1" x14ac:dyDescent="0.3">
      <c r="A1437" s="58" t="s">
        <v>4859</v>
      </c>
      <c r="B1437" s="35" t="s">
        <v>4980</v>
      </c>
      <c r="C1437" s="34" t="s">
        <v>4981</v>
      </c>
      <c r="D1437" s="55">
        <v>43296</v>
      </c>
      <c r="E1437" s="34" t="s">
        <v>4982</v>
      </c>
      <c r="F1437" s="34" t="s">
        <v>211</v>
      </c>
      <c r="G1437" s="34" t="s">
        <v>570</v>
      </c>
      <c r="H1437" s="74">
        <v>600000000</v>
      </c>
      <c r="I1437" s="74">
        <v>600000000</v>
      </c>
      <c r="J1437" s="34" t="s">
        <v>76</v>
      </c>
      <c r="K1437" s="34" t="s">
        <v>68</v>
      </c>
      <c r="L1437" s="35" t="s">
        <v>4983</v>
      </c>
      <c r="M1437" s="35" t="s">
        <v>250</v>
      </c>
      <c r="N1437" s="58">
        <v>3838648</v>
      </c>
      <c r="O1437" s="45" t="s">
        <v>4984</v>
      </c>
      <c r="P1437" s="34" t="s">
        <v>4867</v>
      </c>
      <c r="Q1437" s="34" t="s">
        <v>4985</v>
      </c>
      <c r="R1437" s="34" t="s">
        <v>4869</v>
      </c>
      <c r="S1437" s="34" t="s">
        <v>4986</v>
      </c>
      <c r="T1437" s="34" t="s">
        <v>4987</v>
      </c>
      <c r="U1437" s="35" t="s">
        <v>4988</v>
      </c>
      <c r="V1437" s="35"/>
      <c r="W1437" s="34"/>
      <c r="X1437" s="60"/>
      <c r="Y1437" s="34"/>
      <c r="Z1437" s="34"/>
      <c r="AA1437" s="68" t="str">
        <f t="shared" si="22"/>
        <v/>
      </c>
      <c r="AB1437" s="35"/>
      <c r="AC1437" s="35"/>
      <c r="AD1437" s="35"/>
      <c r="AE1437" s="35" t="s">
        <v>4983</v>
      </c>
      <c r="AF1437" s="34" t="s">
        <v>63</v>
      </c>
      <c r="AG1437" s="34" t="s">
        <v>4960</v>
      </c>
    </row>
    <row r="1438" spans="1:33" s="5" customFormat="1" ht="50.25" customHeight="1" x14ac:dyDescent="0.3">
      <c r="A1438" s="58" t="s">
        <v>4859</v>
      </c>
      <c r="B1438" s="35">
        <v>80101506</v>
      </c>
      <c r="C1438" s="34" t="s">
        <v>4989</v>
      </c>
      <c r="D1438" s="55">
        <v>43282</v>
      </c>
      <c r="E1438" s="34" t="s">
        <v>4962</v>
      </c>
      <c r="F1438" s="34" t="s">
        <v>129</v>
      </c>
      <c r="G1438" s="34" t="s">
        <v>570</v>
      </c>
      <c r="H1438" s="74">
        <v>100000000</v>
      </c>
      <c r="I1438" s="74">
        <v>100000000</v>
      </c>
      <c r="J1438" s="34" t="s">
        <v>76</v>
      </c>
      <c r="K1438" s="34" t="s">
        <v>68</v>
      </c>
      <c r="L1438" s="35" t="s">
        <v>4990</v>
      </c>
      <c r="M1438" s="35" t="s">
        <v>4991</v>
      </c>
      <c r="N1438" s="58" t="s">
        <v>4992</v>
      </c>
      <c r="O1438" s="45" t="s">
        <v>4993</v>
      </c>
      <c r="P1438" s="34" t="s">
        <v>4867</v>
      </c>
      <c r="Q1438" s="34" t="s">
        <v>4994</v>
      </c>
      <c r="R1438" s="34" t="s">
        <v>4869</v>
      </c>
      <c r="S1438" s="34" t="s">
        <v>4967</v>
      </c>
      <c r="T1438" s="34" t="s">
        <v>4995</v>
      </c>
      <c r="U1438" s="35" t="s">
        <v>4996</v>
      </c>
      <c r="V1438" s="35"/>
      <c r="W1438" s="34"/>
      <c r="X1438" s="60"/>
      <c r="Y1438" s="34"/>
      <c r="Z1438" s="34"/>
      <c r="AA1438" s="68" t="str">
        <f t="shared" si="22"/>
        <v/>
      </c>
      <c r="AB1438" s="35"/>
      <c r="AC1438" s="35"/>
      <c r="AD1438" s="35"/>
      <c r="AE1438" s="35" t="s">
        <v>4990</v>
      </c>
      <c r="AF1438" s="34" t="s">
        <v>63</v>
      </c>
      <c r="AG1438" s="34" t="s">
        <v>4960</v>
      </c>
    </row>
    <row r="1439" spans="1:33" s="5" customFormat="1" ht="50.25" customHeight="1" x14ac:dyDescent="0.3">
      <c r="A1439" s="58" t="s">
        <v>4859</v>
      </c>
      <c r="B1439" s="35">
        <v>80101508</v>
      </c>
      <c r="C1439" s="34" t="s">
        <v>4997</v>
      </c>
      <c r="D1439" s="55">
        <v>43282</v>
      </c>
      <c r="E1439" s="34" t="s">
        <v>4962</v>
      </c>
      <c r="F1439" s="34" t="s">
        <v>47</v>
      </c>
      <c r="G1439" s="34" t="s">
        <v>570</v>
      </c>
      <c r="H1439" s="74">
        <v>263447976</v>
      </c>
      <c r="I1439" s="74">
        <v>263447976</v>
      </c>
      <c r="J1439" s="34" t="s">
        <v>76</v>
      </c>
      <c r="K1439" s="34" t="s">
        <v>68</v>
      </c>
      <c r="L1439" s="35" t="s">
        <v>4998</v>
      </c>
      <c r="M1439" s="35" t="s">
        <v>785</v>
      </c>
      <c r="N1439" s="58">
        <v>3838633</v>
      </c>
      <c r="O1439" s="45" t="s">
        <v>4999</v>
      </c>
      <c r="P1439" s="34" t="s">
        <v>5000</v>
      </c>
      <c r="Q1439" s="34" t="s">
        <v>5001</v>
      </c>
      <c r="R1439" s="34" t="s">
        <v>5002</v>
      </c>
      <c r="S1439" s="34" t="s">
        <v>5003</v>
      </c>
      <c r="T1439" s="34" t="s">
        <v>5004</v>
      </c>
      <c r="U1439" s="35" t="s">
        <v>5005</v>
      </c>
      <c r="V1439" s="35"/>
      <c r="W1439" s="34"/>
      <c r="X1439" s="60"/>
      <c r="Y1439" s="34"/>
      <c r="Z1439" s="34"/>
      <c r="AA1439" s="68" t="str">
        <f t="shared" si="22"/>
        <v/>
      </c>
      <c r="AB1439" s="35"/>
      <c r="AC1439" s="35"/>
      <c r="AD1439" s="35"/>
      <c r="AE1439" s="35" t="s">
        <v>4998</v>
      </c>
      <c r="AF1439" s="34" t="s">
        <v>63</v>
      </c>
      <c r="AG1439" s="34" t="s">
        <v>4960</v>
      </c>
    </row>
    <row r="1440" spans="1:33" s="5" customFormat="1" ht="50.25" customHeight="1" x14ac:dyDescent="0.3">
      <c r="A1440" s="58" t="s">
        <v>4859</v>
      </c>
      <c r="B1440" s="35">
        <v>80101505</v>
      </c>
      <c r="C1440" s="34" t="s">
        <v>5006</v>
      </c>
      <c r="D1440" s="55">
        <v>43261</v>
      </c>
      <c r="E1440" s="34" t="s">
        <v>1690</v>
      </c>
      <c r="F1440" s="34" t="s">
        <v>211</v>
      </c>
      <c r="G1440" s="34" t="s">
        <v>570</v>
      </c>
      <c r="H1440" s="74">
        <v>350000000</v>
      </c>
      <c r="I1440" s="74">
        <v>350000000</v>
      </c>
      <c r="J1440" s="34" t="s">
        <v>76</v>
      </c>
      <c r="K1440" s="34" t="s">
        <v>68</v>
      </c>
      <c r="L1440" s="35" t="s">
        <v>4983</v>
      </c>
      <c r="M1440" s="35" t="s">
        <v>250</v>
      </c>
      <c r="N1440" s="58">
        <v>3838648</v>
      </c>
      <c r="O1440" s="45" t="s">
        <v>4984</v>
      </c>
      <c r="P1440" s="34" t="s">
        <v>4867</v>
      </c>
      <c r="Q1440" s="34" t="s">
        <v>4985</v>
      </c>
      <c r="R1440" s="34" t="s">
        <v>4869</v>
      </c>
      <c r="S1440" s="34" t="s">
        <v>5007</v>
      </c>
      <c r="T1440" s="34" t="s">
        <v>4995</v>
      </c>
      <c r="U1440" s="35" t="s">
        <v>4996</v>
      </c>
      <c r="V1440" s="35"/>
      <c r="W1440" s="34"/>
      <c r="X1440" s="60"/>
      <c r="Y1440" s="34"/>
      <c r="Z1440" s="34"/>
      <c r="AA1440" s="68" t="str">
        <f t="shared" si="22"/>
        <v/>
      </c>
      <c r="AB1440" s="35"/>
      <c r="AC1440" s="35"/>
      <c r="AD1440" s="35"/>
      <c r="AE1440" s="35" t="s">
        <v>4983</v>
      </c>
      <c r="AF1440" s="34" t="s">
        <v>63</v>
      </c>
      <c r="AG1440" s="34" t="s">
        <v>4960</v>
      </c>
    </row>
    <row r="1441" spans="1:33" s="5" customFormat="1" ht="50.25" customHeight="1" x14ac:dyDescent="0.3">
      <c r="A1441" s="58" t="s">
        <v>4859</v>
      </c>
      <c r="B1441" s="35">
        <v>80101505</v>
      </c>
      <c r="C1441" s="34" t="s">
        <v>5008</v>
      </c>
      <c r="D1441" s="55">
        <v>43282</v>
      </c>
      <c r="E1441" s="34" t="s">
        <v>3479</v>
      </c>
      <c r="F1441" s="34" t="s">
        <v>129</v>
      </c>
      <c r="G1441" s="34" t="s">
        <v>570</v>
      </c>
      <c r="H1441" s="74">
        <v>100000000</v>
      </c>
      <c r="I1441" s="74">
        <v>100000000</v>
      </c>
      <c r="J1441" s="34" t="s">
        <v>76</v>
      </c>
      <c r="K1441" s="34" t="s">
        <v>68</v>
      </c>
      <c r="L1441" s="35" t="s">
        <v>4983</v>
      </c>
      <c r="M1441" s="35" t="s">
        <v>250</v>
      </c>
      <c r="N1441" s="58">
        <v>3838648</v>
      </c>
      <c r="O1441" s="45" t="s">
        <v>4984</v>
      </c>
      <c r="P1441" s="34" t="s">
        <v>4867</v>
      </c>
      <c r="Q1441" s="34" t="s">
        <v>4985</v>
      </c>
      <c r="R1441" s="34" t="s">
        <v>4869</v>
      </c>
      <c r="S1441" s="34">
        <v>140022001</v>
      </c>
      <c r="T1441" s="34" t="s">
        <v>4995</v>
      </c>
      <c r="U1441" s="35" t="s">
        <v>4996</v>
      </c>
      <c r="V1441" s="35"/>
      <c r="W1441" s="34"/>
      <c r="X1441" s="60"/>
      <c r="Y1441" s="34"/>
      <c r="Z1441" s="34"/>
      <c r="AA1441" s="68" t="str">
        <f t="shared" si="22"/>
        <v/>
      </c>
      <c r="AB1441" s="35"/>
      <c r="AC1441" s="35"/>
      <c r="AD1441" s="35"/>
      <c r="AE1441" s="35" t="s">
        <v>4983</v>
      </c>
      <c r="AF1441" s="34" t="s">
        <v>63</v>
      </c>
      <c r="AG1441" s="34" t="s">
        <v>4960</v>
      </c>
    </row>
    <row r="1442" spans="1:33" s="5" customFormat="1" ht="50.25" customHeight="1" x14ac:dyDescent="0.3">
      <c r="A1442" s="58" t="s">
        <v>4859</v>
      </c>
      <c r="B1442" s="35">
        <v>80101505</v>
      </c>
      <c r="C1442" s="34" t="s">
        <v>5009</v>
      </c>
      <c r="D1442" s="55">
        <v>43282</v>
      </c>
      <c r="E1442" s="34" t="s">
        <v>3479</v>
      </c>
      <c r="F1442" s="34" t="s">
        <v>47</v>
      </c>
      <c r="G1442" s="34" t="s">
        <v>570</v>
      </c>
      <c r="H1442" s="74">
        <v>100000000</v>
      </c>
      <c r="I1442" s="74">
        <v>100000000</v>
      </c>
      <c r="J1442" s="34" t="s">
        <v>76</v>
      </c>
      <c r="K1442" s="34" t="s">
        <v>68</v>
      </c>
      <c r="L1442" s="35" t="s">
        <v>4983</v>
      </c>
      <c r="M1442" s="35" t="s">
        <v>250</v>
      </c>
      <c r="N1442" s="58">
        <v>3838648</v>
      </c>
      <c r="O1442" s="45" t="s">
        <v>4984</v>
      </c>
      <c r="P1442" s="34" t="s">
        <v>4867</v>
      </c>
      <c r="Q1442" s="34" t="s">
        <v>4985</v>
      </c>
      <c r="R1442" s="34" t="s">
        <v>4869</v>
      </c>
      <c r="S1442" s="34">
        <v>100027001</v>
      </c>
      <c r="T1442" s="34" t="s">
        <v>4995</v>
      </c>
      <c r="U1442" s="35" t="s">
        <v>4996</v>
      </c>
      <c r="V1442" s="35"/>
      <c r="W1442" s="34"/>
      <c r="X1442" s="60"/>
      <c r="Y1442" s="34"/>
      <c r="Z1442" s="34"/>
      <c r="AA1442" s="68" t="str">
        <f t="shared" si="22"/>
        <v/>
      </c>
      <c r="AB1442" s="35"/>
      <c r="AC1442" s="35"/>
      <c r="AD1442" s="35"/>
      <c r="AE1442" s="35" t="s">
        <v>4983</v>
      </c>
      <c r="AF1442" s="34" t="s">
        <v>63</v>
      </c>
      <c r="AG1442" s="34" t="s">
        <v>4960</v>
      </c>
    </row>
    <row r="1443" spans="1:33" s="5" customFormat="1" ht="50.25" customHeight="1" x14ac:dyDescent="0.3">
      <c r="A1443" s="58" t="s">
        <v>4859</v>
      </c>
      <c r="B1443" s="35">
        <v>80101502</v>
      </c>
      <c r="C1443" s="34" t="s">
        <v>4878</v>
      </c>
      <c r="D1443" s="55">
        <v>43191</v>
      </c>
      <c r="E1443" s="34" t="s">
        <v>3479</v>
      </c>
      <c r="F1443" s="34" t="s">
        <v>211</v>
      </c>
      <c r="G1443" s="34" t="s">
        <v>570</v>
      </c>
      <c r="H1443" s="74">
        <v>250000000</v>
      </c>
      <c r="I1443" s="74">
        <v>250000000</v>
      </c>
      <c r="J1443" s="34" t="s">
        <v>76</v>
      </c>
      <c r="K1443" s="34" t="s">
        <v>68</v>
      </c>
      <c r="L1443" s="35"/>
      <c r="M1443" s="35"/>
      <c r="N1443" s="58"/>
      <c r="O1443" s="45"/>
      <c r="P1443" s="34"/>
      <c r="Q1443" s="34"/>
      <c r="R1443" s="34"/>
      <c r="S1443" s="34"/>
      <c r="T1443" s="34"/>
      <c r="U1443" s="35"/>
      <c r="V1443" s="35"/>
      <c r="W1443" s="34"/>
      <c r="X1443" s="60"/>
      <c r="Y1443" s="34"/>
      <c r="Z1443" s="34"/>
      <c r="AA1443" s="68" t="str">
        <f t="shared" si="22"/>
        <v/>
      </c>
      <c r="AB1443" s="35"/>
      <c r="AC1443" s="35"/>
      <c r="AD1443" s="35" t="s">
        <v>5010</v>
      </c>
      <c r="AE1443" s="35" t="s">
        <v>4983</v>
      </c>
      <c r="AF1443" s="34" t="s">
        <v>63</v>
      </c>
      <c r="AG1443" s="34" t="s">
        <v>4960</v>
      </c>
    </row>
    <row r="1444" spans="1:33" s="5" customFormat="1" ht="50.25" customHeight="1" x14ac:dyDescent="0.3">
      <c r="A1444" s="58" t="s">
        <v>4859</v>
      </c>
      <c r="B1444" s="35">
        <v>80131802</v>
      </c>
      <c r="C1444" s="34" t="s">
        <v>5011</v>
      </c>
      <c r="D1444" s="55">
        <v>43180</v>
      </c>
      <c r="E1444" s="34" t="s">
        <v>2459</v>
      </c>
      <c r="F1444" s="34" t="s">
        <v>75</v>
      </c>
      <c r="G1444" s="34" t="s">
        <v>232</v>
      </c>
      <c r="H1444" s="74">
        <v>15000000</v>
      </c>
      <c r="I1444" s="74">
        <v>15000000</v>
      </c>
      <c r="J1444" s="34" t="s">
        <v>76</v>
      </c>
      <c r="K1444" s="34" t="s">
        <v>68</v>
      </c>
      <c r="L1444" s="35" t="s">
        <v>5012</v>
      </c>
      <c r="M1444" s="35" t="s">
        <v>2565</v>
      </c>
      <c r="N1444" s="58" t="s">
        <v>4948</v>
      </c>
      <c r="O1444" s="45" t="s">
        <v>4899</v>
      </c>
      <c r="P1444" s="34" t="s">
        <v>4889</v>
      </c>
      <c r="Q1444" s="34" t="s">
        <v>4890</v>
      </c>
      <c r="R1444" s="34" t="s">
        <v>4891</v>
      </c>
      <c r="S1444" s="34" t="s">
        <v>4892</v>
      </c>
      <c r="T1444" s="34" t="s">
        <v>4893</v>
      </c>
      <c r="U1444" s="35" t="s">
        <v>4894</v>
      </c>
      <c r="V1444" s="35"/>
      <c r="W1444" s="34"/>
      <c r="X1444" s="60"/>
      <c r="Y1444" s="34"/>
      <c r="Z1444" s="34"/>
      <c r="AA1444" s="68" t="str">
        <f t="shared" si="22"/>
        <v/>
      </c>
      <c r="AB1444" s="35"/>
      <c r="AC1444" s="35"/>
      <c r="AD1444" s="35"/>
      <c r="AE1444" s="35" t="s">
        <v>5013</v>
      </c>
      <c r="AF1444" s="34" t="s">
        <v>63</v>
      </c>
      <c r="AG1444" s="34" t="s">
        <v>4960</v>
      </c>
    </row>
    <row r="1445" spans="1:33" s="5" customFormat="1" ht="50.25" customHeight="1" x14ac:dyDescent="0.3">
      <c r="A1445" s="58" t="s">
        <v>4859</v>
      </c>
      <c r="B1445" s="35">
        <v>80141902</v>
      </c>
      <c r="C1445" s="34" t="s">
        <v>5014</v>
      </c>
      <c r="D1445" s="55">
        <v>43272</v>
      </c>
      <c r="E1445" s="34" t="s">
        <v>5015</v>
      </c>
      <c r="F1445" s="34" t="s">
        <v>95</v>
      </c>
      <c r="G1445" s="34" t="s">
        <v>232</v>
      </c>
      <c r="H1445" s="74">
        <v>30000000</v>
      </c>
      <c r="I1445" s="74">
        <v>30000000</v>
      </c>
      <c r="J1445" s="34" t="s">
        <v>76</v>
      </c>
      <c r="K1445" s="34" t="s">
        <v>68</v>
      </c>
      <c r="L1445" s="35" t="s">
        <v>5016</v>
      </c>
      <c r="M1445" s="35" t="s">
        <v>2565</v>
      </c>
      <c r="N1445" s="58" t="s">
        <v>5017</v>
      </c>
      <c r="O1445" s="45" t="s">
        <v>4965</v>
      </c>
      <c r="P1445" s="34" t="s">
        <v>4867</v>
      </c>
      <c r="Q1445" s="34" t="s">
        <v>4985</v>
      </c>
      <c r="R1445" s="34" t="s">
        <v>4869</v>
      </c>
      <c r="S1445" s="34">
        <v>140022001</v>
      </c>
      <c r="T1445" s="34" t="s">
        <v>4995</v>
      </c>
      <c r="U1445" s="35" t="s">
        <v>5018</v>
      </c>
      <c r="V1445" s="35"/>
      <c r="W1445" s="34">
        <v>21961</v>
      </c>
      <c r="X1445" s="60"/>
      <c r="Y1445" s="34"/>
      <c r="Z1445" s="34"/>
      <c r="AA1445" s="68">
        <f t="shared" si="22"/>
        <v>0</v>
      </c>
      <c r="AB1445" s="35"/>
      <c r="AC1445" s="35"/>
      <c r="AD1445" s="35"/>
      <c r="AE1445" s="35" t="s">
        <v>4970</v>
      </c>
      <c r="AF1445" s="34" t="s">
        <v>63</v>
      </c>
      <c r="AG1445" s="34" t="s">
        <v>4960</v>
      </c>
    </row>
    <row r="1446" spans="1:33" s="5" customFormat="1" ht="50.25" customHeight="1" x14ac:dyDescent="0.3">
      <c r="A1446" s="58" t="s">
        <v>4859</v>
      </c>
      <c r="B1446" s="35">
        <v>78111502</v>
      </c>
      <c r="C1446" s="34" t="s">
        <v>5019</v>
      </c>
      <c r="D1446" s="55">
        <v>43272</v>
      </c>
      <c r="E1446" s="34" t="s">
        <v>5015</v>
      </c>
      <c r="F1446" s="34" t="s">
        <v>47</v>
      </c>
      <c r="G1446" s="34" t="s">
        <v>5020</v>
      </c>
      <c r="H1446" s="74">
        <v>40000000</v>
      </c>
      <c r="I1446" s="74">
        <v>40000000</v>
      </c>
      <c r="J1446" s="34" t="s">
        <v>76</v>
      </c>
      <c r="K1446" s="34" t="s">
        <v>68</v>
      </c>
      <c r="L1446" s="35" t="s">
        <v>5021</v>
      </c>
      <c r="M1446" s="35" t="s">
        <v>2565</v>
      </c>
      <c r="N1446" s="58" t="s">
        <v>5017</v>
      </c>
      <c r="O1446" s="45" t="s">
        <v>5022</v>
      </c>
      <c r="P1446" s="34" t="s">
        <v>5023</v>
      </c>
      <c r="Q1446" s="34" t="s">
        <v>5024</v>
      </c>
      <c r="R1446" s="34" t="s">
        <v>5025</v>
      </c>
      <c r="S1446" s="34" t="s">
        <v>5026</v>
      </c>
      <c r="T1446" s="34" t="s">
        <v>5027</v>
      </c>
      <c r="U1446" s="35" t="s">
        <v>5027</v>
      </c>
      <c r="V1446" s="35"/>
      <c r="W1446" s="34"/>
      <c r="X1446" s="60"/>
      <c r="Y1446" s="34"/>
      <c r="Z1446" s="34"/>
      <c r="AA1446" s="68" t="str">
        <f t="shared" si="22"/>
        <v/>
      </c>
      <c r="AB1446" s="35"/>
      <c r="AC1446" s="35"/>
      <c r="AD1446" s="35"/>
      <c r="AE1446" s="35"/>
      <c r="AF1446" s="34"/>
      <c r="AG1446" s="34"/>
    </row>
    <row r="1447" spans="1:33" s="5" customFormat="1" ht="50.25" customHeight="1" x14ac:dyDescent="0.3">
      <c r="A1447" s="58" t="s">
        <v>4859</v>
      </c>
      <c r="B1447" s="35">
        <v>72102900</v>
      </c>
      <c r="C1447" s="34" t="s">
        <v>5028</v>
      </c>
      <c r="D1447" s="55">
        <v>43272</v>
      </c>
      <c r="E1447" s="34" t="s">
        <v>162</v>
      </c>
      <c r="F1447" s="34" t="s">
        <v>621</v>
      </c>
      <c r="G1447" s="34" t="s">
        <v>48</v>
      </c>
      <c r="H1447" s="74">
        <v>72000000</v>
      </c>
      <c r="I1447" s="74">
        <v>72000000</v>
      </c>
      <c r="J1447" s="34" t="s">
        <v>76</v>
      </c>
      <c r="K1447" s="34" t="s">
        <v>68</v>
      </c>
      <c r="L1447" s="35" t="s">
        <v>5029</v>
      </c>
      <c r="M1447" s="35" t="s">
        <v>2565</v>
      </c>
      <c r="N1447" s="58" t="s">
        <v>5030</v>
      </c>
      <c r="O1447" s="45" t="s">
        <v>5031</v>
      </c>
      <c r="P1447" s="34" t="s">
        <v>4867</v>
      </c>
      <c r="Q1447" s="34"/>
      <c r="R1447" s="34"/>
      <c r="S1447" s="34"/>
      <c r="T1447" s="34"/>
      <c r="U1447" s="35"/>
      <c r="V1447" s="35"/>
      <c r="W1447" s="34"/>
      <c r="X1447" s="60"/>
      <c r="Y1447" s="34"/>
      <c r="Z1447" s="34"/>
      <c r="AA1447" s="68" t="str">
        <f t="shared" si="22"/>
        <v/>
      </c>
      <c r="AB1447" s="35"/>
      <c r="AC1447" s="35"/>
      <c r="AD1447" s="35"/>
      <c r="AE1447" s="35"/>
      <c r="AF1447" s="34"/>
      <c r="AG1447" s="34"/>
    </row>
    <row r="1448" spans="1:33" s="5" customFormat="1" ht="50.25" customHeight="1" x14ac:dyDescent="0.3">
      <c r="A1448" s="58" t="s">
        <v>938</v>
      </c>
      <c r="B1448" s="35">
        <v>82121500</v>
      </c>
      <c r="C1448" s="34" t="s">
        <v>644</v>
      </c>
      <c r="D1448" s="55">
        <v>42948</v>
      </c>
      <c r="E1448" s="34" t="s">
        <v>645</v>
      </c>
      <c r="F1448" s="34" t="s">
        <v>67</v>
      </c>
      <c r="G1448" s="34" t="s">
        <v>232</v>
      </c>
      <c r="H1448" s="74">
        <v>2365125000</v>
      </c>
      <c r="I1448" s="74">
        <v>1071000000</v>
      </c>
      <c r="J1448" s="34" t="s">
        <v>49</v>
      </c>
      <c r="K1448" s="34" t="s">
        <v>50</v>
      </c>
      <c r="L1448" s="35" t="s">
        <v>646</v>
      </c>
      <c r="M1448" s="35" t="s">
        <v>647</v>
      </c>
      <c r="N1448" s="58" t="s">
        <v>648</v>
      </c>
      <c r="O1448" s="45" t="s">
        <v>649</v>
      </c>
      <c r="P1448" s="34"/>
      <c r="Q1448" s="34"/>
      <c r="R1448" s="34"/>
      <c r="S1448" s="34"/>
      <c r="T1448" s="34"/>
      <c r="U1448" s="35"/>
      <c r="V1448" s="35">
        <v>7481</v>
      </c>
      <c r="W1448" s="34">
        <v>19926</v>
      </c>
      <c r="X1448" s="60">
        <v>43025</v>
      </c>
      <c r="Y1448" s="77">
        <v>2017060103039</v>
      </c>
      <c r="Z1448" s="34">
        <v>4600007552</v>
      </c>
      <c r="AA1448" s="68">
        <f t="shared" si="22"/>
        <v>1</v>
      </c>
      <c r="AB1448" s="35" t="s">
        <v>650</v>
      </c>
      <c r="AC1448" s="35" t="s">
        <v>61</v>
      </c>
      <c r="AD1448" s="35" t="s">
        <v>651</v>
      </c>
      <c r="AE1448" s="35" t="s">
        <v>652</v>
      </c>
      <c r="AF1448" s="34" t="s">
        <v>653</v>
      </c>
      <c r="AG1448" s="34" t="s">
        <v>654</v>
      </c>
    </row>
    <row r="1449" spans="1:33" s="5" customFormat="1" ht="50.25" customHeight="1" x14ac:dyDescent="0.3">
      <c r="A1449" s="58" t="s">
        <v>938</v>
      </c>
      <c r="B1449" s="35" t="s">
        <v>5618</v>
      </c>
      <c r="C1449" s="34" t="s">
        <v>655</v>
      </c>
      <c r="D1449" s="55">
        <v>42974</v>
      </c>
      <c r="E1449" s="34" t="s">
        <v>656</v>
      </c>
      <c r="F1449" s="34" t="s">
        <v>216</v>
      </c>
      <c r="G1449" s="34" t="s">
        <v>232</v>
      </c>
      <c r="H1449" s="74">
        <v>142800000</v>
      </c>
      <c r="I1449" s="74">
        <v>47600000</v>
      </c>
      <c r="J1449" s="34" t="s">
        <v>49</v>
      </c>
      <c r="K1449" s="34" t="s">
        <v>50</v>
      </c>
      <c r="L1449" s="35" t="s">
        <v>646</v>
      </c>
      <c r="M1449" s="35" t="s">
        <v>647</v>
      </c>
      <c r="N1449" s="58" t="s">
        <v>648</v>
      </c>
      <c r="O1449" s="45" t="s">
        <v>649</v>
      </c>
      <c r="P1449" s="34"/>
      <c r="Q1449" s="34"/>
      <c r="R1449" s="34"/>
      <c r="S1449" s="34"/>
      <c r="T1449" s="34"/>
      <c r="U1449" s="35"/>
      <c r="V1449" s="35">
        <v>7493</v>
      </c>
      <c r="W1449" s="34">
        <v>18157</v>
      </c>
      <c r="X1449" s="60">
        <v>42984</v>
      </c>
      <c r="Y1449" s="34" t="s">
        <v>68</v>
      </c>
      <c r="Z1449" s="34">
        <v>4600007251</v>
      </c>
      <c r="AA1449" s="68">
        <f t="shared" si="22"/>
        <v>1</v>
      </c>
      <c r="AB1449" s="35" t="s">
        <v>657</v>
      </c>
      <c r="AC1449" s="35" t="s">
        <v>61</v>
      </c>
      <c r="AD1449" s="35" t="s">
        <v>658</v>
      </c>
      <c r="AE1449" s="35" t="s">
        <v>659</v>
      </c>
      <c r="AF1449" s="34" t="s">
        <v>653</v>
      </c>
      <c r="AG1449" s="34" t="s">
        <v>654</v>
      </c>
    </row>
    <row r="1450" spans="1:33" s="5" customFormat="1" ht="50.25" customHeight="1" x14ac:dyDescent="0.3">
      <c r="A1450" s="58" t="s">
        <v>938</v>
      </c>
      <c r="B1450" s="35" t="s">
        <v>5620</v>
      </c>
      <c r="C1450" s="34" t="s">
        <v>670</v>
      </c>
      <c r="D1450" s="55">
        <v>42941</v>
      </c>
      <c r="E1450" s="34" t="s">
        <v>656</v>
      </c>
      <c r="F1450" s="34" t="s">
        <v>47</v>
      </c>
      <c r="G1450" s="34" t="s">
        <v>232</v>
      </c>
      <c r="H1450" s="74">
        <v>269423616</v>
      </c>
      <c r="I1450" s="74">
        <v>202067712</v>
      </c>
      <c r="J1450" s="34" t="s">
        <v>49</v>
      </c>
      <c r="K1450" s="34" t="s">
        <v>50</v>
      </c>
      <c r="L1450" s="35" t="s">
        <v>646</v>
      </c>
      <c r="M1450" s="35" t="s">
        <v>647</v>
      </c>
      <c r="N1450" s="58" t="s">
        <v>671</v>
      </c>
      <c r="O1450" s="45" t="s">
        <v>649</v>
      </c>
      <c r="P1450" s="34"/>
      <c r="Q1450" s="34"/>
      <c r="R1450" s="34"/>
      <c r="S1450" s="34"/>
      <c r="T1450" s="34"/>
      <c r="U1450" s="35"/>
      <c r="V1450" s="35">
        <v>7392</v>
      </c>
      <c r="W1450" s="34">
        <v>17413</v>
      </c>
      <c r="X1450" s="60">
        <v>42976</v>
      </c>
      <c r="Y1450" s="77">
        <v>2017060098962</v>
      </c>
      <c r="Z1450" s="34">
        <v>4600007217</v>
      </c>
      <c r="AA1450" s="68">
        <f t="shared" si="22"/>
        <v>1</v>
      </c>
      <c r="AB1450" s="35" t="s">
        <v>672</v>
      </c>
      <c r="AC1450" s="35" t="s">
        <v>61</v>
      </c>
      <c r="AD1450" s="35" t="s">
        <v>673</v>
      </c>
      <c r="AE1450" s="35" t="s">
        <v>674</v>
      </c>
      <c r="AF1450" s="34" t="s">
        <v>653</v>
      </c>
      <c r="AG1450" s="34" t="s">
        <v>654</v>
      </c>
    </row>
    <row r="1451" spans="1:33" s="5" customFormat="1" ht="50.25" customHeight="1" x14ac:dyDescent="0.3">
      <c r="A1451" s="58" t="s">
        <v>938</v>
      </c>
      <c r="B1451" s="35">
        <v>83111600</v>
      </c>
      <c r="C1451" s="34" t="s">
        <v>675</v>
      </c>
      <c r="D1451" s="55">
        <v>42948</v>
      </c>
      <c r="E1451" s="34" t="s">
        <v>676</v>
      </c>
      <c r="F1451" s="34" t="s">
        <v>95</v>
      </c>
      <c r="G1451" s="34" t="s">
        <v>232</v>
      </c>
      <c r="H1451" s="74">
        <v>850071952</v>
      </c>
      <c r="I1451" s="74">
        <v>334353600</v>
      </c>
      <c r="J1451" s="34" t="s">
        <v>49</v>
      </c>
      <c r="K1451" s="34" t="s">
        <v>50</v>
      </c>
      <c r="L1451" s="35" t="s">
        <v>677</v>
      </c>
      <c r="M1451" s="35" t="s">
        <v>647</v>
      </c>
      <c r="N1451" s="58" t="s">
        <v>678</v>
      </c>
      <c r="O1451" s="45" t="s">
        <v>679</v>
      </c>
      <c r="P1451" s="34"/>
      <c r="Q1451" s="34"/>
      <c r="R1451" s="34"/>
      <c r="S1451" s="34"/>
      <c r="T1451" s="34"/>
      <c r="U1451" s="35"/>
      <c r="V1451" s="35">
        <v>7394</v>
      </c>
      <c r="W1451" s="34">
        <v>5149</v>
      </c>
      <c r="X1451" s="60">
        <v>42979</v>
      </c>
      <c r="Y1451" s="77">
        <v>2017060098928</v>
      </c>
      <c r="Z1451" s="34">
        <v>4600007212</v>
      </c>
      <c r="AA1451" s="68">
        <f t="shared" si="22"/>
        <v>1</v>
      </c>
      <c r="AB1451" s="35" t="s">
        <v>680</v>
      </c>
      <c r="AC1451" s="35" t="s">
        <v>61</v>
      </c>
      <c r="AD1451" s="35" t="s">
        <v>681</v>
      </c>
      <c r="AE1451" s="35" t="s">
        <v>682</v>
      </c>
      <c r="AF1451" s="34" t="s">
        <v>653</v>
      </c>
      <c r="AG1451" s="34" t="s">
        <v>654</v>
      </c>
    </row>
    <row r="1452" spans="1:33" s="5" customFormat="1" ht="50.25" customHeight="1" x14ac:dyDescent="0.3">
      <c r="A1452" s="58" t="s">
        <v>938</v>
      </c>
      <c r="B1452" s="35">
        <v>90121500</v>
      </c>
      <c r="C1452" s="34" t="s">
        <v>329</v>
      </c>
      <c r="D1452" s="55">
        <v>42983</v>
      </c>
      <c r="E1452" s="34" t="s">
        <v>683</v>
      </c>
      <c r="F1452" s="34" t="s">
        <v>47</v>
      </c>
      <c r="G1452" s="34" t="s">
        <v>232</v>
      </c>
      <c r="H1452" s="74">
        <v>2307728260</v>
      </c>
      <c r="I1452" s="74">
        <v>1646130260</v>
      </c>
      <c r="J1452" s="34" t="s">
        <v>49</v>
      </c>
      <c r="K1452" s="34" t="s">
        <v>50</v>
      </c>
      <c r="L1452" s="35" t="s">
        <v>684</v>
      </c>
      <c r="M1452" s="35" t="s">
        <v>647</v>
      </c>
      <c r="N1452" s="58" t="s">
        <v>685</v>
      </c>
      <c r="O1452" s="45" t="s">
        <v>686</v>
      </c>
      <c r="P1452" s="34"/>
      <c r="Q1452" s="34"/>
      <c r="R1452" s="34"/>
      <c r="S1452" s="34"/>
      <c r="T1452" s="34"/>
      <c r="U1452" s="35"/>
      <c r="V1452" s="35">
        <v>7571</v>
      </c>
      <c r="W1452" s="34">
        <v>15618</v>
      </c>
      <c r="X1452" s="60">
        <v>43013</v>
      </c>
      <c r="Y1452" s="77">
        <v>2017060102139</v>
      </c>
      <c r="Z1452" s="34">
        <v>4600007506</v>
      </c>
      <c r="AA1452" s="68">
        <f t="shared" si="22"/>
        <v>1</v>
      </c>
      <c r="AB1452" s="35" t="s">
        <v>687</v>
      </c>
      <c r="AC1452" s="35" t="s">
        <v>61</v>
      </c>
      <c r="AD1452" s="35" t="s">
        <v>688</v>
      </c>
      <c r="AE1452" s="35" t="s">
        <v>689</v>
      </c>
      <c r="AF1452" s="34" t="s">
        <v>653</v>
      </c>
      <c r="AG1452" s="34" t="s">
        <v>654</v>
      </c>
    </row>
    <row r="1453" spans="1:33" s="5" customFormat="1" ht="50.25" customHeight="1" x14ac:dyDescent="0.3">
      <c r="A1453" s="58" t="s">
        <v>938</v>
      </c>
      <c r="B1453" s="35">
        <v>78102200</v>
      </c>
      <c r="C1453" s="34" t="s">
        <v>690</v>
      </c>
      <c r="D1453" s="55">
        <v>43003</v>
      </c>
      <c r="E1453" s="34" t="s">
        <v>683</v>
      </c>
      <c r="F1453" s="34" t="s">
        <v>47</v>
      </c>
      <c r="G1453" s="34" t="s">
        <v>232</v>
      </c>
      <c r="H1453" s="74">
        <v>578562317</v>
      </c>
      <c r="I1453" s="74">
        <v>452162317</v>
      </c>
      <c r="J1453" s="34" t="s">
        <v>49</v>
      </c>
      <c r="K1453" s="34" t="s">
        <v>50</v>
      </c>
      <c r="L1453" s="35" t="s">
        <v>646</v>
      </c>
      <c r="M1453" s="35" t="s">
        <v>647</v>
      </c>
      <c r="N1453" s="58" t="s">
        <v>648</v>
      </c>
      <c r="O1453" s="45" t="s">
        <v>649</v>
      </c>
      <c r="P1453" s="34"/>
      <c r="Q1453" s="34"/>
      <c r="R1453" s="34"/>
      <c r="S1453" s="34"/>
      <c r="T1453" s="34"/>
      <c r="U1453" s="35"/>
      <c r="V1453" s="35">
        <v>7561</v>
      </c>
      <c r="W1453" s="34">
        <v>19911</v>
      </c>
      <c r="X1453" s="60">
        <v>43013</v>
      </c>
      <c r="Y1453" s="77">
        <v>2017060102512</v>
      </c>
      <c r="Z1453" s="34">
        <v>4600007517</v>
      </c>
      <c r="AA1453" s="68">
        <f t="shared" si="22"/>
        <v>1</v>
      </c>
      <c r="AB1453" s="35" t="s">
        <v>691</v>
      </c>
      <c r="AC1453" s="35" t="s">
        <v>61</v>
      </c>
      <c r="AD1453" s="35" t="s">
        <v>651</v>
      </c>
      <c r="AE1453" s="35" t="s">
        <v>669</v>
      </c>
      <c r="AF1453" s="34" t="s">
        <v>653</v>
      </c>
      <c r="AG1453" s="34" t="s">
        <v>654</v>
      </c>
    </row>
    <row r="1454" spans="1:33" s="5" customFormat="1" ht="50.25" customHeight="1" x14ac:dyDescent="0.3">
      <c r="A1454" s="58" t="s">
        <v>938</v>
      </c>
      <c r="B1454" s="35">
        <v>83101804</v>
      </c>
      <c r="C1454" s="34" t="s">
        <v>692</v>
      </c>
      <c r="D1454" s="55">
        <v>43009</v>
      </c>
      <c r="E1454" s="34" t="s">
        <v>683</v>
      </c>
      <c r="F1454" s="34" t="s">
        <v>47</v>
      </c>
      <c r="G1454" s="34" t="s">
        <v>232</v>
      </c>
      <c r="H1454" s="74">
        <v>2781833847</v>
      </c>
      <c r="I1454" s="74">
        <v>4032642007</v>
      </c>
      <c r="J1454" s="34" t="s">
        <v>49</v>
      </c>
      <c r="K1454" s="34" t="s">
        <v>50</v>
      </c>
      <c r="L1454" s="35" t="s">
        <v>693</v>
      </c>
      <c r="M1454" s="35" t="s">
        <v>694</v>
      </c>
      <c r="N1454" s="58" t="s">
        <v>695</v>
      </c>
      <c r="O1454" s="45" t="s">
        <v>696</v>
      </c>
      <c r="P1454" s="34"/>
      <c r="Q1454" s="34"/>
      <c r="R1454" s="34"/>
      <c r="S1454" s="34"/>
      <c r="T1454" s="34"/>
      <c r="U1454" s="35"/>
      <c r="V1454" s="35" t="s">
        <v>697</v>
      </c>
      <c r="W1454" s="34">
        <v>0</v>
      </c>
      <c r="X1454" s="60">
        <v>43010</v>
      </c>
      <c r="Y1454" s="77">
        <v>2017060102511</v>
      </c>
      <c r="Z1454" s="34" t="s">
        <v>697</v>
      </c>
      <c r="AA1454" s="68">
        <f t="shared" si="22"/>
        <v>1</v>
      </c>
      <c r="AB1454" s="35" t="s">
        <v>698</v>
      </c>
      <c r="AC1454" s="35" t="s">
        <v>61</v>
      </c>
      <c r="AD1454" s="35" t="s">
        <v>699</v>
      </c>
      <c r="AE1454" s="35" t="s">
        <v>700</v>
      </c>
      <c r="AF1454" s="34" t="s">
        <v>653</v>
      </c>
      <c r="AG1454" s="34" t="s">
        <v>654</v>
      </c>
    </row>
    <row r="1455" spans="1:33" s="5" customFormat="1" ht="50.25" customHeight="1" x14ac:dyDescent="0.3">
      <c r="A1455" s="58" t="s">
        <v>938</v>
      </c>
      <c r="B1455" s="35">
        <v>78181701</v>
      </c>
      <c r="C1455" s="34" t="s">
        <v>701</v>
      </c>
      <c r="D1455" s="55">
        <v>43009</v>
      </c>
      <c r="E1455" s="34" t="s">
        <v>683</v>
      </c>
      <c r="F1455" s="34" t="s">
        <v>67</v>
      </c>
      <c r="G1455" s="34" t="s">
        <v>232</v>
      </c>
      <c r="H1455" s="74">
        <v>972967280</v>
      </c>
      <c r="I1455" s="74">
        <v>778373824</v>
      </c>
      <c r="J1455" s="34" t="s">
        <v>49</v>
      </c>
      <c r="K1455" s="34" t="s">
        <v>50</v>
      </c>
      <c r="L1455" s="35" t="s">
        <v>702</v>
      </c>
      <c r="M1455" s="35" t="s">
        <v>694</v>
      </c>
      <c r="N1455" s="58" t="s">
        <v>703</v>
      </c>
      <c r="O1455" s="45" t="s">
        <v>704</v>
      </c>
      <c r="P1455" s="34"/>
      <c r="Q1455" s="34"/>
      <c r="R1455" s="34"/>
      <c r="S1455" s="34"/>
      <c r="T1455" s="34"/>
      <c r="U1455" s="35"/>
      <c r="V1455" s="35">
        <v>7373</v>
      </c>
      <c r="W1455" s="34">
        <v>16756</v>
      </c>
      <c r="X1455" s="60">
        <v>42964</v>
      </c>
      <c r="Y1455" s="77">
        <v>2017060102135</v>
      </c>
      <c r="Z1455" s="34">
        <v>4600007507</v>
      </c>
      <c r="AA1455" s="68">
        <f t="shared" si="22"/>
        <v>1</v>
      </c>
      <c r="AB1455" s="35" t="s">
        <v>705</v>
      </c>
      <c r="AC1455" s="35" t="s">
        <v>61</v>
      </c>
      <c r="AD1455" s="35" t="s">
        <v>651</v>
      </c>
      <c r="AE1455" s="35" t="s">
        <v>706</v>
      </c>
      <c r="AF1455" s="34" t="s">
        <v>653</v>
      </c>
      <c r="AG1455" s="34" t="s">
        <v>654</v>
      </c>
    </row>
    <row r="1456" spans="1:33" s="5" customFormat="1" ht="50.25" customHeight="1" x14ac:dyDescent="0.3">
      <c r="A1456" s="58" t="s">
        <v>938</v>
      </c>
      <c r="B1456" s="35" t="s">
        <v>5621</v>
      </c>
      <c r="C1456" s="34" t="s">
        <v>707</v>
      </c>
      <c r="D1456" s="55">
        <v>43009</v>
      </c>
      <c r="E1456" s="34" t="s">
        <v>708</v>
      </c>
      <c r="F1456" s="34" t="s">
        <v>67</v>
      </c>
      <c r="G1456" s="34" t="s">
        <v>232</v>
      </c>
      <c r="H1456" s="74">
        <v>239999909</v>
      </c>
      <c r="I1456" s="74">
        <v>168189452</v>
      </c>
      <c r="J1456" s="34" t="s">
        <v>49</v>
      </c>
      <c r="K1456" s="34" t="s">
        <v>50</v>
      </c>
      <c r="L1456" s="35" t="s">
        <v>709</v>
      </c>
      <c r="M1456" s="35" t="s">
        <v>694</v>
      </c>
      <c r="N1456" s="58" t="s">
        <v>710</v>
      </c>
      <c r="O1456" s="45" t="s">
        <v>711</v>
      </c>
      <c r="P1456" s="34"/>
      <c r="Q1456" s="34"/>
      <c r="R1456" s="34"/>
      <c r="S1456" s="34"/>
      <c r="T1456" s="34"/>
      <c r="U1456" s="35"/>
      <c r="V1456" s="35">
        <v>7027</v>
      </c>
      <c r="W1456" s="34">
        <v>18269</v>
      </c>
      <c r="X1456" s="60">
        <v>42958</v>
      </c>
      <c r="Y1456" s="77">
        <v>2017060103137</v>
      </c>
      <c r="Z1456" s="34">
        <v>4600007553</v>
      </c>
      <c r="AA1456" s="68">
        <f t="shared" si="22"/>
        <v>1</v>
      </c>
      <c r="AB1456" s="35" t="s">
        <v>712</v>
      </c>
      <c r="AC1456" s="35" t="s">
        <v>61</v>
      </c>
      <c r="AD1456" s="35" t="s">
        <v>658</v>
      </c>
      <c r="AE1456" s="35" t="s">
        <v>709</v>
      </c>
      <c r="AF1456" s="34" t="s">
        <v>653</v>
      </c>
      <c r="AG1456" s="34" t="s">
        <v>654</v>
      </c>
    </row>
    <row r="1457" spans="1:33" s="5" customFormat="1" ht="50.25" customHeight="1" x14ac:dyDescent="0.3">
      <c r="A1457" s="58" t="s">
        <v>938</v>
      </c>
      <c r="B1457" s="35">
        <v>72101500</v>
      </c>
      <c r="C1457" s="34" t="s">
        <v>713</v>
      </c>
      <c r="D1457" s="55">
        <v>43009</v>
      </c>
      <c r="E1457" s="34" t="s">
        <v>683</v>
      </c>
      <c r="F1457" s="34" t="s">
        <v>95</v>
      </c>
      <c r="G1457" s="34" t="s">
        <v>232</v>
      </c>
      <c r="H1457" s="74">
        <v>334029055</v>
      </c>
      <c r="I1457" s="74">
        <v>234249589</v>
      </c>
      <c r="J1457" s="34" t="s">
        <v>49</v>
      </c>
      <c r="K1457" s="34" t="s">
        <v>50</v>
      </c>
      <c r="L1457" s="35" t="s">
        <v>709</v>
      </c>
      <c r="M1457" s="35" t="s">
        <v>694</v>
      </c>
      <c r="N1457" s="58" t="s">
        <v>710</v>
      </c>
      <c r="O1457" s="45" t="s">
        <v>711</v>
      </c>
      <c r="P1457" s="34"/>
      <c r="Q1457" s="34"/>
      <c r="R1457" s="34"/>
      <c r="S1457" s="34"/>
      <c r="T1457" s="34"/>
      <c r="U1457" s="35"/>
      <c r="V1457" s="35">
        <v>7381</v>
      </c>
      <c r="W1457" s="34">
        <v>18268</v>
      </c>
      <c r="X1457" s="60">
        <v>43013</v>
      </c>
      <c r="Y1457" s="77">
        <v>2017060102513</v>
      </c>
      <c r="Z1457" s="34">
        <v>4600007210</v>
      </c>
      <c r="AA1457" s="68">
        <f t="shared" si="22"/>
        <v>1</v>
      </c>
      <c r="AB1457" s="35" t="s">
        <v>714</v>
      </c>
      <c r="AC1457" s="35" t="s">
        <v>61</v>
      </c>
      <c r="AD1457" s="35" t="s">
        <v>658</v>
      </c>
      <c r="AE1457" s="35" t="s">
        <v>709</v>
      </c>
      <c r="AF1457" s="34" t="s">
        <v>653</v>
      </c>
      <c r="AG1457" s="34" t="s">
        <v>654</v>
      </c>
    </row>
    <row r="1458" spans="1:33" s="5" customFormat="1" ht="50.25" customHeight="1" x14ac:dyDescent="0.3">
      <c r="A1458" s="58" t="s">
        <v>938</v>
      </c>
      <c r="B1458" s="35">
        <v>41103007</v>
      </c>
      <c r="C1458" s="34" t="s">
        <v>715</v>
      </c>
      <c r="D1458" s="55">
        <v>42917</v>
      </c>
      <c r="E1458" s="34" t="s">
        <v>683</v>
      </c>
      <c r="F1458" s="34" t="s">
        <v>47</v>
      </c>
      <c r="G1458" s="34" t="s">
        <v>232</v>
      </c>
      <c r="H1458" s="74">
        <v>2089305153</v>
      </c>
      <c r="I1458" s="74">
        <v>2089305153</v>
      </c>
      <c r="J1458" s="34" t="s">
        <v>49</v>
      </c>
      <c r="K1458" s="34" t="s">
        <v>50</v>
      </c>
      <c r="L1458" s="35" t="s">
        <v>646</v>
      </c>
      <c r="M1458" s="35" t="s">
        <v>647</v>
      </c>
      <c r="N1458" s="58" t="s">
        <v>648</v>
      </c>
      <c r="O1458" s="45" t="s">
        <v>649</v>
      </c>
      <c r="P1458" s="34"/>
      <c r="Q1458" s="34"/>
      <c r="R1458" s="34"/>
      <c r="S1458" s="34"/>
      <c r="T1458" s="34"/>
      <c r="U1458" s="35"/>
      <c r="V1458" s="35" t="s">
        <v>716</v>
      </c>
      <c r="W1458" s="34">
        <v>0</v>
      </c>
      <c r="X1458" s="60">
        <v>43012</v>
      </c>
      <c r="Y1458" s="77">
        <v>2017060092935</v>
      </c>
      <c r="Z1458" s="34" t="s">
        <v>716</v>
      </c>
      <c r="AA1458" s="68">
        <f t="shared" si="22"/>
        <v>1</v>
      </c>
      <c r="AB1458" s="35" t="s">
        <v>698</v>
      </c>
      <c r="AC1458" s="35" t="s">
        <v>61</v>
      </c>
      <c r="AD1458" s="35" t="s">
        <v>699</v>
      </c>
      <c r="AE1458" s="35" t="s">
        <v>709</v>
      </c>
      <c r="AF1458" s="34" t="s">
        <v>653</v>
      </c>
      <c r="AG1458" s="34" t="s">
        <v>654</v>
      </c>
    </row>
    <row r="1459" spans="1:33" s="5" customFormat="1" ht="50.25" customHeight="1" x14ac:dyDescent="0.3">
      <c r="A1459" s="58" t="s">
        <v>938</v>
      </c>
      <c r="B1459" s="35">
        <v>76111500</v>
      </c>
      <c r="C1459" s="34" t="s">
        <v>717</v>
      </c>
      <c r="D1459" s="55">
        <v>42948</v>
      </c>
      <c r="E1459" s="34" t="s">
        <v>718</v>
      </c>
      <c r="F1459" s="34" t="s">
        <v>67</v>
      </c>
      <c r="G1459" s="34" t="s">
        <v>232</v>
      </c>
      <c r="H1459" s="74">
        <v>2203503881</v>
      </c>
      <c r="I1459" s="74">
        <v>1844990939</v>
      </c>
      <c r="J1459" s="34" t="s">
        <v>49</v>
      </c>
      <c r="K1459" s="34" t="s">
        <v>50</v>
      </c>
      <c r="L1459" s="35" t="s">
        <v>719</v>
      </c>
      <c r="M1459" s="35" t="s">
        <v>694</v>
      </c>
      <c r="N1459" s="58" t="s">
        <v>695</v>
      </c>
      <c r="O1459" s="45" t="s">
        <v>696</v>
      </c>
      <c r="P1459" s="34"/>
      <c r="Q1459" s="34"/>
      <c r="R1459" s="34"/>
      <c r="S1459" s="34"/>
      <c r="T1459" s="34"/>
      <c r="U1459" s="35"/>
      <c r="V1459" s="35">
        <v>7365</v>
      </c>
      <c r="W1459" s="34">
        <v>18264</v>
      </c>
      <c r="X1459" s="60">
        <v>42979</v>
      </c>
      <c r="Y1459" s="77">
        <v>2017060105691</v>
      </c>
      <c r="Z1459" s="34">
        <v>4600007614</v>
      </c>
      <c r="AA1459" s="68">
        <f t="shared" si="22"/>
        <v>1</v>
      </c>
      <c r="AB1459" s="35" t="s">
        <v>720</v>
      </c>
      <c r="AC1459" s="35" t="s">
        <v>61</v>
      </c>
      <c r="AD1459" s="35" t="s">
        <v>658</v>
      </c>
      <c r="AE1459" s="35" t="s">
        <v>721</v>
      </c>
      <c r="AF1459" s="34" t="s">
        <v>653</v>
      </c>
      <c r="AG1459" s="34" t="s">
        <v>654</v>
      </c>
    </row>
    <row r="1460" spans="1:33" s="5" customFormat="1" ht="50.25" customHeight="1" x14ac:dyDescent="0.3">
      <c r="A1460" s="58" t="s">
        <v>938</v>
      </c>
      <c r="B1460" s="35" t="s">
        <v>5622</v>
      </c>
      <c r="C1460" s="34" t="s">
        <v>722</v>
      </c>
      <c r="D1460" s="55">
        <v>43049</v>
      </c>
      <c r="E1460" s="34" t="s">
        <v>683</v>
      </c>
      <c r="F1460" s="34" t="s">
        <v>47</v>
      </c>
      <c r="G1460" s="34" t="s">
        <v>232</v>
      </c>
      <c r="H1460" s="74">
        <v>491525698</v>
      </c>
      <c r="I1460" s="74">
        <v>421307741</v>
      </c>
      <c r="J1460" s="34" t="s">
        <v>49</v>
      </c>
      <c r="K1460" s="34" t="s">
        <v>68</v>
      </c>
      <c r="L1460" s="35" t="s">
        <v>646</v>
      </c>
      <c r="M1460" s="35" t="s">
        <v>647</v>
      </c>
      <c r="N1460" s="58" t="s">
        <v>648</v>
      </c>
      <c r="O1460" s="45" t="s">
        <v>649</v>
      </c>
      <c r="P1460" s="34"/>
      <c r="Q1460" s="34"/>
      <c r="R1460" s="34"/>
      <c r="S1460" s="34"/>
      <c r="T1460" s="34"/>
      <c r="U1460" s="35"/>
      <c r="V1460" s="35">
        <v>7963</v>
      </c>
      <c r="W1460" s="34">
        <v>19122</v>
      </c>
      <c r="X1460" s="60">
        <v>43049</v>
      </c>
      <c r="Y1460" s="77">
        <v>2017060109240</v>
      </c>
      <c r="Z1460" s="34">
        <v>4600007860</v>
      </c>
      <c r="AA1460" s="68">
        <f t="shared" si="22"/>
        <v>1</v>
      </c>
      <c r="AB1460" s="35" t="s">
        <v>672</v>
      </c>
      <c r="AC1460" s="35" t="s">
        <v>61</v>
      </c>
      <c r="AD1460" s="35" t="s">
        <v>723</v>
      </c>
      <c r="AE1460" s="35" t="s">
        <v>724</v>
      </c>
      <c r="AF1460" s="34" t="s">
        <v>653</v>
      </c>
      <c r="AG1460" s="34" t="s">
        <v>725</v>
      </c>
    </row>
    <row r="1461" spans="1:33" s="5" customFormat="1" ht="50.25" customHeight="1" x14ac:dyDescent="0.3">
      <c r="A1461" s="58" t="s">
        <v>938</v>
      </c>
      <c r="B1461" s="35">
        <v>78111800</v>
      </c>
      <c r="C1461" s="34" t="s">
        <v>739</v>
      </c>
      <c r="D1461" s="55">
        <v>42961</v>
      </c>
      <c r="E1461" s="34" t="s">
        <v>683</v>
      </c>
      <c r="F1461" s="34" t="s">
        <v>67</v>
      </c>
      <c r="G1461" s="34" t="s">
        <v>232</v>
      </c>
      <c r="H1461" s="74">
        <v>2268463600</v>
      </c>
      <c r="I1461" s="74">
        <v>1781544000</v>
      </c>
      <c r="J1461" s="34" t="s">
        <v>49</v>
      </c>
      <c r="K1461" s="34" t="s">
        <v>50</v>
      </c>
      <c r="L1461" s="35" t="s">
        <v>646</v>
      </c>
      <c r="M1461" s="35" t="s">
        <v>647</v>
      </c>
      <c r="N1461" s="58" t="s">
        <v>648</v>
      </c>
      <c r="O1461" s="45" t="s">
        <v>649</v>
      </c>
      <c r="P1461" s="34"/>
      <c r="Q1461" s="34"/>
      <c r="R1461" s="34"/>
      <c r="S1461" s="34"/>
      <c r="T1461" s="34"/>
      <c r="U1461" s="35"/>
      <c r="V1461" s="35">
        <v>7380</v>
      </c>
      <c r="W1461" s="34">
        <v>19922</v>
      </c>
      <c r="X1461" s="60">
        <v>42978</v>
      </c>
      <c r="Y1461" s="77">
        <v>2017060106522</v>
      </c>
      <c r="Z1461" s="34">
        <v>4600007665</v>
      </c>
      <c r="AA1461" s="68">
        <f t="shared" si="22"/>
        <v>1</v>
      </c>
      <c r="AB1461" s="35" t="s">
        <v>740</v>
      </c>
      <c r="AC1461" s="35" t="s">
        <v>61</v>
      </c>
      <c r="AD1461" s="35" t="s">
        <v>651</v>
      </c>
      <c r="AE1461" s="35" t="s">
        <v>741</v>
      </c>
      <c r="AF1461" s="34" t="s">
        <v>653</v>
      </c>
      <c r="AG1461" s="34" t="s">
        <v>654</v>
      </c>
    </row>
    <row r="1462" spans="1:33" s="5" customFormat="1" ht="50.25" customHeight="1" x14ac:dyDescent="0.3">
      <c r="A1462" s="58" t="s">
        <v>938</v>
      </c>
      <c r="B1462" s="35">
        <v>92121500</v>
      </c>
      <c r="C1462" s="34" t="s">
        <v>742</v>
      </c>
      <c r="D1462" s="55">
        <v>42967</v>
      </c>
      <c r="E1462" s="34" t="s">
        <v>718</v>
      </c>
      <c r="F1462" s="34" t="s">
        <v>141</v>
      </c>
      <c r="G1462" s="34" t="s">
        <v>232</v>
      </c>
      <c r="H1462" s="74">
        <f>5339057688</f>
        <v>5339057688</v>
      </c>
      <c r="I1462" s="74">
        <v>4660941066</v>
      </c>
      <c r="J1462" s="34" t="s">
        <v>49</v>
      </c>
      <c r="K1462" s="34" t="s">
        <v>50</v>
      </c>
      <c r="L1462" s="35" t="s">
        <v>646</v>
      </c>
      <c r="M1462" s="35" t="s">
        <v>647</v>
      </c>
      <c r="N1462" s="58" t="s">
        <v>648</v>
      </c>
      <c r="O1462" s="45" t="s">
        <v>649</v>
      </c>
      <c r="P1462" s="34"/>
      <c r="Q1462" s="34"/>
      <c r="R1462" s="34"/>
      <c r="S1462" s="34"/>
      <c r="T1462" s="34"/>
      <c r="U1462" s="35"/>
      <c r="V1462" s="35">
        <v>7347</v>
      </c>
      <c r="W1462" s="34">
        <v>19910</v>
      </c>
      <c r="X1462" s="60">
        <v>42962</v>
      </c>
      <c r="Y1462" s="77">
        <v>2017060110237</v>
      </c>
      <c r="Z1462" s="34">
        <v>4600007928</v>
      </c>
      <c r="AA1462" s="68">
        <f t="shared" si="22"/>
        <v>1</v>
      </c>
      <c r="AB1462" s="35" t="s">
        <v>743</v>
      </c>
      <c r="AC1462" s="35" t="s">
        <v>61</v>
      </c>
      <c r="AD1462" s="35" t="s">
        <v>651</v>
      </c>
      <c r="AE1462" s="35" t="s">
        <v>744</v>
      </c>
      <c r="AF1462" s="34" t="s">
        <v>653</v>
      </c>
      <c r="AG1462" s="34" t="s">
        <v>654</v>
      </c>
    </row>
    <row r="1463" spans="1:33" s="5" customFormat="1" ht="50.25" customHeight="1" x14ac:dyDescent="0.3">
      <c r="A1463" s="58" t="s">
        <v>938</v>
      </c>
      <c r="B1463" s="35">
        <v>77101703</v>
      </c>
      <c r="C1463" s="34" t="s">
        <v>745</v>
      </c>
      <c r="D1463" s="55">
        <v>42705</v>
      </c>
      <c r="E1463" s="34" t="s">
        <v>746</v>
      </c>
      <c r="F1463" s="34" t="s">
        <v>95</v>
      </c>
      <c r="G1463" s="34" t="s">
        <v>232</v>
      </c>
      <c r="H1463" s="74">
        <v>0</v>
      </c>
      <c r="I1463" s="74">
        <v>0</v>
      </c>
      <c r="J1463" s="34" t="s">
        <v>76</v>
      </c>
      <c r="K1463" s="34" t="s">
        <v>68</v>
      </c>
      <c r="L1463" s="35" t="s">
        <v>646</v>
      </c>
      <c r="M1463" s="35" t="s">
        <v>647</v>
      </c>
      <c r="N1463" s="58">
        <v>3839370</v>
      </c>
      <c r="O1463" s="45" t="s">
        <v>649</v>
      </c>
      <c r="P1463" s="34"/>
      <c r="Q1463" s="34"/>
      <c r="R1463" s="34"/>
      <c r="S1463" s="34"/>
      <c r="T1463" s="34"/>
      <c r="U1463" s="35"/>
      <c r="V1463" s="35" t="s">
        <v>747</v>
      </c>
      <c r="W1463" s="34">
        <v>0</v>
      </c>
      <c r="X1463" s="60">
        <v>42711</v>
      </c>
      <c r="Y1463" s="77">
        <v>20166060097540</v>
      </c>
      <c r="Z1463" s="34" t="s">
        <v>747</v>
      </c>
      <c r="AA1463" s="68">
        <f t="shared" si="22"/>
        <v>1</v>
      </c>
      <c r="AB1463" s="35" t="s">
        <v>748</v>
      </c>
      <c r="AC1463" s="35" t="s">
        <v>61</v>
      </c>
      <c r="AD1463" s="35" t="s">
        <v>749</v>
      </c>
      <c r="AE1463" s="35" t="s">
        <v>750</v>
      </c>
      <c r="AF1463" s="34" t="s">
        <v>653</v>
      </c>
      <c r="AG1463" s="34" t="s">
        <v>654</v>
      </c>
    </row>
    <row r="1464" spans="1:33" s="5" customFormat="1" ht="50.25" customHeight="1" x14ac:dyDescent="0.3">
      <c r="A1464" s="58" t="s">
        <v>938</v>
      </c>
      <c r="B1464" s="35">
        <v>55101500</v>
      </c>
      <c r="C1464" s="34" t="s">
        <v>751</v>
      </c>
      <c r="D1464" s="55">
        <v>43101</v>
      </c>
      <c r="E1464" s="34" t="s">
        <v>752</v>
      </c>
      <c r="F1464" s="34" t="s">
        <v>95</v>
      </c>
      <c r="G1464" s="34" t="s">
        <v>232</v>
      </c>
      <c r="H1464" s="74">
        <v>38000000</v>
      </c>
      <c r="I1464" s="74">
        <v>38000000</v>
      </c>
      <c r="J1464" s="34" t="s">
        <v>76</v>
      </c>
      <c r="K1464" s="34" t="s">
        <v>68</v>
      </c>
      <c r="L1464" s="35" t="s">
        <v>646</v>
      </c>
      <c r="M1464" s="35" t="s">
        <v>647</v>
      </c>
      <c r="N1464" s="58" t="s">
        <v>648</v>
      </c>
      <c r="O1464" s="45" t="s">
        <v>649</v>
      </c>
      <c r="P1464" s="34"/>
      <c r="Q1464" s="34"/>
      <c r="R1464" s="34"/>
      <c r="S1464" s="34"/>
      <c r="T1464" s="34"/>
      <c r="U1464" s="35"/>
      <c r="V1464" s="35">
        <v>8023</v>
      </c>
      <c r="W1464" s="34">
        <v>19932</v>
      </c>
      <c r="X1464" s="60">
        <v>43117</v>
      </c>
      <c r="Y1464" s="77">
        <v>2018060003513</v>
      </c>
      <c r="Z1464" s="34">
        <v>4600007996</v>
      </c>
      <c r="AA1464" s="68">
        <f t="shared" si="22"/>
        <v>1</v>
      </c>
      <c r="AB1464" s="35" t="s">
        <v>753</v>
      </c>
      <c r="AC1464" s="35" t="s">
        <v>61</v>
      </c>
      <c r="AD1464" s="35" t="s">
        <v>658</v>
      </c>
      <c r="AE1464" s="35" t="s">
        <v>754</v>
      </c>
      <c r="AF1464" s="34" t="s">
        <v>653</v>
      </c>
      <c r="AG1464" s="34" t="s">
        <v>654</v>
      </c>
    </row>
    <row r="1465" spans="1:33" s="5" customFormat="1" ht="50.25" customHeight="1" x14ac:dyDescent="0.3">
      <c r="A1465" s="58" t="s">
        <v>938</v>
      </c>
      <c r="B1465" s="35">
        <v>80121600</v>
      </c>
      <c r="C1465" s="34" t="s">
        <v>755</v>
      </c>
      <c r="D1465" s="55">
        <v>43101</v>
      </c>
      <c r="E1465" s="34" t="s">
        <v>136</v>
      </c>
      <c r="F1465" s="34" t="s">
        <v>216</v>
      </c>
      <c r="G1465" s="34" t="s">
        <v>232</v>
      </c>
      <c r="H1465" s="74">
        <v>12374879</v>
      </c>
      <c r="I1465" s="74">
        <v>12374879</v>
      </c>
      <c r="J1465" s="34" t="s">
        <v>76</v>
      </c>
      <c r="K1465" s="34" t="s">
        <v>68</v>
      </c>
      <c r="L1465" s="35" t="s">
        <v>646</v>
      </c>
      <c r="M1465" s="35" t="s">
        <v>647</v>
      </c>
      <c r="N1465" s="58" t="s">
        <v>648</v>
      </c>
      <c r="O1465" s="45" t="s">
        <v>649</v>
      </c>
      <c r="P1465" s="34"/>
      <c r="Q1465" s="34"/>
      <c r="R1465" s="34"/>
      <c r="S1465" s="34"/>
      <c r="T1465" s="34"/>
      <c r="U1465" s="35"/>
      <c r="V1465" s="35">
        <v>8010</v>
      </c>
      <c r="W1465" s="34">
        <v>19908</v>
      </c>
      <c r="X1465" s="60">
        <v>43116</v>
      </c>
      <c r="Y1465" s="34">
        <v>4600007995</v>
      </c>
      <c r="Z1465" s="34">
        <v>4600007995</v>
      </c>
      <c r="AA1465" s="68">
        <f t="shared" si="22"/>
        <v>1</v>
      </c>
      <c r="AB1465" s="35" t="s">
        <v>756</v>
      </c>
      <c r="AC1465" s="35" t="s">
        <v>61</v>
      </c>
      <c r="AD1465" s="35" t="s">
        <v>658</v>
      </c>
      <c r="AE1465" s="35" t="s">
        <v>757</v>
      </c>
      <c r="AF1465" s="34" t="s">
        <v>653</v>
      </c>
      <c r="AG1465" s="34" t="s">
        <v>758</v>
      </c>
    </row>
    <row r="1466" spans="1:33" s="5" customFormat="1" ht="50.25" customHeight="1" x14ac:dyDescent="0.3">
      <c r="A1466" s="58" t="s">
        <v>938</v>
      </c>
      <c r="B1466" s="35">
        <v>78111800</v>
      </c>
      <c r="C1466" s="34" t="s">
        <v>759</v>
      </c>
      <c r="D1466" s="55">
        <v>43101</v>
      </c>
      <c r="E1466" s="34" t="s">
        <v>66</v>
      </c>
      <c r="F1466" s="34" t="s">
        <v>67</v>
      </c>
      <c r="G1466" s="34" t="s">
        <v>232</v>
      </c>
      <c r="H1466" s="74">
        <v>2213053920</v>
      </c>
      <c r="I1466" s="74">
        <v>2213053920</v>
      </c>
      <c r="J1466" s="34" t="s">
        <v>76</v>
      </c>
      <c r="K1466" s="34" t="s">
        <v>68</v>
      </c>
      <c r="L1466" s="35" t="s">
        <v>719</v>
      </c>
      <c r="M1466" s="35" t="s">
        <v>694</v>
      </c>
      <c r="N1466" s="58" t="s">
        <v>695</v>
      </c>
      <c r="O1466" s="45" t="s">
        <v>696</v>
      </c>
      <c r="P1466" s="34"/>
      <c r="Q1466" s="34"/>
      <c r="R1466" s="34"/>
      <c r="S1466" s="34"/>
      <c r="T1466" s="34"/>
      <c r="U1466" s="35"/>
      <c r="V1466" s="35" t="s">
        <v>760</v>
      </c>
      <c r="W1466" s="34">
        <v>19913</v>
      </c>
      <c r="X1466" s="60">
        <v>43102</v>
      </c>
      <c r="Y1466" s="77">
        <v>2018060026180</v>
      </c>
      <c r="Z1466" s="34">
        <v>4600008068</v>
      </c>
      <c r="AA1466" s="68">
        <f t="shared" si="22"/>
        <v>1</v>
      </c>
      <c r="AB1466" s="35" t="s">
        <v>761</v>
      </c>
      <c r="AC1466" s="35" t="s">
        <v>61</v>
      </c>
      <c r="AD1466" s="35" t="s">
        <v>658</v>
      </c>
      <c r="AE1466" s="35" t="s">
        <v>762</v>
      </c>
      <c r="AF1466" s="34" t="s">
        <v>653</v>
      </c>
      <c r="AG1466" s="34" t="s">
        <v>654</v>
      </c>
    </row>
    <row r="1467" spans="1:33" s="5" customFormat="1" ht="50.25" customHeight="1" x14ac:dyDescent="0.3">
      <c r="A1467" s="58" t="s">
        <v>938</v>
      </c>
      <c r="B1467" s="35">
        <v>32101656</v>
      </c>
      <c r="C1467" s="34" t="s">
        <v>763</v>
      </c>
      <c r="D1467" s="55">
        <v>43101</v>
      </c>
      <c r="E1467" s="34" t="s">
        <v>136</v>
      </c>
      <c r="F1467" s="34" t="s">
        <v>67</v>
      </c>
      <c r="G1467" s="34" t="s">
        <v>232</v>
      </c>
      <c r="H1467" s="74">
        <v>54740000</v>
      </c>
      <c r="I1467" s="74">
        <v>54740000</v>
      </c>
      <c r="J1467" s="34" t="s">
        <v>76</v>
      </c>
      <c r="K1467" s="34" t="s">
        <v>68</v>
      </c>
      <c r="L1467" s="35" t="s">
        <v>764</v>
      </c>
      <c r="M1467" s="35" t="s">
        <v>694</v>
      </c>
      <c r="N1467" s="58" t="s">
        <v>703</v>
      </c>
      <c r="O1467" s="45" t="s">
        <v>704</v>
      </c>
      <c r="P1467" s="34"/>
      <c r="Q1467" s="34"/>
      <c r="R1467" s="34"/>
      <c r="S1467" s="34"/>
      <c r="T1467" s="34"/>
      <c r="U1467" s="35"/>
      <c r="V1467" s="35">
        <v>8052</v>
      </c>
      <c r="W1467" s="34">
        <v>20073</v>
      </c>
      <c r="X1467" s="60">
        <v>43140</v>
      </c>
      <c r="Y1467" s="77">
        <v>2018060027560</v>
      </c>
      <c r="Z1467" s="34">
        <v>4600008074</v>
      </c>
      <c r="AA1467" s="68">
        <f t="shared" si="22"/>
        <v>1</v>
      </c>
      <c r="AB1467" s="35" t="s">
        <v>765</v>
      </c>
      <c r="AC1467" s="35" t="s">
        <v>61</v>
      </c>
      <c r="AD1467" s="35" t="s">
        <v>658</v>
      </c>
      <c r="AE1467" s="35" t="s">
        <v>702</v>
      </c>
      <c r="AF1467" s="34" t="s">
        <v>653</v>
      </c>
      <c r="AG1467" s="34" t="s">
        <v>654</v>
      </c>
    </row>
    <row r="1468" spans="1:33" s="5" customFormat="1" ht="50.25" customHeight="1" x14ac:dyDescent="0.3">
      <c r="A1468" s="58" t="s">
        <v>938</v>
      </c>
      <c r="B1468" s="35">
        <v>39121000</v>
      </c>
      <c r="C1468" s="34" t="s">
        <v>766</v>
      </c>
      <c r="D1468" s="55">
        <v>43101</v>
      </c>
      <c r="E1468" s="34" t="s">
        <v>66</v>
      </c>
      <c r="F1468" s="34" t="s">
        <v>95</v>
      </c>
      <c r="G1468" s="34" t="s">
        <v>232</v>
      </c>
      <c r="H1468" s="74">
        <v>35244431</v>
      </c>
      <c r="I1468" s="74">
        <v>35244431</v>
      </c>
      <c r="J1468" s="34" t="s">
        <v>76</v>
      </c>
      <c r="K1468" s="34" t="s">
        <v>68</v>
      </c>
      <c r="L1468" s="35" t="s">
        <v>767</v>
      </c>
      <c r="M1468" s="35" t="s">
        <v>694</v>
      </c>
      <c r="N1468" s="58" t="s">
        <v>768</v>
      </c>
      <c r="O1468" s="45" t="s">
        <v>769</v>
      </c>
      <c r="P1468" s="34"/>
      <c r="Q1468" s="34"/>
      <c r="R1468" s="34"/>
      <c r="S1468" s="34"/>
      <c r="T1468" s="34"/>
      <c r="U1468" s="35"/>
      <c r="V1468" s="35">
        <v>8019</v>
      </c>
      <c r="W1468" s="34">
        <v>20063</v>
      </c>
      <c r="X1468" s="60">
        <v>43124</v>
      </c>
      <c r="Y1468" s="77">
        <v>201860003668</v>
      </c>
      <c r="Z1468" s="34">
        <v>4600007997</v>
      </c>
      <c r="AA1468" s="68">
        <f t="shared" si="22"/>
        <v>1</v>
      </c>
      <c r="AB1468" s="35" t="s">
        <v>770</v>
      </c>
      <c r="AC1468" s="35" t="s">
        <v>61</v>
      </c>
      <c r="AD1468" s="35" t="s">
        <v>658</v>
      </c>
      <c r="AE1468" s="35" t="s">
        <v>771</v>
      </c>
      <c r="AF1468" s="34" t="s">
        <v>653</v>
      </c>
      <c r="AG1468" s="34" t="s">
        <v>654</v>
      </c>
    </row>
    <row r="1469" spans="1:33" s="5" customFormat="1" ht="50.25" customHeight="1" x14ac:dyDescent="0.3">
      <c r="A1469" s="58" t="s">
        <v>938</v>
      </c>
      <c r="B1469" s="35" t="s">
        <v>939</v>
      </c>
      <c r="C1469" s="34" t="s">
        <v>772</v>
      </c>
      <c r="D1469" s="55">
        <v>43101</v>
      </c>
      <c r="E1469" s="34" t="s">
        <v>66</v>
      </c>
      <c r="F1469" s="34" t="s">
        <v>75</v>
      </c>
      <c r="G1469" s="34" t="s">
        <v>232</v>
      </c>
      <c r="H1469" s="74">
        <v>39490000</v>
      </c>
      <c r="I1469" s="74">
        <v>39490000</v>
      </c>
      <c r="J1469" s="34" t="s">
        <v>76</v>
      </c>
      <c r="K1469" s="34" t="s">
        <v>68</v>
      </c>
      <c r="L1469" s="35" t="s">
        <v>762</v>
      </c>
      <c r="M1469" s="35" t="s">
        <v>694</v>
      </c>
      <c r="N1469" s="58" t="s">
        <v>773</v>
      </c>
      <c r="O1469" s="45" t="s">
        <v>774</v>
      </c>
      <c r="P1469" s="34"/>
      <c r="Q1469" s="34"/>
      <c r="R1469" s="34"/>
      <c r="S1469" s="34"/>
      <c r="T1469" s="34"/>
      <c r="U1469" s="35"/>
      <c r="V1469" s="35">
        <v>8080</v>
      </c>
      <c r="W1469" s="34">
        <v>20922</v>
      </c>
      <c r="X1469" s="60">
        <v>43141</v>
      </c>
      <c r="Y1469" s="34">
        <v>4600008062</v>
      </c>
      <c r="Z1469" s="34">
        <v>4600008062</v>
      </c>
      <c r="AA1469" s="68">
        <f t="shared" si="22"/>
        <v>1</v>
      </c>
      <c r="AB1469" s="35" t="s">
        <v>775</v>
      </c>
      <c r="AC1469" s="35" t="s">
        <v>61</v>
      </c>
      <c r="AD1469" s="35" t="s">
        <v>658</v>
      </c>
      <c r="AE1469" s="35" t="s">
        <v>762</v>
      </c>
      <c r="AF1469" s="34" t="s">
        <v>653</v>
      </c>
      <c r="AG1469" s="34" t="s">
        <v>654</v>
      </c>
    </row>
    <row r="1470" spans="1:33" s="5" customFormat="1" ht="50.25" customHeight="1" x14ac:dyDescent="0.3">
      <c r="A1470" s="58" t="s">
        <v>938</v>
      </c>
      <c r="B1470" s="35">
        <v>80111701</v>
      </c>
      <c r="C1470" s="34" t="s">
        <v>776</v>
      </c>
      <c r="D1470" s="55">
        <v>43101</v>
      </c>
      <c r="E1470" s="34" t="s">
        <v>66</v>
      </c>
      <c r="F1470" s="34" t="s">
        <v>216</v>
      </c>
      <c r="G1470" s="34" t="s">
        <v>232</v>
      </c>
      <c r="H1470" s="74">
        <v>80338148</v>
      </c>
      <c r="I1470" s="74">
        <v>80338148</v>
      </c>
      <c r="J1470" s="34" t="s">
        <v>76</v>
      </c>
      <c r="K1470" s="34" t="s">
        <v>68</v>
      </c>
      <c r="L1470" s="35" t="s">
        <v>646</v>
      </c>
      <c r="M1470" s="35" t="s">
        <v>647</v>
      </c>
      <c r="N1470" s="58" t="s">
        <v>648</v>
      </c>
      <c r="O1470" s="45" t="s">
        <v>649</v>
      </c>
      <c r="P1470" s="34"/>
      <c r="Q1470" s="34"/>
      <c r="R1470" s="34"/>
      <c r="S1470" s="34"/>
      <c r="T1470" s="34"/>
      <c r="U1470" s="35"/>
      <c r="V1470" s="35">
        <v>8039</v>
      </c>
      <c r="W1470" s="34">
        <v>20179</v>
      </c>
      <c r="X1470" s="60">
        <v>43116</v>
      </c>
      <c r="Y1470" s="34">
        <v>4600008011</v>
      </c>
      <c r="Z1470" s="34">
        <v>4600008011</v>
      </c>
      <c r="AA1470" s="68">
        <f t="shared" si="22"/>
        <v>1</v>
      </c>
      <c r="AB1470" s="35" t="s">
        <v>777</v>
      </c>
      <c r="AC1470" s="35" t="s">
        <v>61</v>
      </c>
      <c r="AD1470" s="35" t="s">
        <v>658</v>
      </c>
      <c r="AE1470" s="35" t="s">
        <v>659</v>
      </c>
      <c r="AF1470" s="34" t="s">
        <v>653</v>
      </c>
      <c r="AG1470" s="34" t="s">
        <v>654</v>
      </c>
    </row>
    <row r="1471" spans="1:33" s="5" customFormat="1" ht="50.25" customHeight="1" x14ac:dyDescent="0.3">
      <c r="A1471" s="58" t="s">
        <v>938</v>
      </c>
      <c r="B1471" s="35">
        <v>80111701</v>
      </c>
      <c r="C1471" s="34" t="s">
        <v>778</v>
      </c>
      <c r="D1471" s="55">
        <v>43101</v>
      </c>
      <c r="E1471" s="34" t="s">
        <v>66</v>
      </c>
      <c r="F1471" s="34" t="s">
        <v>216</v>
      </c>
      <c r="G1471" s="34" t="s">
        <v>232</v>
      </c>
      <c r="H1471" s="74">
        <v>80338148</v>
      </c>
      <c r="I1471" s="74">
        <v>80338148</v>
      </c>
      <c r="J1471" s="34" t="s">
        <v>76</v>
      </c>
      <c r="K1471" s="34" t="s">
        <v>68</v>
      </c>
      <c r="L1471" s="35" t="s">
        <v>646</v>
      </c>
      <c r="M1471" s="35" t="s">
        <v>647</v>
      </c>
      <c r="N1471" s="58" t="s">
        <v>648</v>
      </c>
      <c r="O1471" s="45" t="s">
        <v>649</v>
      </c>
      <c r="P1471" s="34"/>
      <c r="Q1471" s="34"/>
      <c r="R1471" s="34"/>
      <c r="S1471" s="34"/>
      <c r="T1471" s="34"/>
      <c r="U1471" s="35"/>
      <c r="V1471" s="35">
        <v>8033</v>
      </c>
      <c r="W1471" s="34">
        <v>20178</v>
      </c>
      <c r="X1471" s="60">
        <v>43116</v>
      </c>
      <c r="Y1471" s="34">
        <v>4600008012</v>
      </c>
      <c r="Z1471" s="34">
        <v>460008012</v>
      </c>
      <c r="AA1471" s="68">
        <f t="shared" si="22"/>
        <v>1</v>
      </c>
      <c r="AB1471" s="35" t="s">
        <v>779</v>
      </c>
      <c r="AC1471" s="35" t="s">
        <v>61</v>
      </c>
      <c r="AD1471" s="35" t="s">
        <v>658</v>
      </c>
      <c r="AE1471" s="35" t="s">
        <v>659</v>
      </c>
      <c r="AF1471" s="34" t="s">
        <v>653</v>
      </c>
      <c r="AG1471" s="34" t="s">
        <v>654</v>
      </c>
    </row>
    <row r="1472" spans="1:33" s="5" customFormat="1" ht="50.25" customHeight="1" x14ac:dyDescent="0.3">
      <c r="A1472" s="58" t="s">
        <v>938</v>
      </c>
      <c r="B1472" s="35">
        <v>81111703</v>
      </c>
      <c r="C1472" s="34" t="s">
        <v>780</v>
      </c>
      <c r="D1472" s="55">
        <v>43132</v>
      </c>
      <c r="E1472" s="34" t="s">
        <v>136</v>
      </c>
      <c r="F1472" s="34" t="s">
        <v>75</v>
      </c>
      <c r="G1472" s="34" t="s">
        <v>232</v>
      </c>
      <c r="H1472" s="74">
        <v>50000000</v>
      </c>
      <c r="I1472" s="74">
        <v>50000000</v>
      </c>
      <c r="J1472" s="34" t="s">
        <v>76</v>
      </c>
      <c r="K1472" s="34" t="s">
        <v>68</v>
      </c>
      <c r="L1472" s="35" t="s">
        <v>646</v>
      </c>
      <c r="M1472" s="35" t="s">
        <v>647</v>
      </c>
      <c r="N1472" s="58">
        <v>3839370</v>
      </c>
      <c r="O1472" s="45" t="s">
        <v>649</v>
      </c>
      <c r="P1472" s="34"/>
      <c r="Q1472" s="34"/>
      <c r="R1472" s="34"/>
      <c r="S1472" s="34"/>
      <c r="T1472" s="34"/>
      <c r="U1472" s="35"/>
      <c r="V1472" s="35">
        <v>8089</v>
      </c>
      <c r="W1472" s="34">
        <v>21054</v>
      </c>
      <c r="X1472" s="60">
        <v>43141</v>
      </c>
      <c r="Y1472" s="34">
        <v>4600008061</v>
      </c>
      <c r="Z1472" s="34">
        <v>4600008061</v>
      </c>
      <c r="AA1472" s="68">
        <f t="shared" si="22"/>
        <v>1</v>
      </c>
      <c r="AB1472" s="35" t="s">
        <v>781</v>
      </c>
      <c r="AC1472" s="35" t="s">
        <v>61</v>
      </c>
      <c r="AD1472" s="35" t="s">
        <v>658</v>
      </c>
      <c r="AE1472" s="35" t="s">
        <v>782</v>
      </c>
      <c r="AF1472" s="34" t="s">
        <v>653</v>
      </c>
      <c r="AG1472" s="34" t="s">
        <v>654</v>
      </c>
    </row>
    <row r="1473" spans="1:33" s="5" customFormat="1" ht="50.25" customHeight="1" x14ac:dyDescent="0.3">
      <c r="A1473" s="58" t="s">
        <v>938</v>
      </c>
      <c r="B1473" s="35">
        <v>56112102</v>
      </c>
      <c r="C1473" s="34" t="s">
        <v>783</v>
      </c>
      <c r="D1473" s="55">
        <v>43132</v>
      </c>
      <c r="E1473" s="34" t="s">
        <v>784</v>
      </c>
      <c r="F1473" s="34" t="s">
        <v>75</v>
      </c>
      <c r="G1473" s="34" t="s">
        <v>232</v>
      </c>
      <c r="H1473" s="74">
        <v>9787750</v>
      </c>
      <c r="I1473" s="74">
        <v>9787750</v>
      </c>
      <c r="J1473" s="34" t="s">
        <v>76</v>
      </c>
      <c r="K1473" s="34" t="s">
        <v>68</v>
      </c>
      <c r="L1473" s="35" t="s">
        <v>646</v>
      </c>
      <c r="M1473" s="35" t="s">
        <v>785</v>
      </c>
      <c r="N1473" s="58" t="s">
        <v>648</v>
      </c>
      <c r="O1473" s="45" t="s">
        <v>649</v>
      </c>
      <c r="P1473" s="34"/>
      <c r="Q1473" s="34"/>
      <c r="R1473" s="34"/>
      <c r="S1473" s="34"/>
      <c r="T1473" s="34"/>
      <c r="U1473" s="35"/>
      <c r="V1473" s="35">
        <v>8085</v>
      </c>
      <c r="W1473" s="34">
        <v>20290</v>
      </c>
      <c r="X1473" s="60">
        <v>43145</v>
      </c>
      <c r="Y1473" s="34">
        <v>4600008064</v>
      </c>
      <c r="Z1473" s="34">
        <v>4600008064</v>
      </c>
      <c r="AA1473" s="68">
        <f t="shared" si="22"/>
        <v>1</v>
      </c>
      <c r="AB1473" s="35" t="s">
        <v>786</v>
      </c>
      <c r="AC1473" s="35" t="s">
        <v>787</v>
      </c>
      <c r="AD1473" s="35" t="s">
        <v>658</v>
      </c>
      <c r="AE1473" s="35" t="s">
        <v>788</v>
      </c>
      <c r="AF1473" s="34" t="s">
        <v>653</v>
      </c>
      <c r="AG1473" s="34" t="s">
        <v>654</v>
      </c>
    </row>
    <row r="1474" spans="1:33" s="5" customFormat="1" ht="50.25" customHeight="1" x14ac:dyDescent="0.3">
      <c r="A1474" s="58" t="s">
        <v>938</v>
      </c>
      <c r="B1474" s="35" t="s">
        <v>5618</v>
      </c>
      <c r="C1474" s="34" t="s">
        <v>789</v>
      </c>
      <c r="D1474" s="55">
        <v>43076</v>
      </c>
      <c r="E1474" s="34" t="s">
        <v>790</v>
      </c>
      <c r="F1474" s="34" t="s">
        <v>129</v>
      </c>
      <c r="G1474" s="34" t="s">
        <v>232</v>
      </c>
      <c r="H1474" s="74">
        <v>321264872</v>
      </c>
      <c r="I1474" s="74">
        <v>321264872</v>
      </c>
      <c r="J1474" s="34" t="s">
        <v>76</v>
      </c>
      <c r="K1474" s="34" t="s">
        <v>68</v>
      </c>
      <c r="L1474" s="35" t="s">
        <v>646</v>
      </c>
      <c r="M1474" s="35" t="s">
        <v>647</v>
      </c>
      <c r="N1474" s="58" t="s">
        <v>648</v>
      </c>
      <c r="O1474" s="45" t="s">
        <v>649</v>
      </c>
      <c r="P1474" s="34"/>
      <c r="Q1474" s="34"/>
      <c r="R1474" s="34"/>
      <c r="S1474" s="34"/>
      <c r="T1474" s="34"/>
      <c r="U1474" s="35"/>
      <c r="V1474" s="35">
        <v>8030</v>
      </c>
      <c r="W1474" s="34">
        <v>19927</v>
      </c>
      <c r="X1474" s="60">
        <v>43122</v>
      </c>
      <c r="Y1474" s="34">
        <v>4600007994</v>
      </c>
      <c r="Z1474" s="34">
        <v>4600007994</v>
      </c>
      <c r="AA1474" s="68">
        <f t="shared" si="22"/>
        <v>1</v>
      </c>
      <c r="AB1474" s="35" t="s">
        <v>791</v>
      </c>
      <c r="AC1474" s="35" t="s">
        <v>61</v>
      </c>
      <c r="AD1474" s="35" t="s">
        <v>658</v>
      </c>
      <c r="AE1474" s="35" t="s">
        <v>792</v>
      </c>
      <c r="AF1474" s="34" t="s">
        <v>653</v>
      </c>
      <c r="AG1474" s="34" t="s">
        <v>654</v>
      </c>
    </row>
    <row r="1475" spans="1:33" s="5" customFormat="1" ht="50.25" customHeight="1" x14ac:dyDescent="0.3">
      <c r="A1475" s="58" t="s">
        <v>938</v>
      </c>
      <c r="B1475" s="35">
        <v>78181500</v>
      </c>
      <c r="C1475" s="34" t="s">
        <v>793</v>
      </c>
      <c r="D1475" s="55">
        <v>43124</v>
      </c>
      <c r="E1475" s="34" t="s">
        <v>136</v>
      </c>
      <c r="F1475" s="34" t="s">
        <v>75</v>
      </c>
      <c r="G1475" s="34" t="s">
        <v>232</v>
      </c>
      <c r="H1475" s="74">
        <v>58732589</v>
      </c>
      <c r="I1475" s="74">
        <v>58732589</v>
      </c>
      <c r="J1475" s="34" t="s">
        <v>76</v>
      </c>
      <c r="K1475" s="34" t="s">
        <v>68</v>
      </c>
      <c r="L1475" s="35" t="s">
        <v>646</v>
      </c>
      <c r="M1475" s="35" t="s">
        <v>647</v>
      </c>
      <c r="N1475" s="58" t="s">
        <v>648</v>
      </c>
      <c r="O1475" s="45" t="s">
        <v>649</v>
      </c>
      <c r="P1475" s="34"/>
      <c r="Q1475" s="34"/>
      <c r="R1475" s="34"/>
      <c r="S1475" s="34"/>
      <c r="T1475" s="34"/>
      <c r="U1475" s="35"/>
      <c r="V1475" s="35">
        <v>8089</v>
      </c>
      <c r="W1475" s="34">
        <v>20197</v>
      </c>
      <c r="X1475" s="60">
        <v>43171</v>
      </c>
      <c r="Y1475" s="34">
        <v>4600008082</v>
      </c>
      <c r="Z1475" s="34">
        <v>4600008082</v>
      </c>
      <c r="AA1475" s="68">
        <f t="shared" si="22"/>
        <v>1</v>
      </c>
      <c r="AB1475" s="35" t="s">
        <v>794</v>
      </c>
      <c r="AC1475" s="35" t="s">
        <v>61</v>
      </c>
      <c r="AD1475" s="35" t="s">
        <v>658</v>
      </c>
      <c r="AE1475" s="35" t="s">
        <v>702</v>
      </c>
      <c r="AF1475" s="34" t="s">
        <v>653</v>
      </c>
      <c r="AG1475" s="34" t="s">
        <v>654</v>
      </c>
    </row>
    <row r="1476" spans="1:33" s="5" customFormat="1" ht="50.25" customHeight="1" x14ac:dyDescent="0.3">
      <c r="A1476" s="58" t="s">
        <v>938</v>
      </c>
      <c r="B1476" s="35">
        <v>72102900</v>
      </c>
      <c r="C1476" s="34" t="s">
        <v>795</v>
      </c>
      <c r="D1476" s="55">
        <v>43101</v>
      </c>
      <c r="E1476" s="34" t="s">
        <v>796</v>
      </c>
      <c r="F1476" s="34" t="s">
        <v>211</v>
      </c>
      <c r="G1476" s="34" t="s">
        <v>232</v>
      </c>
      <c r="H1476" s="74">
        <v>125859421</v>
      </c>
      <c r="I1476" s="74">
        <v>125859421</v>
      </c>
      <c r="J1476" s="34" t="s">
        <v>76</v>
      </c>
      <c r="K1476" s="34" t="s">
        <v>68</v>
      </c>
      <c r="L1476" s="35" t="s">
        <v>767</v>
      </c>
      <c r="M1476" s="35" t="s">
        <v>694</v>
      </c>
      <c r="N1476" s="58" t="s">
        <v>768</v>
      </c>
      <c r="O1476" s="45" t="s">
        <v>769</v>
      </c>
      <c r="P1476" s="34"/>
      <c r="Q1476" s="34"/>
      <c r="R1476" s="34"/>
      <c r="S1476" s="34"/>
      <c r="T1476" s="34"/>
      <c r="U1476" s="35"/>
      <c r="V1476" s="35">
        <v>8051</v>
      </c>
      <c r="W1476" s="34">
        <v>20391</v>
      </c>
      <c r="X1476" s="60">
        <v>43133</v>
      </c>
      <c r="Y1476" s="77">
        <v>2018060030244</v>
      </c>
      <c r="Z1476" s="34">
        <v>4600008081</v>
      </c>
      <c r="AA1476" s="68">
        <f t="shared" si="22"/>
        <v>1</v>
      </c>
      <c r="AB1476" s="35" t="s">
        <v>797</v>
      </c>
      <c r="AC1476" s="35" t="s">
        <v>61</v>
      </c>
      <c r="AD1476" s="35" t="s">
        <v>658</v>
      </c>
      <c r="AE1476" s="35" t="s">
        <v>771</v>
      </c>
      <c r="AF1476" s="34" t="s">
        <v>653</v>
      </c>
      <c r="AG1476" s="34" t="s">
        <v>654</v>
      </c>
    </row>
    <row r="1477" spans="1:33" s="5" customFormat="1" ht="50.25" customHeight="1" x14ac:dyDescent="0.3">
      <c r="A1477" s="58" t="s">
        <v>938</v>
      </c>
      <c r="B1477" s="35" t="s">
        <v>5624</v>
      </c>
      <c r="C1477" s="34" t="s">
        <v>798</v>
      </c>
      <c r="D1477" s="55">
        <v>43132</v>
      </c>
      <c r="E1477" s="34" t="s">
        <v>136</v>
      </c>
      <c r="F1477" s="34" t="s">
        <v>75</v>
      </c>
      <c r="G1477" s="34" t="s">
        <v>232</v>
      </c>
      <c r="H1477" s="74">
        <v>78124000</v>
      </c>
      <c r="I1477" s="74">
        <v>78124000</v>
      </c>
      <c r="J1477" s="34" t="s">
        <v>76</v>
      </c>
      <c r="K1477" s="34" t="s">
        <v>68</v>
      </c>
      <c r="L1477" s="35" t="s">
        <v>799</v>
      </c>
      <c r="M1477" s="35" t="s">
        <v>800</v>
      </c>
      <c r="N1477" s="58" t="s">
        <v>801</v>
      </c>
      <c r="O1477" s="45" t="s">
        <v>802</v>
      </c>
      <c r="P1477" s="34"/>
      <c r="Q1477" s="34"/>
      <c r="R1477" s="34"/>
      <c r="S1477" s="34"/>
      <c r="T1477" s="34"/>
      <c r="U1477" s="35"/>
      <c r="V1477" s="35">
        <v>8133</v>
      </c>
      <c r="W1477" s="34">
        <v>21146</v>
      </c>
      <c r="X1477" s="60">
        <v>43172</v>
      </c>
      <c r="Y1477" s="34">
        <v>4600008083</v>
      </c>
      <c r="Z1477" s="34">
        <v>4600008083</v>
      </c>
      <c r="AA1477" s="68">
        <f t="shared" si="22"/>
        <v>1</v>
      </c>
      <c r="AB1477" s="35" t="s">
        <v>803</v>
      </c>
      <c r="AC1477" s="35" t="s">
        <v>61</v>
      </c>
      <c r="AD1477" s="35" t="s">
        <v>658</v>
      </c>
      <c r="AE1477" s="35" t="s">
        <v>804</v>
      </c>
      <c r="AF1477" s="34" t="s">
        <v>653</v>
      </c>
      <c r="AG1477" s="34" t="s">
        <v>654</v>
      </c>
    </row>
    <row r="1478" spans="1:33" s="5" customFormat="1" ht="50.25" customHeight="1" x14ac:dyDescent="0.3">
      <c r="A1478" s="58" t="s">
        <v>938</v>
      </c>
      <c r="B1478" s="35">
        <v>76111500</v>
      </c>
      <c r="C1478" s="34" t="s">
        <v>805</v>
      </c>
      <c r="D1478" s="55">
        <v>43101</v>
      </c>
      <c r="E1478" s="34" t="s">
        <v>806</v>
      </c>
      <c r="F1478" s="34" t="s">
        <v>211</v>
      </c>
      <c r="G1478" s="34" t="s">
        <v>232</v>
      </c>
      <c r="H1478" s="74">
        <v>196103586</v>
      </c>
      <c r="I1478" s="74">
        <v>196103586</v>
      </c>
      <c r="J1478" s="34" t="s">
        <v>76</v>
      </c>
      <c r="K1478" s="34" t="s">
        <v>68</v>
      </c>
      <c r="L1478" s="35" t="s">
        <v>767</v>
      </c>
      <c r="M1478" s="35" t="s">
        <v>694</v>
      </c>
      <c r="N1478" s="58" t="s">
        <v>768</v>
      </c>
      <c r="O1478" s="45" t="s">
        <v>769</v>
      </c>
      <c r="P1478" s="34"/>
      <c r="Q1478" s="34"/>
      <c r="R1478" s="34"/>
      <c r="S1478" s="34"/>
      <c r="T1478" s="34"/>
      <c r="U1478" s="35"/>
      <c r="V1478" s="35">
        <v>8082</v>
      </c>
      <c r="W1478" s="34">
        <v>20970</v>
      </c>
      <c r="X1478" s="60">
        <v>43167</v>
      </c>
      <c r="Y1478" s="77">
        <v>2018060224886</v>
      </c>
      <c r="Z1478" s="34">
        <v>4600008118</v>
      </c>
      <c r="AA1478" s="68">
        <f t="shared" si="22"/>
        <v>1</v>
      </c>
      <c r="AB1478" s="35" t="s">
        <v>807</v>
      </c>
      <c r="AC1478" s="35" t="s">
        <v>61</v>
      </c>
      <c r="AD1478" s="35" t="s">
        <v>658</v>
      </c>
      <c r="AE1478" s="35" t="s">
        <v>808</v>
      </c>
      <c r="AF1478" s="34" t="s">
        <v>653</v>
      </c>
      <c r="AG1478" s="34" t="s">
        <v>654</v>
      </c>
    </row>
    <row r="1479" spans="1:33" s="5" customFormat="1" ht="50.25" customHeight="1" x14ac:dyDescent="0.3">
      <c r="A1479" s="58" t="s">
        <v>938</v>
      </c>
      <c r="B1479" s="35">
        <v>70111700</v>
      </c>
      <c r="C1479" s="34" t="s">
        <v>809</v>
      </c>
      <c r="D1479" s="55">
        <v>43126</v>
      </c>
      <c r="E1479" s="34" t="s">
        <v>810</v>
      </c>
      <c r="F1479" s="34" t="s">
        <v>75</v>
      </c>
      <c r="G1479" s="34" t="s">
        <v>232</v>
      </c>
      <c r="H1479" s="74">
        <v>56476632</v>
      </c>
      <c r="I1479" s="74">
        <v>56476632</v>
      </c>
      <c r="J1479" s="34" t="s">
        <v>76</v>
      </c>
      <c r="K1479" s="34" t="s">
        <v>68</v>
      </c>
      <c r="L1479" s="35" t="s">
        <v>767</v>
      </c>
      <c r="M1479" s="35" t="s">
        <v>694</v>
      </c>
      <c r="N1479" s="58" t="s">
        <v>768</v>
      </c>
      <c r="O1479" s="45" t="s">
        <v>769</v>
      </c>
      <c r="P1479" s="34"/>
      <c r="Q1479" s="34"/>
      <c r="R1479" s="34"/>
      <c r="S1479" s="34"/>
      <c r="T1479" s="34"/>
      <c r="U1479" s="35"/>
      <c r="V1479" s="35">
        <v>8162</v>
      </c>
      <c r="W1479" s="34">
        <v>21211</v>
      </c>
      <c r="X1479" s="60">
        <v>43196</v>
      </c>
      <c r="Y1479" s="34">
        <v>4600008099</v>
      </c>
      <c r="Z1479" s="34">
        <v>4600008099</v>
      </c>
      <c r="AA1479" s="68">
        <f t="shared" si="22"/>
        <v>1</v>
      </c>
      <c r="AB1479" s="35" t="s">
        <v>811</v>
      </c>
      <c r="AC1479" s="35" t="s">
        <v>61</v>
      </c>
      <c r="AD1479" s="35" t="s">
        <v>658</v>
      </c>
      <c r="AE1479" s="35" t="s">
        <v>771</v>
      </c>
      <c r="AF1479" s="34" t="s">
        <v>653</v>
      </c>
      <c r="AG1479" s="34" t="s">
        <v>654</v>
      </c>
    </row>
    <row r="1480" spans="1:33" s="5" customFormat="1" ht="50.25" customHeight="1" x14ac:dyDescent="0.3">
      <c r="A1480" s="58" t="s">
        <v>938</v>
      </c>
      <c r="B1480" s="35" t="s">
        <v>5625</v>
      </c>
      <c r="C1480" s="34" t="s">
        <v>812</v>
      </c>
      <c r="D1480" s="55">
        <v>43160</v>
      </c>
      <c r="E1480" s="34" t="s">
        <v>813</v>
      </c>
      <c r="F1480" s="34" t="s">
        <v>67</v>
      </c>
      <c r="G1480" s="34" t="s">
        <v>232</v>
      </c>
      <c r="H1480" s="74">
        <v>332039494</v>
      </c>
      <c r="I1480" s="74">
        <v>332039494</v>
      </c>
      <c r="J1480" s="34" t="s">
        <v>76</v>
      </c>
      <c r="K1480" s="34" t="s">
        <v>68</v>
      </c>
      <c r="L1480" s="35" t="s">
        <v>646</v>
      </c>
      <c r="M1480" s="35" t="s">
        <v>647</v>
      </c>
      <c r="N1480" s="58">
        <v>3839370</v>
      </c>
      <c r="O1480" s="45" t="s">
        <v>649</v>
      </c>
      <c r="P1480" s="34"/>
      <c r="Q1480" s="34"/>
      <c r="R1480" s="34"/>
      <c r="S1480" s="34"/>
      <c r="T1480" s="34"/>
      <c r="U1480" s="35"/>
      <c r="V1480" s="35">
        <v>8167</v>
      </c>
      <c r="W1480" s="34">
        <v>21210</v>
      </c>
      <c r="X1480" s="60">
        <v>43201</v>
      </c>
      <c r="Y1480" s="77">
        <v>2018060225709</v>
      </c>
      <c r="Z1480" s="34">
        <v>4600008133</v>
      </c>
      <c r="AA1480" s="68">
        <f t="shared" si="22"/>
        <v>1</v>
      </c>
      <c r="AB1480" s="35" t="s">
        <v>814</v>
      </c>
      <c r="AC1480" s="35" t="s">
        <v>61</v>
      </c>
      <c r="AD1480" s="35" t="s">
        <v>815</v>
      </c>
      <c r="AE1480" s="35" t="s">
        <v>804</v>
      </c>
      <c r="AF1480" s="34" t="s">
        <v>653</v>
      </c>
      <c r="AG1480" s="34" t="s">
        <v>654</v>
      </c>
    </row>
    <row r="1481" spans="1:33" s="5" customFormat="1" ht="50.25" customHeight="1" x14ac:dyDescent="0.3">
      <c r="A1481" s="58" t="s">
        <v>938</v>
      </c>
      <c r="B1481" s="35">
        <v>46191600</v>
      </c>
      <c r="C1481" s="34" t="s">
        <v>816</v>
      </c>
      <c r="D1481" s="55">
        <v>43157</v>
      </c>
      <c r="E1481" s="34" t="s">
        <v>222</v>
      </c>
      <c r="F1481" s="34" t="s">
        <v>75</v>
      </c>
      <c r="G1481" s="34" t="s">
        <v>232</v>
      </c>
      <c r="H1481" s="74">
        <v>16809239</v>
      </c>
      <c r="I1481" s="74">
        <v>16809239</v>
      </c>
      <c r="J1481" s="34" t="s">
        <v>76</v>
      </c>
      <c r="K1481" s="34" t="s">
        <v>68</v>
      </c>
      <c r="L1481" s="35" t="s">
        <v>799</v>
      </c>
      <c r="M1481" s="35" t="s">
        <v>800</v>
      </c>
      <c r="N1481" s="58" t="s">
        <v>801</v>
      </c>
      <c r="O1481" s="45" t="s">
        <v>802</v>
      </c>
      <c r="P1481" s="34"/>
      <c r="Q1481" s="34"/>
      <c r="R1481" s="34"/>
      <c r="S1481" s="34"/>
      <c r="T1481" s="34"/>
      <c r="U1481" s="35"/>
      <c r="V1481" s="35">
        <v>8179</v>
      </c>
      <c r="W1481" s="34">
        <v>21183</v>
      </c>
      <c r="X1481" s="60">
        <v>43243</v>
      </c>
      <c r="Y1481" s="34">
        <v>4600008121</v>
      </c>
      <c r="Z1481" s="34">
        <v>4600008121</v>
      </c>
      <c r="AA1481" s="68">
        <f t="shared" si="22"/>
        <v>1</v>
      </c>
      <c r="AB1481" s="35" t="s">
        <v>817</v>
      </c>
      <c r="AC1481" s="35" t="s">
        <v>61</v>
      </c>
      <c r="AD1481" s="35" t="s">
        <v>815</v>
      </c>
      <c r="AE1481" s="35" t="s">
        <v>818</v>
      </c>
      <c r="AF1481" s="34" t="s">
        <v>653</v>
      </c>
      <c r="AG1481" s="34" t="s">
        <v>654</v>
      </c>
    </row>
    <row r="1482" spans="1:33" s="5" customFormat="1" ht="50.25" customHeight="1" x14ac:dyDescent="0.3">
      <c r="A1482" s="58" t="s">
        <v>938</v>
      </c>
      <c r="B1482" s="35">
        <v>72102900</v>
      </c>
      <c r="C1482" s="34" t="s">
        <v>819</v>
      </c>
      <c r="D1482" s="55">
        <v>43101</v>
      </c>
      <c r="E1482" s="34" t="s">
        <v>74</v>
      </c>
      <c r="F1482" s="34" t="s">
        <v>75</v>
      </c>
      <c r="G1482" s="34" t="s">
        <v>232</v>
      </c>
      <c r="H1482" s="74">
        <v>9713200</v>
      </c>
      <c r="I1482" s="74">
        <v>9713200</v>
      </c>
      <c r="J1482" s="34" t="s">
        <v>76</v>
      </c>
      <c r="K1482" s="34" t="s">
        <v>68</v>
      </c>
      <c r="L1482" s="35" t="s">
        <v>820</v>
      </c>
      <c r="M1482" s="35" t="s">
        <v>694</v>
      </c>
      <c r="N1482" s="58" t="s">
        <v>821</v>
      </c>
      <c r="O1482" s="45" t="s">
        <v>822</v>
      </c>
      <c r="P1482" s="34"/>
      <c r="Q1482" s="34"/>
      <c r="R1482" s="34"/>
      <c r="S1482" s="34"/>
      <c r="T1482" s="34"/>
      <c r="U1482" s="35"/>
      <c r="V1482" s="35">
        <v>8202</v>
      </c>
      <c r="W1482" s="34">
        <v>21426</v>
      </c>
      <c r="X1482" s="60">
        <v>43252</v>
      </c>
      <c r="Y1482" s="34">
        <v>4600008138</v>
      </c>
      <c r="Z1482" s="34">
        <v>4600008138</v>
      </c>
      <c r="AA1482" s="68">
        <f t="shared" si="22"/>
        <v>1</v>
      </c>
      <c r="AB1482" s="35" t="s">
        <v>823</v>
      </c>
      <c r="AC1482" s="35" t="s">
        <v>61</v>
      </c>
      <c r="AD1482" s="35" t="s">
        <v>658</v>
      </c>
      <c r="AE1482" s="35" t="s">
        <v>824</v>
      </c>
      <c r="AF1482" s="34" t="s">
        <v>653</v>
      </c>
      <c r="AG1482" s="34" t="s">
        <v>654</v>
      </c>
    </row>
    <row r="1483" spans="1:33" s="5" customFormat="1" ht="50.25" customHeight="1" x14ac:dyDescent="0.3">
      <c r="A1483" s="58" t="s">
        <v>938</v>
      </c>
      <c r="B1483" s="35">
        <v>39111700</v>
      </c>
      <c r="C1483" s="34" t="s">
        <v>825</v>
      </c>
      <c r="D1483" s="55">
        <v>43294</v>
      </c>
      <c r="E1483" s="34" t="s">
        <v>162</v>
      </c>
      <c r="F1483" s="34" t="s">
        <v>75</v>
      </c>
      <c r="G1483" s="34" t="s">
        <v>232</v>
      </c>
      <c r="H1483" s="74">
        <v>41870250</v>
      </c>
      <c r="I1483" s="74">
        <v>41870250</v>
      </c>
      <c r="J1483" s="34" t="s">
        <v>76</v>
      </c>
      <c r="K1483" s="34" t="s">
        <v>68</v>
      </c>
      <c r="L1483" s="35" t="s">
        <v>646</v>
      </c>
      <c r="M1483" s="35" t="s">
        <v>647</v>
      </c>
      <c r="N1483" s="58">
        <v>3839370</v>
      </c>
      <c r="O1483" s="45" t="s">
        <v>649</v>
      </c>
      <c r="P1483" s="34"/>
      <c r="Q1483" s="34"/>
      <c r="R1483" s="34"/>
      <c r="S1483" s="34"/>
      <c r="T1483" s="34"/>
      <c r="U1483" s="35"/>
      <c r="V1483" s="35">
        <v>8252</v>
      </c>
      <c r="W1483" s="34">
        <v>21650</v>
      </c>
      <c r="X1483" s="60">
        <v>43280</v>
      </c>
      <c r="Y1483" s="34">
        <v>4600008187</v>
      </c>
      <c r="Z1483" s="34">
        <v>4600008187</v>
      </c>
      <c r="AA1483" s="68">
        <f t="shared" si="22"/>
        <v>1</v>
      </c>
      <c r="AB1483" s="35" t="s">
        <v>826</v>
      </c>
      <c r="AC1483" s="35" t="s">
        <v>827</v>
      </c>
      <c r="AD1483" s="35" t="s">
        <v>658</v>
      </c>
      <c r="AE1483" s="35" t="s">
        <v>828</v>
      </c>
      <c r="AF1483" s="34" t="s">
        <v>653</v>
      </c>
      <c r="AG1483" s="34" t="s">
        <v>654</v>
      </c>
    </row>
    <row r="1484" spans="1:33" s="5" customFormat="1" ht="50.25" customHeight="1" x14ac:dyDescent="0.3">
      <c r="A1484" s="58" t="s">
        <v>938</v>
      </c>
      <c r="B1484" s="35">
        <v>72102100</v>
      </c>
      <c r="C1484" s="34" t="s">
        <v>829</v>
      </c>
      <c r="D1484" s="55">
        <v>43133</v>
      </c>
      <c r="E1484" s="34" t="s">
        <v>136</v>
      </c>
      <c r="F1484" s="34" t="s">
        <v>75</v>
      </c>
      <c r="G1484" s="34" t="s">
        <v>232</v>
      </c>
      <c r="H1484" s="74">
        <v>27727000</v>
      </c>
      <c r="I1484" s="74">
        <v>27727000</v>
      </c>
      <c r="J1484" s="34" t="s">
        <v>76</v>
      </c>
      <c r="K1484" s="34" t="s">
        <v>68</v>
      </c>
      <c r="L1484" s="35" t="s">
        <v>799</v>
      </c>
      <c r="M1484" s="35" t="s">
        <v>800</v>
      </c>
      <c r="N1484" s="58" t="s">
        <v>801</v>
      </c>
      <c r="O1484" s="45" t="s">
        <v>802</v>
      </c>
      <c r="P1484" s="34"/>
      <c r="Q1484" s="34"/>
      <c r="R1484" s="34"/>
      <c r="S1484" s="34"/>
      <c r="T1484" s="34"/>
      <c r="U1484" s="35"/>
      <c r="V1484" s="35">
        <v>8132</v>
      </c>
      <c r="W1484" s="34">
        <v>21161</v>
      </c>
      <c r="X1484" s="60">
        <v>43166</v>
      </c>
      <c r="Y1484" s="34">
        <v>4600008195</v>
      </c>
      <c r="Z1484" s="34">
        <v>4600008195</v>
      </c>
      <c r="AA1484" s="68">
        <f t="shared" si="22"/>
        <v>1</v>
      </c>
      <c r="AB1484" s="35" t="s">
        <v>830</v>
      </c>
      <c r="AC1484" s="35" t="s">
        <v>827</v>
      </c>
      <c r="AD1484" s="35" t="s">
        <v>815</v>
      </c>
      <c r="AE1484" s="35" t="s">
        <v>818</v>
      </c>
      <c r="AF1484" s="34" t="s">
        <v>653</v>
      </c>
      <c r="AG1484" s="34" t="s">
        <v>654</v>
      </c>
    </row>
    <row r="1485" spans="1:33" s="5" customFormat="1" ht="50.25" customHeight="1" x14ac:dyDescent="0.3">
      <c r="A1485" s="58" t="s">
        <v>938</v>
      </c>
      <c r="B1485" s="35">
        <v>72102900</v>
      </c>
      <c r="C1485" s="34" t="s">
        <v>831</v>
      </c>
      <c r="D1485" s="55">
        <v>43202</v>
      </c>
      <c r="E1485" s="34" t="s">
        <v>796</v>
      </c>
      <c r="F1485" s="34" t="s">
        <v>211</v>
      </c>
      <c r="G1485" s="34" t="s">
        <v>232</v>
      </c>
      <c r="H1485" s="74">
        <v>367659357</v>
      </c>
      <c r="I1485" s="74">
        <v>367659357</v>
      </c>
      <c r="J1485" s="34" t="s">
        <v>76</v>
      </c>
      <c r="K1485" s="34" t="s">
        <v>68</v>
      </c>
      <c r="L1485" s="35" t="s">
        <v>767</v>
      </c>
      <c r="M1485" s="35" t="s">
        <v>694</v>
      </c>
      <c r="N1485" s="58" t="s">
        <v>768</v>
      </c>
      <c r="O1485" s="45" t="s">
        <v>769</v>
      </c>
      <c r="P1485" s="34"/>
      <c r="Q1485" s="34"/>
      <c r="R1485" s="34"/>
      <c r="S1485" s="34"/>
      <c r="T1485" s="34"/>
      <c r="U1485" s="35"/>
      <c r="V1485" s="45">
        <v>8183</v>
      </c>
      <c r="W1485" s="34">
        <v>21387</v>
      </c>
      <c r="X1485" s="60">
        <v>43227</v>
      </c>
      <c r="Y1485" s="77">
        <v>2018060230185</v>
      </c>
      <c r="Z1485" s="34"/>
      <c r="AA1485" s="68">
        <f t="shared" ref="AA1485:AA1548" si="23">+IF(AND(W1485="",X1485="",Y1485="",Z1485=""),"",IF(AND(W1485&lt;&gt;"",X1485="",Y1485="",Z1485=""),0%,IF(AND(W1485&lt;&gt;"",X1485&lt;&gt;"",Y1485="",Z1485=""),33%,IF(AND(W1485&lt;&gt;"",X1485&lt;&gt;"",Y1485&lt;&gt;"",Z1485=""),66%,IF(AND(W1485&lt;&gt;"",X1485&lt;&gt;"",Y1485&lt;&gt;"",Z1485&lt;&gt;""),100%,"Información incompleta")))))</f>
        <v>0.66</v>
      </c>
      <c r="AB1485" s="35" t="s">
        <v>832</v>
      </c>
      <c r="AC1485" s="35" t="s">
        <v>827</v>
      </c>
      <c r="AD1485" s="35" t="s">
        <v>658</v>
      </c>
      <c r="AE1485" s="35" t="s">
        <v>771</v>
      </c>
      <c r="AF1485" s="34" t="s">
        <v>653</v>
      </c>
      <c r="AG1485" s="34" t="s">
        <v>654</v>
      </c>
    </row>
    <row r="1486" spans="1:33" s="5" customFormat="1" ht="50.25" customHeight="1" x14ac:dyDescent="0.3">
      <c r="A1486" s="58" t="s">
        <v>938</v>
      </c>
      <c r="B1486" s="35" t="s">
        <v>5624</v>
      </c>
      <c r="C1486" s="34" t="s">
        <v>833</v>
      </c>
      <c r="D1486" s="55">
        <v>43160</v>
      </c>
      <c r="E1486" s="34" t="s">
        <v>834</v>
      </c>
      <c r="F1486" s="34" t="s">
        <v>75</v>
      </c>
      <c r="G1486" s="34" t="s">
        <v>232</v>
      </c>
      <c r="H1486" s="74">
        <v>100790630</v>
      </c>
      <c r="I1486" s="74">
        <v>100790630</v>
      </c>
      <c r="J1486" s="34" t="s">
        <v>76</v>
      </c>
      <c r="K1486" s="34" t="s">
        <v>68</v>
      </c>
      <c r="L1486" s="35" t="s">
        <v>646</v>
      </c>
      <c r="M1486" s="35" t="s">
        <v>647</v>
      </c>
      <c r="N1486" s="58" t="s">
        <v>801</v>
      </c>
      <c r="O1486" s="45" t="s">
        <v>802</v>
      </c>
      <c r="P1486" s="34"/>
      <c r="Q1486" s="34"/>
      <c r="R1486" s="34"/>
      <c r="S1486" s="34"/>
      <c r="T1486" s="34"/>
      <c r="U1486" s="35"/>
      <c r="V1486" s="35">
        <v>8180</v>
      </c>
      <c r="W1486" s="34">
        <v>21384</v>
      </c>
      <c r="X1486" s="60">
        <v>43290</v>
      </c>
      <c r="Y1486" s="77">
        <v>2018060228698</v>
      </c>
      <c r="Z1486" s="34">
        <v>4600008180</v>
      </c>
      <c r="AA1486" s="68">
        <f t="shared" si="23"/>
        <v>1</v>
      </c>
      <c r="AB1486" s="35" t="s">
        <v>835</v>
      </c>
      <c r="AC1486" s="35" t="s">
        <v>827</v>
      </c>
      <c r="AD1486" s="35" t="s">
        <v>815</v>
      </c>
      <c r="AE1486" s="35" t="s">
        <v>818</v>
      </c>
      <c r="AF1486" s="34" t="s">
        <v>653</v>
      </c>
      <c r="AG1486" s="34" t="s">
        <v>654</v>
      </c>
    </row>
    <row r="1487" spans="1:33" s="5" customFormat="1" ht="50.25" customHeight="1" x14ac:dyDescent="0.3">
      <c r="A1487" s="58" t="s">
        <v>938</v>
      </c>
      <c r="B1487" s="35">
        <v>92121700</v>
      </c>
      <c r="C1487" s="34" t="s">
        <v>836</v>
      </c>
      <c r="D1487" s="55">
        <v>43101</v>
      </c>
      <c r="E1487" s="34" t="s">
        <v>837</v>
      </c>
      <c r="F1487" s="34" t="s">
        <v>67</v>
      </c>
      <c r="G1487" s="34" t="s">
        <v>232</v>
      </c>
      <c r="H1487" s="74">
        <v>180000000</v>
      </c>
      <c r="I1487" s="74">
        <v>180000000</v>
      </c>
      <c r="J1487" s="34" t="s">
        <v>76</v>
      </c>
      <c r="K1487" s="34" t="s">
        <v>68</v>
      </c>
      <c r="L1487" s="35" t="s">
        <v>744</v>
      </c>
      <c r="M1487" s="35" t="s">
        <v>838</v>
      </c>
      <c r="N1487" s="58" t="s">
        <v>648</v>
      </c>
      <c r="O1487" s="45" t="s">
        <v>649</v>
      </c>
      <c r="P1487" s="34"/>
      <c r="Q1487" s="34"/>
      <c r="R1487" s="34"/>
      <c r="S1487" s="34"/>
      <c r="T1487" s="34"/>
      <c r="U1487" s="35"/>
      <c r="V1487" s="35"/>
      <c r="W1487" s="34"/>
      <c r="X1487" s="60"/>
      <c r="Y1487" s="34"/>
      <c r="Z1487" s="34"/>
      <c r="AA1487" s="68" t="str">
        <f t="shared" si="23"/>
        <v/>
      </c>
      <c r="AB1487" s="35"/>
      <c r="AC1487" s="35"/>
      <c r="AD1487" s="35" t="s">
        <v>839</v>
      </c>
      <c r="AE1487" s="35" t="s">
        <v>840</v>
      </c>
      <c r="AF1487" s="34" t="s">
        <v>653</v>
      </c>
      <c r="AG1487" s="34" t="s">
        <v>654</v>
      </c>
    </row>
    <row r="1488" spans="1:33" s="5" customFormat="1" ht="50.25" customHeight="1" x14ac:dyDescent="0.3">
      <c r="A1488" s="58" t="s">
        <v>938</v>
      </c>
      <c r="B1488" s="35" t="s">
        <v>5626</v>
      </c>
      <c r="C1488" s="34" t="s">
        <v>841</v>
      </c>
      <c r="D1488" s="55">
        <v>43264</v>
      </c>
      <c r="E1488" s="34" t="s">
        <v>74</v>
      </c>
      <c r="F1488" s="34" t="s">
        <v>95</v>
      </c>
      <c r="G1488" s="34" t="s">
        <v>232</v>
      </c>
      <c r="H1488" s="74">
        <v>500000000</v>
      </c>
      <c r="I1488" s="74">
        <v>500000000</v>
      </c>
      <c r="J1488" s="34" t="s">
        <v>76</v>
      </c>
      <c r="K1488" s="34" t="s">
        <v>68</v>
      </c>
      <c r="L1488" s="35" t="s">
        <v>744</v>
      </c>
      <c r="M1488" s="35" t="s">
        <v>842</v>
      </c>
      <c r="N1488" s="58" t="s">
        <v>843</v>
      </c>
      <c r="O1488" s="45" t="s">
        <v>844</v>
      </c>
      <c r="P1488" s="34"/>
      <c r="Q1488" s="34"/>
      <c r="R1488" s="34"/>
      <c r="S1488" s="34"/>
      <c r="T1488" s="34"/>
      <c r="U1488" s="35"/>
      <c r="V1488" s="35"/>
      <c r="W1488" s="34"/>
      <c r="X1488" s="60"/>
      <c r="Y1488" s="34"/>
      <c r="Z1488" s="34"/>
      <c r="AA1488" s="68" t="str">
        <f t="shared" si="23"/>
        <v/>
      </c>
      <c r="AB1488" s="35"/>
      <c r="AC1488" s="35"/>
      <c r="AD1488" s="35" t="s">
        <v>845</v>
      </c>
      <c r="AE1488" s="35"/>
      <c r="AF1488" s="34"/>
      <c r="AG1488" s="34"/>
    </row>
    <row r="1489" spans="1:33" s="5" customFormat="1" ht="50.25" customHeight="1" x14ac:dyDescent="0.3">
      <c r="A1489" s="58" t="s">
        <v>938</v>
      </c>
      <c r="B1489" s="35" t="s">
        <v>5627</v>
      </c>
      <c r="C1489" s="34" t="s">
        <v>848</v>
      </c>
      <c r="D1489" s="55">
        <v>43194</v>
      </c>
      <c r="E1489" s="34" t="s">
        <v>74</v>
      </c>
      <c r="F1489" s="34" t="s">
        <v>67</v>
      </c>
      <c r="G1489" s="34" t="s">
        <v>232</v>
      </c>
      <c r="H1489" s="74">
        <v>468000000</v>
      </c>
      <c r="I1489" s="74">
        <v>468000000</v>
      </c>
      <c r="J1489" s="34" t="s">
        <v>76</v>
      </c>
      <c r="K1489" s="34" t="s">
        <v>68</v>
      </c>
      <c r="L1489" s="35" t="s">
        <v>646</v>
      </c>
      <c r="M1489" s="35" t="s">
        <v>647</v>
      </c>
      <c r="N1489" s="58" t="s">
        <v>648</v>
      </c>
      <c r="O1489" s="45" t="s">
        <v>649</v>
      </c>
      <c r="P1489" s="34"/>
      <c r="Q1489" s="34"/>
      <c r="R1489" s="34"/>
      <c r="S1489" s="34"/>
      <c r="T1489" s="34"/>
      <c r="U1489" s="35" t="s">
        <v>849</v>
      </c>
      <c r="V1489" s="35"/>
      <c r="W1489" s="34">
        <v>21388</v>
      </c>
      <c r="X1489" s="60"/>
      <c r="Y1489" s="34"/>
      <c r="Z1489" s="34"/>
      <c r="AA1489" s="68">
        <f t="shared" si="23"/>
        <v>0</v>
      </c>
      <c r="AB1489" s="35"/>
      <c r="AC1489" s="35"/>
      <c r="AD1489" s="35" t="s">
        <v>651</v>
      </c>
      <c r="AE1489" s="35"/>
      <c r="AF1489" s="34"/>
      <c r="AG1489" s="34"/>
    </row>
    <row r="1490" spans="1:33" s="5" customFormat="1" ht="50.25" customHeight="1" x14ac:dyDescent="0.3">
      <c r="A1490" s="58" t="s">
        <v>938</v>
      </c>
      <c r="B1490" s="35" t="s">
        <v>5628</v>
      </c>
      <c r="C1490" s="34" t="s">
        <v>850</v>
      </c>
      <c r="D1490" s="55">
        <v>43101</v>
      </c>
      <c r="E1490" s="34" t="s">
        <v>837</v>
      </c>
      <c r="F1490" s="34" t="s">
        <v>75</v>
      </c>
      <c r="G1490" s="34" t="s">
        <v>232</v>
      </c>
      <c r="H1490" s="74">
        <v>64935000</v>
      </c>
      <c r="I1490" s="74">
        <v>64935000</v>
      </c>
      <c r="J1490" s="34" t="s">
        <v>76</v>
      </c>
      <c r="K1490" s="34" t="s">
        <v>68</v>
      </c>
      <c r="L1490" s="35" t="s">
        <v>741</v>
      </c>
      <c r="M1490" s="35" t="s">
        <v>647</v>
      </c>
      <c r="N1490" s="58" t="s">
        <v>851</v>
      </c>
      <c r="O1490" s="45" t="s">
        <v>852</v>
      </c>
      <c r="P1490" s="34"/>
      <c r="Q1490" s="34"/>
      <c r="R1490" s="34"/>
      <c r="S1490" s="34"/>
      <c r="T1490" s="34"/>
      <c r="U1490" s="35"/>
      <c r="V1490" s="35"/>
      <c r="W1490" s="34">
        <v>20077</v>
      </c>
      <c r="X1490" s="60"/>
      <c r="Y1490" s="34"/>
      <c r="Z1490" s="34"/>
      <c r="AA1490" s="68">
        <f t="shared" si="23"/>
        <v>0</v>
      </c>
      <c r="AB1490" s="35"/>
      <c r="AC1490" s="35"/>
      <c r="AD1490" s="35" t="s">
        <v>658</v>
      </c>
      <c r="AE1490" s="35"/>
      <c r="AF1490" s="34"/>
      <c r="AG1490" s="34"/>
    </row>
    <row r="1491" spans="1:33" s="5" customFormat="1" ht="50.25" customHeight="1" x14ac:dyDescent="0.3">
      <c r="A1491" s="58" t="s">
        <v>938</v>
      </c>
      <c r="B1491" s="35">
        <v>72121301</v>
      </c>
      <c r="C1491" s="34" t="s">
        <v>853</v>
      </c>
      <c r="D1491" s="55">
        <v>43221</v>
      </c>
      <c r="E1491" s="34" t="s">
        <v>854</v>
      </c>
      <c r="F1491" s="34" t="s">
        <v>75</v>
      </c>
      <c r="G1491" s="34" t="s">
        <v>232</v>
      </c>
      <c r="H1491" s="74">
        <v>60000000</v>
      </c>
      <c r="I1491" s="74">
        <v>60000000</v>
      </c>
      <c r="J1491" s="34" t="s">
        <v>76</v>
      </c>
      <c r="K1491" s="34" t="s">
        <v>68</v>
      </c>
      <c r="L1491" s="35" t="s">
        <v>855</v>
      </c>
      <c r="M1491" s="35" t="s">
        <v>694</v>
      </c>
      <c r="N1491" s="58" t="s">
        <v>773</v>
      </c>
      <c r="O1491" s="45" t="s">
        <v>856</v>
      </c>
      <c r="P1491" s="34"/>
      <c r="Q1491" s="34"/>
      <c r="R1491" s="34"/>
      <c r="S1491" s="34"/>
      <c r="T1491" s="34"/>
      <c r="U1491" s="35"/>
      <c r="V1491" s="35"/>
      <c r="W1491" s="34">
        <v>21427</v>
      </c>
      <c r="X1491" s="60"/>
      <c r="Y1491" s="34"/>
      <c r="Z1491" s="34"/>
      <c r="AA1491" s="68">
        <f t="shared" si="23"/>
        <v>0</v>
      </c>
      <c r="AB1491" s="35"/>
      <c r="AC1491" s="35"/>
      <c r="AD1491" s="35" t="s">
        <v>658</v>
      </c>
      <c r="AE1491" s="35"/>
      <c r="AF1491" s="34"/>
      <c r="AG1491" s="34"/>
    </row>
    <row r="1492" spans="1:33" s="5" customFormat="1" ht="50.25" customHeight="1" x14ac:dyDescent="0.3">
      <c r="A1492" s="58" t="s">
        <v>938</v>
      </c>
      <c r="B1492" s="35">
        <v>72102900</v>
      </c>
      <c r="C1492" s="34" t="s">
        <v>857</v>
      </c>
      <c r="D1492" s="55">
        <v>43294</v>
      </c>
      <c r="E1492" s="34" t="s">
        <v>74</v>
      </c>
      <c r="F1492" s="34" t="s">
        <v>211</v>
      </c>
      <c r="G1492" s="34" t="s">
        <v>232</v>
      </c>
      <c r="H1492" s="74">
        <v>95700000</v>
      </c>
      <c r="I1492" s="74">
        <v>95700000</v>
      </c>
      <c r="J1492" s="34" t="s">
        <v>76</v>
      </c>
      <c r="K1492" s="34" t="s">
        <v>68</v>
      </c>
      <c r="L1492" s="35" t="s">
        <v>734</v>
      </c>
      <c r="M1492" s="35" t="s">
        <v>694</v>
      </c>
      <c r="N1492" s="58" t="s">
        <v>735</v>
      </c>
      <c r="O1492" s="45" t="s">
        <v>736</v>
      </c>
      <c r="P1492" s="34"/>
      <c r="Q1492" s="34"/>
      <c r="R1492" s="34"/>
      <c r="S1492" s="34"/>
      <c r="T1492" s="34"/>
      <c r="U1492" s="35"/>
      <c r="V1492" s="35"/>
      <c r="W1492" s="34">
        <v>21453</v>
      </c>
      <c r="X1492" s="60"/>
      <c r="Y1492" s="34"/>
      <c r="Z1492" s="34"/>
      <c r="AA1492" s="68">
        <f t="shared" si="23"/>
        <v>0</v>
      </c>
      <c r="AB1492" s="35"/>
      <c r="AC1492" s="35"/>
      <c r="AD1492" s="35" t="s">
        <v>658</v>
      </c>
      <c r="AE1492" s="35"/>
      <c r="AF1492" s="34"/>
      <c r="AG1492" s="34"/>
    </row>
    <row r="1493" spans="1:33" s="5" customFormat="1" ht="50.25" customHeight="1" x14ac:dyDescent="0.3">
      <c r="A1493" s="58" t="s">
        <v>938</v>
      </c>
      <c r="B1493" s="35" t="s">
        <v>5629</v>
      </c>
      <c r="C1493" s="34" t="s">
        <v>858</v>
      </c>
      <c r="D1493" s="55">
        <v>43294</v>
      </c>
      <c r="E1493" s="34" t="s">
        <v>74</v>
      </c>
      <c r="F1493" s="34" t="s">
        <v>67</v>
      </c>
      <c r="G1493" s="34" t="s">
        <v>232</v>
      </c>
      <c r="H1493" s="74">
        <v>80000000</v>
      </c>
      <c r="I1493" s="74">
        <v>80000000</v>
      </c>
      <c r="J1493" s="34" t="s">
        <v>76</v>
      </c>
      <c r="K1493" s="34" t="s">
        <v>68</v>
      </c>
      <c r="L1493" s="35" t="s">
        <v>709</v>
      </c>
      <c r="M1493" s="35" t="s">
        <v>234</v>
      </c>
      <c r="N1493" s="58" t="s">
        <v>859</v>
      </c>
      <c r="O1493" s="45" t="s">
        <v>711</v>
      </c>
      <c r="P1493" s="34"/>
      <c r="Q1493" s="34"/>
      <c r="R1493" s="34"/>
      <c r="S1493" s="34"/>
      <c r="T1493" s="34"/>
      <c r="U1493" s="35"/>
      <c r="V1493" s="35"/>
      <c r="W1493" s="34">
        <v>21869</v>
      </c>
      <c r="X1493" s="60"/>
      <c r="Y1493" s="34"/>
      <c r="Z1493" s="34"/>
      <c r="AA1493" s="68">
        <f t="shared" si="23"/>
        <v>0</v>
      </c>
      <c r="AB1493" s="35"/>
      <c r="AC1493" s="35"/>
      <c r="AD1493" s="35" t="s">
        <v>658</v>
      </c>
      <c r="AE1493" s="35"/>
      <c r="AF1493" s="34"/>
      <c r="AG1493" s="34"/>
    </row>
    <row r="1494" spans="1:33" s="5" customFormat="1" ht="50.25" customHeight="1" x14ac:dyDescent="0.3">
      <c r="A1494" s="58" t="s">
        <v>938</v>
      </c>
      <c r="B1494" s="35" t="s">
        <v>5630</v>
      </c>
      <c r="C1494" s="34" t="s">
        <v>860</v>
      </c>
      <c r="D1494" s="55">
        <v>43294</v>
      </c>
      <c r="E1494" s="34" t="s">
        <v>162</v>
      </c>
      <c r="F1494" s="34" t="s">
        <v>67</v>
      </c>
      <c r="G1494" s="34" t="s">
        <v>232</v>
      </c>
      <c r="H1494" s="74">
        <v>247052635</v>
      </c>
      <c r="I1494" s="74">
        <v>247052635</v>
      </c>
      <c r="J1494" s="34" t="s">
        <v>76</v>
      </c>
      <c r="K1494" s="34" t="s">
        <v>68</v>
      </c>
      <c r="L1494" s="35" t="s">
        <v>734</v>
      </c>
      <c r="M1494" s="35" t="s">
        <v>694</v>
      </c>
      <c r="N1494" s="58" t="s">
        <v>861</v>
      </c>
      <c r="O1494" s="45" t="s">
        <v>736</v>
      </c>
      <c r="P1494" s="34"/>
      <c r="Q1494" s="34"/>
      <c r="R1494" s="34"/>
      <c r="S1494" s="34"/>
      <c r="T1494" s="34"/>
      <c r="U1494" s="35"/>
      <c r="V1494" s="35"/>
      <c r="W1494" s="34">
        <v>21889</v>
      </c>
      <c r="X1494" s="60"/>
      <c r="Y1494" s="34"/>
      <c r="Z1494" s="34"/>
      <c r="AA1494" s="68">
        <f t="shared" si="23"/>
        <v>0</v>
      </c>
      <c r="AB1494" s="35"/>
      <c r="AC1494" s="35"/>
      <c r="AD1494" s="35" t="s">
        <v>862</v>
      </c>
      <c r="AE1494" s="35"/>
      <c r="AF1494" s="34"/>
      <c r="AG1494" s="34"/>
    </row>
    <row r="1495" spans="1:33" s="5" customFormat="1" ht="50.25" customHeight="1" x14ac:dyDescent="0.3">
      <c r="A1495" s="58" t="s">
        <v>938</v>
      </c>
      <c r="B1495" s="35">
        <v>82121903</v>
      </c>
      <c r="C1495" s="34" t="s">
        <v>873</v>
      </c>
      <c r="D1495" s="55">
        <v>43294</v>
      </c>
      <c r="E1495" s="34" t="s">
        <v>162</v>
      </c>
      <c r="F1495" s="34" t="s">
        <v>75</v>
      </c>
      <c r="G1495" s="34" t="s">
        <v>232</v>
      </c>
      <c r="H1495" s="74">
        <v>30000000</v>
      </c>
      <c r="I1495" s="74">
        <v>30000000</v>
      </c>
      <c r="J1495" s="34" t="s">
        <v>76</v>
      </c>
      <c r="K1495" s="34" t="s">
        <v>68</v>
      </c>
      <c r="L1495" s="35" t="s">
        <v>874</v>
      </c>
      <c r="M1495" s="35" t="s">
        <v>875</v>
      </c>
      <c r="N1495" s="58" t="s">
        <v>876</v>
      </c>
      <c r="O1495" s="45" t="s">
        <v>877</v>
      </c>
      <c r="P1495" s="34"/>
      <c r="Q1495" s="34"/>
      <c r="R1495" s="34"/>
      <c r="S1495" s="34"/>
      <c r="T1495" s="34"/>
      <c r="U1495" s="35"/>
      <c r="V1495" s="35"/>
      <c r="W1495" s="34">
        <v>22257</v>
      </c>
      <c r="X1495" s="60"/>
      <c r="Y1495" s="34"/>
      <c r="Z1495" s="34"/>
      <c r="AA1495" s="68">
        <f t="shared" si="23"/>
        <v>0</v>
      </c>
      <c r="AB1495" s="35"/>
      <c r="AC1495" s="35"/>
      <c r="AD1495" s="35" t="s">
        <v>658</v>
      </c>
      <c r="AE1495" s="35"/>
      <c r="AF1495" s="34"/>
      <c r="AG1495" s="34"/>
    </row>
    <row r="1496" spans="1:33" s="5" customFormat="1" ht="50.25" customHeight="1" x14ac:dyDescent="0.3">
      <c r="A1496" s="58" t="s">
        <v>938</v>
      </c>
      <c r="B1496" s="35" t="s">
        <v>5631</v>
      </c>
      <c r="C1496" s="34" t="s">
        <v>883</v>
      </c>
      <c r="D1496" s="55">
        <v>43101</v>
      </c>
      <c r="E1496" s="34" t="s">
        <v>136</v>
      </c>
      <c r="F1496" s="34" t="s">
        <v>75</v>
      </c>
      <c r="G1496" s="34" t="s">
        <v>232</v>
      </c>
      <c r="H1496" s="74">
        <v>59745617</v>
      </c>
      <c r="I1496" s="74">
        <v>59745617</v>
      </c>
      <c r="J1496" s="34" t="s">
        <v>76</v>
      </c>
      <c r="K1496" s="34" t="s">
        <v>68</v>
      </c>
      <c r="L1496" s="35" t="s">
        <v>734</v>
      </c>
      <c r="M1496" s="35" t="s">
        <v>694</v>
      </c>
      <c r="N1496" s="58" t="s">
        <v>735</v>
      </c>
      <c r="O1496" s="45" t="s">
        <v>736</v>
      </c>
      <c r="P1496" s="34"/>
      <c r="Q1496" s="34"/>
      <c r="R1496" s="34"/>
      <c r="S1496" s="34"/>
      <c r="T1496" s="34"/>
      <c r="U1496" s="35"/>
      <c r="V1496" s="35"/>
      <c r="W1496" s="34"/>
      <c r="X1496" s="60"/>
      <c r="Y1496" s="34"/>
      <c r="Z1496" s="34"/>
      <c r="AA1496" s="68" t="str">
        <f t="shared" si="23"/>
        <v/>
      </c>
      <c r="AB1496" s="35"/>
      <c r="AC1496" s="35"/>
      <c r="AD1496" s="35" t="s">
        <v>658</v>
      </c>
      <c r="AE1496" s="35"/>
      <c r="AF1496" s="34"/>
      <c r="AG1496" s="34"/>
    </row>
    <row r="1497" spans="1:33" s="5" customFormat="1" ht="50.25" customHeight="1" x14ac:dyDescent="0.3">
      <c r="A1497" s="58" t="s">
        <v>938</v>
      </c>
      <c r="B1497" s="35" t="s">
        <v>5632</v>
      </c>
      <c r="C1497" s="34" t="s">
        <v>884</v>
      </c>
      <c r="D1497" s="55">
        <v>43313</v>
      </c>
      <c r="E1497" s="34" t="s">
        <v>837</v>
      </c>
      <c r="F1497" s="34" t="s">
        <v>885</v>
      </c>
      <c r="G1497" s="34" t="s">
        <v>232</v>
      </c>
      <c r="H1497" s="74">
        <v>150000000</v>
      </c>
      <c r="I1497" s="74">
        <v>150000000</v>
      </c>
      <c r="J1497" s="34" t="s">
        <v>76</v>
      </c>
      <c r="K1497" s="34" t="s">
        <v>68</v>
      </c>
      <c r="L1497" s="35" t="s">
        <v>886</v>
      </c>
      <c r="M1497" s="35" t="s">
        <v>887</v>
      </c>
      <c r="N1497" s="58" t="s">
        <v>888</v>
      </c>
      <c r="O1497" s="45" t="s">
        <v>889</v>
      </c>
      <c r="P1497" s="34"/>
      <c r="Q1497" s="34"/>
      <c r="R1497" s="34"/>
      <c r="S1497" s="34"/>
      <c r="T1497" s="34"/>
      <c r="U1497" s="35"/>
      <c r="V1497" s="35"/>
      <c r="W1497" s="34"/>
      <c r="X1497" s="60"/>
      <c r="Y1497" s="34"/>
      <c r="Z1497" s="34"/>
      <c r="AA1497" s="68" t="str">
        <f t="shared" si="23"/>
        <v/>
      </c>
      <c r="AB1497" s="35"/>
      <c r="AC1497" s="35"/>
      <c r="AD1497" s="35" t="s">
        <v>839</v>
      </c>
      <c r="AE1497" s="35"/>
      <c r="AF1497" s="34"/>
      <c r="AG1497" s="34"/>
    </row>
    <row r="1498" spans="1:33" s="5" customFormat="1" ht="50.25" customHeight="1" x14ac:dyDescent="0.3">
      <c r="A1498" s="58" t="s">
        <v>938</v>
      </c>
      <c r="B1498" s="35">
        <v>82121500</v>
      </c>
      <c r="C1498" s="34" t="s">
        <v>906</v>
      </c>
      <c r="D1498" s="55">
        <v>43221</v>
      </c>
      <c r="E1498" s="34" t="s">
        <v>907</v>
      </c>
      <c r="F1498" s="34" t="s">
        <v>75</v>
      </c>
      <c r="G1498" s="34" t="s">
        <v>232</v>
      </c>
      <c r="H1498" s="74">
        <v>50000000</v>
      </c>
      <c r="I1498" s="74">
        <v>50000000</v>
      </c>
      <c r="J1498" s="34" t="s">
        <v>76</v>
      </c>
      <c r="K1498" s="34" t="s">
        <v>68</v>
      </c>
      <c r="L1498" s="35" t="s">
        <v>646</v>
      </c>
      <c r="M1498" s="35" t="s">
        <v>647</v>
      </c>
      <c r="N1498" s="58" t="s">
        <v>648</v>
      </c>
      <c r="O1498" s="45" t="s">
        <v>649</v>
      </c>
      <c r="P1498" s="34"/>
      <c r="Q1498" s="34"/>
      <c r="R1498" s="34"/>
      <c r="S1498" s="34"/>
      <c r="T1498" s="34"/>
      <c r="U1498" s="35" t="s">
        <v>849</v>
      </c>
      <c r="V1498" s="35"/>
      <c r="W1498" s="34"/>
      <c r="X1498" s="60"/>
      <c r="Y1498" s="34"/>
      <c r="Z1498" s="34"/>
      <c r="AA1498" s="68" t="str">
        <f t="shared" si="23"/>
        <v/>
      </c>
      <c r="AB1498" s="35"/>
      <c r="AC1498" s="35"/>
      <c r="AD1498" s="35" t="s">
        <v>908</v>
      </c>
      <c r="AE1498" s="35"/>
      <c r="AF1498" s="34"/>
      <c r="AG1498" s="34"/>
    </row>
    <row r="1499" spans="1:33" s="5" customFormat="1" ht="50.25" customHeight="1" x14ac:dyDescent="0.3">
      <c r="A1499" s="58" t="s">
        <v>938</v>
      </c>
      <c r="B1499" s="35">
        <v>12171700</v>
      </c>
      <c r="C1499" s="34" t="s">
        <v>909</v>
      </c>
      <c r="D1499" s="55">
        <v>43221</v>
      </c>
      <c r="E1499" s="34" t="s">
        <v>900</v>
      </c>
      <c r="F1499" s="34" t="s">
        <v>227</v>
      </c>
      <c r="G1499" s="34" t="s">
        <v>232</v>
      </c>
      <c r="H1499" s="74">
        <v>200000000</v>
      </c>
      <c r="I1499" s="74">
        <v>200000000</v>
      </c>
      <c r="J1499" s="34" t="s">
        <v>76</v>
      </c>
      <c r="K1499" s="34" t="s">
        <v>68</v>
      </c>
      <c r="L1499" s="35" t="s">
        <v>910</v>
      </c>
      <c r="M1499" s="35" t="s">
        <v>875</v>
      </c>
      <c r="N1499" s="58" t="s">
        <v>911</v>
      </c>
      <c r="O1499" s="45" t="s">
        <v>912</v>
      </c>
      <c r="P1499" s="34"/>
      <c r="Q1499" s="34"/>
      <c r="R1499" s="34"/>
      <c r="S1499" s="34"/>
      <c r="T1499" s="34"/>
      <c r="U1499" s="35" t="s">
        <v>849</v>
      </c>
      <c r="V1499" s="35"/>
      <c r="W1499" s="34"/>
      <c r="X1499" s="60"/>
      <c r="Y1499" s="34"/>
      <c r="Z1499" s="34"/>
      <c r="AA1499" s="68" t="str">
        <f t="shared" si="23"/>
        <v/>
      </c>
      <c r="AB1499" s="35"/>
      <c r="AC1499" s="35"/>
      <c r="AD1499" s="35" t="s">
        <v>913</v>
      </c>
      <c r="AE1499" s="35"/>
      <c r="AF1499" s="34"/>
      <c r="AG1499" s="34"/>
    </row>
    <row r="1500" spans="1:33" s="5" customFormat="1" ht="50.25" customHeight="1" x14ac:dyDescent="0.3">
      <c r="A1500" s="58" t="s">
        <v>938</v>
      </c>
      <c r="B1500" s="35">
        <v>93141707</v>
      </c>
      <c r="C1500" s="34" t="s">
        <v>914</v>
      </c>
      <c r="D1500" s="55">
        <v>43252</v>
      </c>
      <c r="E1500" s="34" t="s">
        <v>74</v>
      </c>
      <c r="F1500" s="34" t="s">
        <v>216</v>
      </c>
      <c r="G1500" s="34" t="s">
        <v>232</v>
      </c>
      <c r="H1500" s="74">
        <v>63000000</v>
      </c>
      <c r="I1500" s="74">
        <v>63000000</v>
      </c>
      <c r="J1500" s="34" t="s">
        <v>76</v>
      </c>
      <c r="K1500" s="34" t="s">
        <v>68</v>
      </c>
      <c r="L1500" s="35" t="s">
        <v>879</v>
      </c>
      <c r="M1500" s="35" t="s">
        <v>785</v>
      </c>
      <c r="N1500" s="58" t="s">
        <v>880</v>
      </c>
      <c r="O1500" s="45" t="s">
        <v>881</v>
      </c>
      <c r="P1500" s="34"/>
      <c r="Q1500" s="34"/>
      <c r="R1500" s="34"/>
      <c r="S1500" s="34"/>
      <c r="T1500" s="34"/>
      <c r="U1500" s="35"/>
      <c r="V1500" s="35"/>
      <c r="W1500" s="34"/>
      <c r="X1500" s="60"/>
      <c r="Y1500" s="34"/>
      <c r="Z1500" s="34"/>
      <c r="AA1500" s="68" t="str">
        <f t="shared" si="23"/>
        <v/>
      </c>
      <c r="AB1500" s="35"/>
      <c r="AC1500" s="35"/>
      <c r="AD1500" s="35"/>
      <c r="AE1500" s="35"/>
      <c r="AF1500" s="34"/>
      <c r="AG1500" s="34"/>
    </row>
    <row r="1501" spans="1:33" s="5" customFormat="1" ht="50.25" customHeight="1" x14ac:dyDescent="0.3">
      <c r="A1501" s="58" t="s">
        <v>938</v>
      </c>
      <c r="B1501" s="35">
        <v>80141607</v>
      </c>
      <c r="C1501" s="34" t="s">
        <v>915</v>
      </c>
      <c r="D1501" s="55">
        <v>43101</v>
      </c>
      <c r="E1501" s="34" t="s">
        <v>837</v>
      </c>
      <c r="F1501" s="34" t="s">
        <v>75</v>
      </c>
      <c r="G1501" s="34" t="s">
        <v>232</v>
      </c>
      <c r="H1501" s="74">
        <v>30000000</v>
      </c>
      <c r="I1501" s="74">
        <v>30000000</v>
      </c>
      <c r="J1501" s="34" t="s">
        <v>76</v>
      </c>
      <c r="K1501" s="34" t="s">
        <v>68</v>
      </c>
      <c r="L1501" s="35" t="s">
        <v>874</v>
      </c>
      <c r="M1501" s="35" t="s">
        <v>234</v>
      </c>
      <c r="N1501" s="58" t="s">
        <v>876</v>
      </c>
      <c r="O1501" s="45" t="s">
        <v>877</v>
      </c>
      <c r="P1501" s="34"/>
      <c r="Q1501" s="34"/>
      <c r="R1501" s="34"/>
      <c r="S1501" s="34"/>
      <c r="T1501" s="34"/>
      <c r="U1501" s="35"/>
      <c r="V1501" s="35"/>
      <c r="W1501" s="34"/>
      <c r="X1501" s="60"/>
      <c r="Y1501" s="34"/>
      <c r="Z1501" s="34"/>
      <c r="AA1501" s="68" t="str">
        <f t="shared" si="23"/>
        <v/>
      </c>
      <c r="AB1501" s="35"/>
      <c r="AC1501" s="35"/>
      <c r="AD1501" s="35"/>
      <c r="AE1501" s="35"/>
      <c r="AF1501" s="34"/>
      <c r="AG1501" s="34"/>
    </row>
    <row r="1502" spans="1:33" s="5" customFormat="1" ht="50.25" customHeight="1" x14ac:dyDescent="0.3">
      <c r="A1502" s="58" t="s">
        <v>938</v>
      </c>
      <c r="B1502" s="35">
        <v>93141707</v>
      </c>
      <c r="C1502" s="34" t="s">
        <v>916</v>
      </c>
      <c r="D1502" s="55">
        <v>43101</v>
      </c>
      <c r="E1502" s="34" t="s">
        <v>837</v>
      </c>
      <c r="F1502" s="34" t="s">
        <v>558</v>
      </c>
      <c r="G1502" s="34" t="s">
        <v>232</v>
      </c>
      <c r="H1502" s="74">
        <v>264000000</v>
      </c>
      <c r="I1502" s="74">
        <v>264000000</v>
      </c>
      <c r="J1502" s="34" t="s">
        <v>76</v>
      </c>
      <c r="K1502" s="34" t="s">
        <v>68</v>
      </c>
      <c r="L1502" s="35" t="s">
        <v>879</v>
      </c>
      <c r="M1502" s="35" t="s">
        <v>785</v>
      </c>
      <c r="N1502" s="58" t="s">
        <v>880</v>
      </c>
      <c r="O1502" s="45" t="s">
        <v>881</v>
      </c>
      <c r="P1502" s="34"/>
      <c r="Q1502" s="34"/>
      <c r="R1502" s="34"/>
      <c r="S1502" s="34"/>
      <c r="T1502" s="34"/>
      <c r="U1502" s="35"/>
      <c r="V1502" s="35"/>
      <c r="W1502" s="34"/>
      <c r="X1502" s="60"/>
      <c r="Y1502" s="34"/>
      <c r="Z1502" s="34"/>
      <c r="AA1502" s="68" t="str">
        <f t="shared" si="23"/>
        <v/>
      </c>
      <c r="AB1502" s="35"/>
      <c r="AC1502" s="35"/>
      <c r="AD1502" s="35"/>
      <c r="AE1502" s="35"/>
      <c r="AF1502" s="34"/>
      <c r="AG1502" s="34"/>
    </row>
    <row r="1503" spans="1:33" s="5" customFormat="1" ht="50.25" customHeight="1" x14ac:dyDescent="0.3">
      <c r="A1503" s="58" t="s">
        <v>938</v>
      </c>
      <c r="B1503" s="35">
        <v>43231500</v>
      </c>
      <c r="C1503" s="34" t="s">
        <v>917</v>
      </c>
      <c r="D1503" s="55">
        <v>43160</v>
      </c>
      <c r="E1503" s="34" t="s">
        <v>907</v>
      </c>
      <c r="F1503" s="34" t="s">
        <v>67</v>
      </c>
      <c r="G1503" s="34" t="s">
        <v>232</v>
      </c>
      <c r="H1503" s="74">
        <v>200000000</v>
      </c>
      <c r="I1503" s="74">
        <v>200000000</v>
      </c>
      <c r="J1503" s="34" t="s">
        <v>76</v>
      </c>
      <c r="K1503" s="34" t="s">
        <v>68</v>
      </c>
      <c r="L1503" s="35" t="s">
        <v>918</v>
      </c>
      <c r="M1503" s="35" t="s">
        <v>250</v>
      </c>
      <c r="N1503" s="58" t="s">
        <v>919</v>
      </c>
      <c r="O1503" s="45" t="s">
        <v>920</v>
      </c>
      <c r="P1503" s="34"/>
      <c r="Q1503" s="34"/>
      <c r="R1503" s="34"/>
      <c r="S1503" s="34"/>
      <c r="T1503" s="34"/>
      <c r="U1503" s="35"/>
      <c r="V1503" s="35"/>
      <c r="W1503" s="34"/>
      <c r="X1503" s="60"/>
      <c r="Y1503" s="34"/>
      <c r="Z1503" s="34"/>
      <c r="AA1503" s="68" t="str">
        <f t="shared" si="23"/>
        <v/>
      </c>
      <c r="AB1503" s="35"/>
      <c r="AC1503" s="35"/>
      <c r="AD1503" s="35"/>
      <c r="AE1503" s="35"/>
      <c r="AF1503" s="34"/>
      <c r="AG1503" s="34"/>
    </row>
    <row r="1504" spans="1:33" s="5" customFormat="1" ht="50.25" customHeight="1" x14ac:dyDescent="0.3">
      <c r="A1504" s="58" t="s">
        <v>938</v>
      </c>
      <c r="B1504" s="35">
        <v>80101600</v>
      </c>
      <c r="C1504" s="34" t="s">
        <v>921</v>
      </c>
      <c r="D1504" s="55">
        <v>43042</v>
      </c>
      <c r="E1504" s="34" t="s">
        <v>718</v>
      </c>
      <c r="F1504" s="34" t="s">
        <v>216</v>
      </c>
      <c r="G1504" s="34" t="s">
        <v>232</v>
      </c>
      <c r="H1504" s="74">
        <v>60000000</v>
      </c>
      <c r="I1504" s="74">
        <v>60000000</v>
      </c>
      <c r="J1504" s="34" t="s">
        <v>76</v>
      </c>
      <c r="K1504" s="34" t="s">
        <v>68</v>
      </c>
      <c r="L1504" s="35" t="s">
        <v>879</v>
      </c>
      <c r="M1504" s="35" t="s">
        <v>785</v>
      </c>
      <c r="N1504" s="58" t="s">
        <v>880</v>
      </c>
      <c r="O1504" s="45" t="s">
        <v>881</v>
      </c>
      <c r="P1504" s="34"/>
      <c r="Q1504" s="34"/>
      <c r="R1504" s="34"/>
      <c r="S1504" s="34"/>
      <c r="T1504" s="34"/>
      <c r="U1504" s="35"/>
      <c r="V1504" s="35"/>
      <c r="W1504" s="34"/>
      <c r="X1504" s="60"/>
      <c r="Y1504" s="34"/>
      <c r="Z1504" s="34"/>
      <c r="AA1504" s="68" t="str">
        <f t="shared" si="23"/>
        <v/>
      </c>
      <c r="AB1504" s="35"/>
      <c r="AC1504" s="35"/>
      <c r="AD1504" s="35"/>
      <c r="AE1504" s="35"/>
      <c r="AF1504" s="34"/>
      <c r="AG1504" s="34"/>
    </row>
    <row r="1505" spans="1:33" s="5" customFormat="1" ht="50.25" customHeight="1" x14ac:dyDescent="0.3">
      <c r="A1505" s="58" t="s">
        <v>938</v>
      </c>
      <c r="B1505" s="35">
        <v>80111504</v>
      </c>
      <c r="C1505" s="34" t="s">
        <v>937</v>
      </c>
      <c r="D1505" s="55">
        <v>43132</v>
      </c>
      <c r="E1505" s="34" t="s">
        <v>837</v>
      </c>
      <c r="F1505" s="34" t="s">
        <v>5636</v>
      </c>
      <c r="G1505" s="34" t="s">
        <v>232</v>
      </c>
      <c r="H1505" s="74">
        <v>99608355</v>
      </c>
      <c r="I1505" s="74">
        <v>99608355</v>
      </c>
      <c r="J1505" s="34" t="s">
        <v>76</v>
      </c>
      <c r="K1505" s="34" t="s">
        <v>68</v>
      </c>
      <c r="L1505" s="35" t="s">
        <v>934</v>
      </c>
      <c r="M1505" s="35" t="s">
        <v>935</v>
      </c>
      <c r="N1505" s="58" t="s">
        <v>685</v>
      </c>
      <c r="O1505" s="45" t="s">
        <v>936</v>
      </c>
      <c r="P1505" s="34"/>
      <c r="Q1505" s="34"/>
      <c r="R1505" s="34"/>
      <c r="S1505" s="34"/>
      <c r="T1505" s="34"/>
      <c r="U1505" s="35"/>
      <c r="V1505" s="35"/>
      <c r="W1505" s="34"/>
      <c r="X1505" s="60"/>
      <c r="Y1505" s="34"/>
      <c r="Z1505" s="34"/>
      <c r="AA1505" s="68" t="str">
        <f t="shared" si="23"/>
        <v/>
      </c>
      <c r="AB1505" s="35"/>
      <c r="AC1505" s="35"/>
      <c r="AD1505" s="35"/>
      <c r="AE1505" s="35"/>
      <c r="AF1505" s="34"/>
      <c r="AG1505" s="34"/>
    </row>
    <row r="1506" spans="1:33" s="5" customFormat="1" ht="50.25" customHeight="1" x14ac:dyDescent="0.3">
      <c r="A1506" s="58" t="s">
        <v>938</v>
      </c>
      <c r="B1506" s="35" t="s">
        <v>5619</v>
      </c>
      <c r="C1506" s="34" t="s">
        <v>660</v>
      </c>
      <c r="D1506" s="55">
        <v>42933</v>
      </c>
      <c r="E1506" s="34" t="s">
        <v>661</v>
      </c>
      <c r="F1506" s="34" t="s">
        <v>47</v>
      </c>
      <c r="G1506" s="34" t="s">
        <v>232</v>
      </c>
      <c r="H1506" s="74">
        <v>781199952</v>
      </c>
      <c r="I1506" s="74">
        <v>390000000</v>
      </c>
      <c r="J1506" s="34" t="s">
        <v>49</v>
      </c>
      <c r="K1506" s="34" t="s">
        <v>50</v>
      </c>
      <c r="L1506" s="35" t="s">
        <v>646</v>
      </c>
      <c r="M1506" s="35" t="s">
        <v>647</v>
      </c>
      <c r="N1506" s="58" t="s">
        <v>648</v>
      </c>
      <c r="O1506" s="45" t="s">
        <v>649</v>
      </c>
      <c r="P1506" s="34" t="s">
        <v>662</v>
      </c>
      <c r="Q1506" s="34" t="s">
        <v>663</v>
      </c>
      <c r="R1506" s="34" t="s">
        <v>664</v>
      </c>
      <c r="S1506" s="34">
        <v>220129001</v>
      </c>
      <c r="T1506" s="34" t="s">
        <v>665</v>
      </c>
      <c r="U1506" s="35" t="s">
        <v>666</v>
      </c>
      <c r="V1506" s="35">
        <v>7363</v>
      </c>
      <c r="W1506" s="34">
        <v>16009</v>
      </c>
      <c r="X1506" s="60">
        <v>43018</v>
      </c>
      <c r="Y1506" s="77">
        <v>2017060102716</v>
      </c>
      <c r="Z1506" s="34">
        <v>4600007525</v>
      </c>
      <c r="AA1506" s="68">
        <f t="shared" si="23"/>
        <v>1</v>
      </c>
      <c r="AB1506" s="35" t="s">
        <v>667</v>
      </c>
      <c r="AC1506" s="35" t="s">
        <v>61</v>
      </c>
      <c r="AD1506" s="35" t="s">
        <v>668</v>
      </c>
      <c r="AE1506" s="35" t="s">
        <v>669</v>
      </c>
      <c r="AF1506" s="34" t="s">
        <v>653</v>
      </c>
      <c r="AG1506" s="34" t="s">
        <v>654</v>
      </c>
    </row>
    <row r="1507" spans="1:33" s="5" customFormat="1" ht="50.25" customHeight="1" x14ac:dyDescent="0.3">
      <c r="A1507" s="58" t="s">
        <v>938</v>
      </c>
      <c r="B1507" s="35" t="s">
        <v>5623</v>
      </c>
      <c r="C1507" s="34" t="s">
        <v>726</v>
      </c>
      <c r="D1507" s="55">
        <v>42997</v>
      </c>
      <c r="E1507" s="34" t="s">
        <v>136</v>
      </c>
      <c r="F1507" s="34" t="s">
        <v>95</v>
      </c>
      <c r="G1507" s="34" t="s">
        <v>232</v>
      </c>
      <c r="H1507" s="74">
        <v>247610247</v>
      </c>
      <c r="I1507" s="74">
        <v>147610247</v>
      </c>
      <c r="J1507" s="34" t="s">
        <v>49</v>
      </c>
      <c r="K1507" s="34" t="s">
        <v>50</v>
      </c>
      <c r="L1507" s="35" t="s">
        <v>709</v>
      </c>
      <c r="M1507" s="35" t="s">
        <v>694</v>
      </c>
      <c r="N1507" s="58" t="s">
        <v>710</v>
      </c>
      <c r="O1507" s="45" t="s">
        <v>711</v>
      </c>
      <c r="P1507" s="34" t="s">
        <v>727</v>
      </c>
      <c r="Q1507" s="34" t="s">
        <v>728</v>
      </c>
      <c r="R1507" s="34" t="s">
        <v>729</v>
      </c>
      <c r="S1507" s="34">
        <v>220098001</v>
      </c>
      <c r="T1507" s="34" t="s">
        <v>728</v>
      </c>
      <c r="U1507" s="35" t="s">
        <v>730</v>
      </c>
      <c r="V1507" s="35">
        <v>7969</v>
      </c>
      <c r="W1507" s="34" t="s">
        <v>731</v>
      </c>
      <c r="X1507" s="60">
        <v>43075</v>
      </c>
      <c r="Y1507" s="77">
        <v>2017060112898</v>
      </c>
      <c r="Z1507" s="34">
        <v>4600007957</v>
      </c>
      <c r="AA1507" s="68">
        <f t="shared" si="23"/>
        <v>1</v>
      </c>
      <c r="AB1507" s="35" t="s">
        <v>732</v>
      </c>
      <c r="AC1507" s="35" t="s">
        <v>61</v>
      </c>
      <c r="AD1507" s="35" t="s">
        <v>658</v>
      </c>
      <c r="AE1507" s="35" t="s">
        <v>709</v>
      </c>
      <c r="AF1507" s="34" t="s">
        <v>653</v>
      </c>
      <c r="AG1507" s="34" t="s">
        <v>654</v>
      </c>
    </row>
    <row r="1508" spans="1:33" s="5" customFormat="1" ht="50.25" customHeight="1" x14ac:dyDescent="0.3">
      <c r="A1508" s="58" t="s">
        <v>938</v>
      </c>
      <c r="B1508" s="35">
        <v>72102900</v>
      </c>
      <c r="C1508" s="34" t="s">
        <v>733</v>
      </c>
      <c r="D1508" s="55">
        <v>43070</v>
      </c>
      <c r="E1508" s="34" t="s">
        <v>136</v>
      </c>
      <c r="F1508" s="34" t="s">
        <v>75</v>
      </c>
      <c r="G1508" s="34" t="s">
        <v>232</v>
      </c>
      <c r="H1508" s="74">
        <v>68600246</v>
      </c>
      <c r="I1508" s="74">
        <v>55245135</v>
      </c>
      <c r="J1508" s="34" t="s">
        <v>49</v>
      </c>
      <c r="K1508" s="34" t="s">
        <v>50</v>
      </c>
      <c r="L1508" s="35" t="s">
        <v>734</v>
      </c>
      <c r="M1508" s="35" t="s">
        <v>694</v>
      </c>
      <c r="N1508" s="58" t="s">
        <v>735</v>
      </c>
      <c r="O1508" s="45" t="s">
        <v>736</v>
      </c>
      <c r="P1508" s="34" t="s">
        <v>727</v>
      </c>
      <c r="Q1508" s="34" t="s">
        <v>728</v>
      </c>
      <c r="R1508" s="34" t="s">
        <v>729</v>
      </c>
      <c r="S1508" s="34">
        <v>220098001</v>
      </c>
      <c r="T1508" s="34" t="s">
        <v>728</v>
      </c>
      <c r="U1508" s="35" t="s">
        <v>730</v>
      </c>
      <c r="V1508" s="35">
        <v>7996</v>
      </c>
      <c r="W1508" s="34" t="s">
        <v>737</v>
      </c>
      <c r="X1508" s="60">
        <v>43081</v>
      </c>
      <c r="Y1508" s="34">
        <v>4600007987</v>
      </c>
      <c r="Z1508" s="34">
        <v>4600007987</v>
      </c>
      <c r="AA1508" s="68">
        <f t="shared" si="23"/>
        <v>1</v>
      </c>
      <c r="AB1508" s="35" t="s">
        <v>738</v>
      </c>
      <c r="AC1508" s="35" t="s">
        <v>61</v>
      </c>
      <c r="AD1508" s="35" t="s">
        <v>658</v>
      </c>
      <c r="AE1508" s="35" t="s">
        <v>734</v>
      </c>
      <c r="AF1508" s="34" t="s">
        <v>653</v>
      </c>
      <c r="AG1508" s="34" t="s">
        <v>654</v>
      </c>
    </row>
    <row r="1509" spans="1:33" s="5" customFormat="1" ht="50.25" customHeight="1" x14ac:dyDescent="0.3">
      <c r="A1509" s="58" t="s">
        <v>938</v>
      </c>
      <c r="B1509" s="35">
        <v>78111800</v>
      </c>
      <c r="C1509" s="34" t="s">
        <v>846</v>
      </c>
      <c r="D1509" s="55">
        <v>43294</v>
      </c>
      <c r="E1509" s="34" t="s">
        <v>162</v>
      </c>
      <c r="F1509" s="34" t="s">
        <v>67</v>
      </c>
      <c r="G1509" s="34" t="s">
        <v>232</v>
      </c>
      <c r="H1509" s="74">
        <v>900000000</v>
      </c>
      <c r="I1509" s="74">
        <v>900000000</v>
      </c>
      <c r="J1509" s="34" t="s">
        <v>76</v>
      </c>
      <c r="K1509" s="34" t="s">
        <v>68</v>
      </c>
      <c r="L1509" s="35" t="s">
        <v>702</v>
      </c>
      <c r="M1509" s="35" t="s">
        <v>694</v>
      </c>
      <c r="N1509" s="58" t="s">
        <v>703</v>
      </c>
      <c r="O1509" s="45" t="s">
        <v>704</v>
      </c>
      <c r="P1509" s="34" t="s">
        <v>727</v>
      </c>
      <c r="Q1509" s="34" t="s">
        <v>728</v>
      </c>
      <c r="R1509" s="34" t="s">
        <v>729</v>
      </c>
      <c r="S1509" s="34">
        <v>220098001</v>
      </c>
      <c r="T1509" s="34" t="s">
        <v>728</v>
      </c>
      <c r="U1509" s="35" t="s">
        <v>847</v>
      </c>
      <c r="V1509" s="35"/>
      <c r="W1509" s="34">
        <v>21796</v>
      </c>
      <c r="X1509" s="60"/>
      <c r="Y1509" s="34"/>
      <c r="Z1509" s="34"/>
      <c r="AA1509" s="68">
        <f t="shared" si="23"/>
        <v>0</v>
      </c>
      <c r="AB1509" s="35"/>
      <c r="AC1509" s="35"/>
      <c r="AD1509" s="35" t="s">
        <v>658</v>
      </c>
      <c r="AE1509" s="35"/>
      <c r="AF1509" s="34"/>
      <c r="AG1509" s="34"/>
    </row>
    <row r="1510" spans="1:33" s="5" customFormat="1" ht="50.25" customHeight="1" x14ac:dyDescent="0.3">
      <c r="A1510" s="58" t="s">
        <v>938</v>
      </c>
      <c r="B1510" s="35">
        <v>72100000</v>
      </c>
      <c r="C1510" s="34" t="s">
        <v>863</v>
      </c>
      <c r="D1510" s="55">
        <v>43282</v>
      </c>
      <c r="E1510" s="34" t="s">
        <v>162</v>
      </c>
      <c r="F1510" s="34" t="s">
        <v>81</v>
      </c>
      <c r="G1510" s="34" t="s">
        <v>232</v>
      </c>
      <c r="H1510" s="74">
        <v>1700000000</v>
      </c>
      <c r="I1510" s="74">
        <v>1700000000</v>
      </c>
      <c r="J1510" s="34" t="s">
        <v>76</v>
      </c>
      <c r="K1510" s="34" t="s">
        <v>68</v>
      </c>
      <c r="L1510" s="35" t="s">
        <v>808</v>
      </c>
      <c r="M1510" s="35" t="s">
        <v>785</v>
      </c>
      <c r="N1510" s="58" t="s">
        <v>864</v>
      </c>
      <c r="O1510" s="45" t="s">
        <v>856</v>
      </c>
      <c r="P1510" s="34" t="s">
        <v>727</v>
      </c>
      <c r="Q1510" s="34" t="s">
        <v>728</v>
      </c>
      <c r="R1510" s="34" t="s">
        <v>729</v>
      </c>
      <c r="S1510" s="34">
        <v>220098001</v>
      </c>
      <c r="T1510" s="34" t="s">
        <v>865</v>
      </c>
      <c r="U1510" s="35" t="s">
        <v>866</v>
      </c>
      <c r="V1510" s="35"/>
      <c r="W1510" s="34">
        <v>22222</v>
      </c>
      <c r="X1510" s="60"/>
      <c r="Y1510" s="34"/>
      <c r="Z1510" s="34"/>
      <c r="AA1510" s="68">
        <f t="shared" si="23"/>
        <v>0</v>
      </c>
      <c r="AB1510" s="35"/>
      <c r="AC1510" s="35"/>
      <c r="AD1510" s="35" t="s">
        <v>658</v>
      </c>
      <c r="AE1510" s="35"/>
      <c r="AF1510" s="34"/>
      <c r="AG1510" s="34"/>
    </row>
    <row r="1511" spans="1:33" s="5" customFormat="1" ht="50.25" customHeight="1" x14ac:dyDescent="0.3">
      <c r="A1511" s="58" t="s">
        <v>938</v>
      </c>
      <c r="B1511" s="35">
        <v>39111600</v>
      </c>
      <c r="C1511" s="34" t="s">
        <v>867</v>
      </c>
      <c r="D1511" s="55">
        <v>43294</v>
      </c>
      <c r="E1511" s="34" t="s">
        <v>162</v>
      </c>
      <c r="F1511" s="34" t="s">
        <v>67</v>
      </c>
      <c r="G1511" s="34" t="s">
        <v>232</v>
      </c>
      <c r="H1511" s="74">
        <v>428361016</v>
      </c>
      <c r="I1511" s="74">
        <v>428361016</v>
      </c>
      <c r="J1511" s="34" t="s">
        <v>76</v>
      </c>
      <c r="K1511" s="34" t="s">
        <v>68</v>
      </c>
      <c r="L1511" s="35" t="s">
        <v>808</v>
      </c>
      <c r="M1511" s="35" t="s">
        <v>785</v>
      </c>
      <c r="N1511" s="58" t="s">
        <v>864</v>
      </c>
      <c r="O1511" s="45" t="s">
        <v>856</v>
      </c>
      <c r="P1511" s="34" t="s">
        <v>727</v>
      </c>
      <c r="Q1511" s="34" t="s">
        <v>728</v>
      </c>
      <c r="R1511" s="34" t="s">
        <v>729</v>
      </c>
      <c r="S1511" s="34">
        <v>220098001</v>
      </c>
      <c r="T1511" s="34" t="s">
        <v>865</v>
      </c>
      <c r="U1511" s="35" t="s">
        <v>868</v>
      </c>
      <c r="V1511" s="35"/>
      <c r="W1511" s="34">
        <v>21820</v>
      </c>
      <c r="X1511" s="60"/>
      <c r="Y1511" s="34"/>
      <c r="Z1511" s="34"/>
      <c r="AA1511" s="68">
        <f t="shared" si="23"/>
        <v>0</v>
      </c>
      <c r="AB1511" s="35"/>
      <c r="AC1511" s="35"/>
      <c r="AD1511" s="35" t="s">
        <v>658</v>
      </c>
      <c r="AE1511" s="35"/>
      <c r="AF1511" s="34"/>
      <c r="AG1511" s="34"/>
    </row>
    <row r="1512" spans="1:33" s="5" customFormat="1" ht="50.25" customHeight="1" x14ac:dyDescent="0.3">
      <c r="A1512" s="58" t="s">
        <v>938</v>
      </c>
      <c r="B1512" s="35">
        <v>72102900</v>
      </c>
      <c r="C1512" s="34" t="s">
        <v>869</v>
      </c>
      <c r="D1512" s="55">
        <v>43294</v>
      </c>
      <c r="E1512" s="34" t="s">
        <v>162</v>
      </c>
      <c r="F1512" s="34" t="s">
        <v>211</v>
      </c>
      <c r="G1512" s="34" t="s">
        <v>232</v>
      </c>
      <c r="H1512" s="74">
        <v>429823511</v>
      </c>
      <c r="I1512" s="74">
        <v>429823511</v>
      </c>
      <c r="J1512" s="34" t="s">
        <v>76</v>
      </c>
      <c r="K1512" s="34" t="s">
        <v>68</v>
      </c>
      <c r="L1512" s="35" t="s">
        <v>734</v>
      </c>
      <c r="M1512" s="35" t="s">
        <v>694</v>
      </c>
      <c r="N1512" s="58" t="s">
        <v>735</v>
      </c>
      <c r="O1512" s="45" t="s">
        <v>736</v>
      </c>
      <c r="P1512" s="34" t="s">
        <v>727</v>
      </c>
      <c r="Q1512" s="34" t="s">
        <v>728</v>
      </c>
      <c r="R1512" s="34" t="s">
        <v>729</v>
      </c>
      <c r="S1512" s="34">
        <v>220098001</v>
      </c>
      <c r="T1512" s="34" t="s">
        <v>865</v>
      </c>
      <c r="U1512" s="35" t="s">
        <v>870</v>
      </c>
      <c r="V1512" s="35"/>
      <c r="W1512" s="34">
        <v>21879</v>
      </c>
      <c r="X1512" s="60"/>
      <c r="Y1512" s="34"/>
      <c r="Z1512" s="34"/>
      <c r="AA1512" s="68">
        <f t="shared" si="23"/>
        <v>0</v>
      </c>
      <c r="AB1512" s="35"/>
      <c r="AC1512" s="35"/>
      <c r="AD1512" s="35" t="s">
        <v>658</v>
      </c>
      <c r="AE1512" s="35"/>
      <c r="AF1512" s="34"/>
      <c r="AG1512" s="34"/>
    </row>
    <row r="1513" spans="1:33" s="5" customFormat="1" ht="50.25" customHeight="1" x14ac:dyDescent="0.3">
      <c r="A1513" s="58" t="s">
        <v>938</v>
      </c>
      <c r="B1513" s="35">
        <v>81112200</v>
      </c>
      <c r="C1513" s="34" t="s">
        <v>871</v>
      </c>
      <c r="D1513" s="55">
        <v>43282</v>
      </c>
      <c r="E1513" s="34" t="s">
        <v>162</v>
      </c>
      <c r="F1513" s="34" t="s">
        <v>95</v>
      </c>
      <c r="G1513" s="34" t="s">
        <v>232</v>
      </c>
      <c r="H1513" s="74">
        <v>264987359</v>
      </c>
      <c r="I1513" s="74">
        <v>264987359</v>
      </c>
      <c r="J1513" s="34" t="s">
        <v>76</v>
      </c>
      <c r="K1513" s="34" t="s">
        <v>68</v>
      </c>
      <c r="L1513" s="35" t="s">
        <v>855</v>
      </c>
      <c r="M1513" s="35" t="s">
        <v>694</v>
      </c>
      <c r="N1513" s="58" t="s">
        <v>773</v>
      </c>
      <c r="O1513" s="45" t="s">
        <v>856</v>
      </c>
      <c r="P1513" s="34" t="s">
        <v>727</v>
      </c>
      <c r="Q1513" s="34" t="s">
        <v>728</v>
      </c>
      <c r="R1513" s="34" t="s">
        <v>729</v>
      </c>
      <c r="S1513" s="34">
        <v>220098001</v>
      </c>
      <c r="T1513" s="34" t="s">
        <v>865</v>
      </c>
      <c r="U1513" s="35" t="s">
        <v>872</v>
      </c>
      <c r="V1513" s="35"/>
      <c r="W1513" s="34">
        <v>22004</v>
      </c>
      <c r="X1513" s="60"/>
      <c r="Y1513" s="34"/>
      <c r="Z1513" s="34"/>
      <c r="AA1513" s="68">
        <f t="shared" si="23"/>
        <v>0</v>
      </c>
      <c r="AB1513" s="35"/>
      <c r="AC1513" s="35"/>
      <c r="AD1513" s="35" t="s">
        <v>658</v>
      </c>
      <c r="AE1513" s="35"/>
      <c r="AF1513" s="34"/>
      <c r="AG1513" s="34"/>
    </row>
    <row r="1514" spans="1:33" s="5" customFormat="1" ht="50.25" customHeight="1" x14ac:dyDescent="0.3">
      <c r="A1514" s="58" t="s">
        <v>938</v>
      </c>
      <c r="B1514" s="35">
        <v>80101500</v>
      </c>
      <c r="C1514" s="34" t="s">
        <v>878</v>
      </c>
      <c r="D1514" s="55">
        <v>43252</v>
      </c>
      <c r="E1514" s="34" t="s">
        <v>834</v>
      </c>
      <c r="F1514" s="34" t="s">
        <v>67</v>
      </c>
      <c r="G1514" s="34" t="s">
        <v>232</v>
      </c>
      <c r="H1514" s="74">
        <v>350000000</v>
      </c>
      <c r="I1514" s="74">
        <v>54000000</v>
      </c>
      <c r="J1514" s="34" t="s">
        <v>76</v>
      </c>
      <c r="K1514" s="34" t="s">
        <v>68</v>
      </c>
      <c r="L1514" s="35" t="s">
        <v>879</v>
      </c>
      <c r="M1514" s="35" t="s">
        <v>785</v>
      </c>
      <c r="N1514" s="58" t="s">
        <v>880</v>
      </c>
      <c r="O1514" s="45" t="s">
        <v>881</v>
      </c>
      <c r="P1514" s="34" t="s">
        <v>662</v>
      </c>
      <c r="Q1514" s="34" t="s">
        <v>663</v>
      </c>
      <c r="R1514" s="34" t="s">
        <v>664</v>
      </c>
      <c r="S1514" s="34">
        <v>220129001</v>
      </c>
      <c r="T1514" s="34" t="s">
        <v>665</v>
      </c>
      <c r="U1514" s="35" t="s">
        <v>882</v>
      </c>
      <c r="V1514" s="35"/>
      <c r="W1514" s="34"/>
      <c r="X1514" s="60"/>
      <c r="Y1514" s="34"/>
      <c r="Z1514" s="34"/>
      <c r="AA1514" s="68" t="str">
        <f t="shared" si="23"/>
        <v/>
      </c>
      <c r="AB1514" s="35"/>
      <c r="AC1514" s="35"/>
      <c r="AD1514" s="35" t="s">
        <v>658</v>
      </c>
      <c r="AE1514" s="35"/>
      <c r="AF1514" s="34"/>
      <c r="AG1514" s="34"/>
    </row>
    <row r="1515" spans="1:33" s="5" customFormat="1" ht="50.25" customHeight="1" x14ac:dyDescent="0.3">
      <c r="A1515" s="58" t="s">
        <v>938</v>
      </c>
      <c r="B1515" s="35">
        <v>43222814</v>
      </c>
      <c r="C1515" s="34" t="s">
        <v>890</v>
      </c>
      <c r="D1515" s="55">
        <v>43221</v>
      </c>
      <c r="E1515" s="34" t="s">
        <v>796</v>
      </c>
      <c r="F1515" s="34" t="s">
        <v>67</v>
      </c>
      <c r="G1515" s="34" t="s">
        <v>232</v>
      </c>
      <c r="H1515" s="74">
        <v>400000000</v>
      </c>
      <c r="I1515" s="74">
        <v>400000000</v>
      </c>
      <c r="J1515" s="34" t="s">
        <v>76</v>
      </c>
      <c r="K1515" s="34" t="s">
        <v>68</v>
      </c>
      <c r="L1515" s="35" t="s">
        <v>646</v>
      </c>
      <c r="M1515" s="35" t="s">
        <v>647</v>
      </c>
      <c r="N1515" s="58" t="s">
        <v>648</v>
      </c>
      <c r="O1515" s="45" t="s">
        <v>649</v>
      </c>
      <c r="P1515" s="34" t="s">
        <v>727</v>
      </c>
      <c r="Q1515" s="34" t="s">
        <v>728</v>
      </c>
      <c r="R1515" s="34" t="s">
        <v>729</v>
      </c>
      <c r="S1515" s="34">
        <v>220098001</v>
      </c>
      <c r="T1515" s="34" t="s">
        <v>865</v>
      </c>
      <c r="U1515" s="35" t="s">
        <v>891</v>
      </c>
      <c r="V1515" s="35"/>
      <c r="W1515" s="34"/>
      <c r="X1515" s="60"/>
      <c r="Y1515" s="34"/>
      <c r="Z1515" s="34"/>
      <c r="AA1515" s="68" t="str">
        <f t="shared" si="23"/>
        <v/>
      </c>
      <c r="AB1515" s="35"/>
      <c r="AC1515" s="35"/>
      <c r="AD1515" s="35" t="s">
        <v>658</v>
      </c>
      <c r="AE1515" s="35"/>
      <c r="AF1515" s="34"/>
      <c r="AG1515" s="34"/>
    </row>
    <row r="1516" spans="1:33" s="5" customFormat="1" ht="50.25" customHeight="1" x14ac:dyDescent="0.3">
      <c r="A1516" s="58" t="s">
        <v>938</v>
      </c>
      <c r="B1516" s="35">
        <v>72102900</v>
      </c>
      <c r="C1516" s="34" t="s">
        <v>892</v>
      </c>
      <c r="D1516" s="55">
        <v>43221</v>
      </c>
      <c r="E1516" s="34" t="s">
        <v>74</v>
      </c>
      <c r="F1516" s="34" t="s">
        <v>141</v>
      </c>
      <c r="G1516" s="34" t="s">
        <v>232</v>
      </c>
      <c r="H1516" s="74">
        <v>950000000</v>
      </c>
      <c r="I1516" s="74">
        <v>950000000</v>
      </c>
      <c r="J1516" s="34" t="s">
        <v>76</v>
      </c>
      <c r="K1516" s="34" t="s">
        <v>68</v>
      </c>
      <c r="L1516" s="35" t="s">
        <v>767</v>
      </c>
      <c r="M1516" s="35" t="s">
        <v>694</v>
      </c>
      <c r="N1516" s="58" t="s">
        <v>768</v>
      </c>
      <c r="O1516" s="45" t="s">
        <v>769</v>
      </c>
      <c r="P1516" s="34" t="s">
        <v>727</v>
      </c>
      <c r="Q1516" s="34" t="s">
        <v>728</v>
      </c>
      <c r="R1516" s="34" t="s">
        <v>729</v>
      </c>
      <c r="S1516" s="34">
        <v>220098001</v>
      </c>
      <c r="T1516" s="34" t="s">
        <v>865</v>
      </c>
      <c r="U1516" s="35" t="s">
        <v>893</v>
      </c>
      <c r="V1516" s="35"/>
      <c r="W1516" s="34"/>
      <c r="X1516" s="60"/>
      <c r="Y1516" s="34"/>
      <c r="Z1516" s="34"/>
      <c r="AA1516" s="68" t="str">
        <f t="shared" si="23"/>
        <v/>
      </c>
      <c r="AB1516" s="35"/>
      <c r="AC1516" s="35"/>
      <c r="AD1516" s="35" t="s">
        <v>658</v>
      </c>
      <c r="AE1516" s="35"/>
      <c r="AF1516" s="34"/>
      <c r="AG1516" s="34"/>
    </row>
    <row r="1517" spans="1:33" s="5" customFormat="1" ht="50.25" customHeight="1" x14ac:dyDescent="0.3">
      <c r="A1517" s="58" t="s">
        <v>938</v>
      </c>
      <c r="B1517" s="35">
        <v>39111600</v>
      </c>
      <c r="C1517" s="34" t="s">
        <v>894</v>
      </c>
      <c r="D1517" s="55">
        <v>43221</v>
      </c>
      <c r="E1517" s="34" t="s">
        <v>74</v>
      </c>
      <c r="F1517" s="34" t="s">
        <v>67</v>
      </c>
      <c r="G1517" s="34" t="s">
        <v>232</v>
      </c>
      <c r="H1517" s="74">
        <v>420000000</v>
      </c>
      <c r="I1517" s="74">
        <v>420000000</v>
      </c>
      <c r="J1517" s="34" t="s">
        <v>76</v>
      </c>
      <c r="K1517" s="34" t="s">
        <v>68</v>
      </c>
      <c r="L1517" s="35" t="s">
        <v>855</v>
      </c>
      <c r="M1517" s="35" t="s">
        <v>694</v>
      </c>
      <c r="N1517" s="58" t="s">
        <v>773</v>
      </c>
      <c r="O1517" s="45" t="s">
        <v>856</v>
      </c>
      <c r="P1517" s="34" t="s">
        <v>727</v>
      </c>
      <c r="Q1517" s="34" t="s">
        <v>728</v>
      </c>
      <c r="R1517" s="34" t="s">
        <v>729</v>
      </c>
      <c r="S1517" s="34">
        <v>220098001</v>
      </c>
      <c r="T1517" s="34" t="s">
        <v>865</v>
      </c>
      <c r="U1517" s="35" t="s">
        <v>895</v>
      </c>
      <c r="V1517" s="35"/>
      <c r="W1517" s="34"/>
      <c r="X1517" s="60"/>
      <c r="Y1517" s="34"/>
      <c r="Z1517" s="34"/>
      <c r="AA1517" s="68" t="str">
        <f t="shared" si="23"/>
        <v/>
      </c>
      <c r="AB1517" s="35"/>
      <c r="AC1517" s="35"/>
      <c r="AD1517" s="35" t="s">
        <v>658</v>
      </c>
      <c r="AE1517" s="35"/>
      <c r="AF1517" s="34"/>
      <c r="AG1517" s="34"/>
    </row>
    <row r="1518" spans="1:33" s="5" customFormat="1" ht="50.25" customHeight="1" x14ac:dyDescent="0.3">
      <c r="A1518" s="58" t="s">
        <v>938</v>
      </c>
      <c r="B1518" s="35">
        <v>81112005</v>
      </c>
      <c r="C1518" s="34" t="s">
        <v>896</v>
      </c>
      <c r="D1518" s="55">
        <v>43235</v>
      </c>
      <c r="E1518" s="34" t="s">
        <v>222</v>
      </c>
      <c r="F1518" s="34" t="s">
        <v>67</v>
      </c>
      <c r="G1518" s="34" t="s">
        <v>232</v>
      </c>
      <c r="H1518" s="74">
        <v>350000000</v>
      </c>
      <c r="I1518" s="74">
        <v>350000000</v>
      </c>
      <c r="J1518" s="34" t="s">
        <v>76</v>
      </c>
      <c r="K1518" s="34" t="s">
        <v>68</v>
      </c>
      <c r="L1518" s="35" t="s">
        <v>879</v>
      </c>
      <c r="M1518" s="35" t="s">
        <v>785</v>
      </c>
      <c r="N1518" s="58" t="s">
        <v>880</v>
      </c>
      <c r="O1518" s="45" t="s">
        <v>881</v>
      </c>
      <c r="P1518" s="34" t="s">
        <v>662</v>
      </c>
      <c r="Q1518" s="34" t="s">
        <v>663</v>
      </c>
      <c r="R1518" s="34" t="s">
        <v>664</v>
      </c>
      <c r="S1518" s="34">
        <v>220129001</v>
      </c>
      <c r="T1518" s="34" t="s">
        <v>665</v>
      </c>
      <c r="U1518" s="35" t="s">
        <v>897</v>
      </c>
      <c r="V1518" s="35"/>
      <c r="W1518" s="34"/>
      <c r="X1518" s="60"/>
      <c r="Y1518" s="34"/>
      <c r="Z1518" s="34"/>
      <c r="AA1518" s="68" t="str">
        <f t="shared" si="23"/>
        <v/>
      </c>
      <c r="AB1518" s="35"/>
      <c r="AC1518" s="35" t="s">
        <v>534</v>
      </c>
      <c r="AD1518" s="35" t="s">
        <v>898</v>
      </c>
      <c r="AE1518" s="35"/>
      <c r="AF1518" s="34"/>
      <c r="AG1518" s="34"/>
    </row>
    <row r="1519" spans="1:33" s="5" customFormat="1" ht="50.25" customHeight="1" x14ac:dyDescent="0.3">
      <c r="A1519" s="58" t="s">
        <v>938</v>
      </c>
      <c r="B1519" s="35" t="s">
        <v>5633</v>
      </c>
      <c r="C1519" s="34" t="s">
        <v>899</v>
      </c>
      <c r="D1519" s="55">
        <v>43221</v>
      </c>
      <c r="E1519" s="34" t="s">
        <v>900</v>
      </c>
      <c r="F1519" s="34" t="s">
        <v>75</v>
      </c>
      <c r="G1519" s="34" t="s">
        <v>232</v>
      </c>
      <c r="H1519" s="74">
        <v>30000000</v>
      </c>
      <c r="I1519" s="74">
        <v>30000000</v>
      </c>
      <c r="J1519" s="34" t="s">
        <v>76</v>
      </c>
      <c r="K1519" s="34" t="s">
        <v>68</v>
      </c>
      <c r="L1519" s="35" t="s">
        <v>646</v>
      </c>
      <c r="M1519" s="35" t="s">
        <v>647</v>
      </c>
      <c r="N1519" s="58" t="s">
        <v>648</v>
      </c>
      <c r="O1519" s="45" t="s">
        <v>649</v>
      </c>
      <c r="P1519" s="34" t="s">
        <v>727</v>
      </c>
      <c r="Q1519" s="34" t="s">
        <v>728</v>
      </c>
      <c r="R1519" s="34" t="s">
        <v>729</v>
      </c>
      <c r="S1519" s="34">
        <v>220098001</v>
      </c>
      <c r="T1519" s="34" t="s">
        <v>865</v>
      </c>
      <c r="U1519" s="35" t="s">
        <v>901</v>
      </c>
      <c r="V1519" s="35"/>
      <c r="W1519" s="34"/>
      <c r="X1519" s="60"/>
      <c r="Y1519" s="34"/>
      <c r="Z1519" s="34"/>
      <c r="AA1519" s="68" t="str">
        <f t="shared" si="23"/>
        <v/>
      </c>
      <c r="AB1519" s="35"/>
      <c r="AC1519" s="35" t="s">
        <v>534</v>
      </c>
      <c r="AD1519" s="35" t="s">
        <v>902</v>
      </c>
      <c r="AE1519" s="35"/>
      <c r="AF1519" s="34"/>
      <c r="AG1519" s="34"/>
    </row>
    <row r="1520" spans="1:33" s="5" customFormat="1" ht="50.25" customHeight="1" x14ac:dyDescent="0.3">
      <c r="A1520" s="58" t="s">
        <v>938</v>
      </c>
      <c r="B1520" s="35" t="s">
        <v>5634</v>
      </c>
      <c r="C1520" s="34" t="s">
        <v>903</v>
      </c>
      <c r="D1520" s="55">
        <v>43221</v>
      </c>
      <c r="E1520" s="34" t="s">
        <v>900</v>
      </c>
      <c r="F1520" s="34" t="s">
        <v>75</v>
      </c>
      <c r="G1520" s="34" t="s">
        <v>232</v>
      </c>
      <c r="H1520" s="74">
        <v>50000000</v>
      </c>
      <c r="I1520" s="74">
        <v>50000000</v>
      </c>
      <c r="J1520" s="34" t="s">
        <v>76</v>
      </c>
      <c r="K1520" s="34" t="s">
        <v>68</v>
      </c>
      <c r="L1520" s="35" t="s">
        <v>646</v>
      </c>
      <c r="M1520" s="35" t="s">
        <v>647</v>
      </c>
      <c r="N1520" s="58" t="s">
        <v>648</v>
      </c>
      <c r="O1520" s="45" t="s">
        <v>649</v>
      </c>
      <c r="P1520" s="34" t="s">
        <v>727</v>
      </c>
      <c r="Q1520" s="34" t="s">
        <v>728</v>
      </c>
      <c r="R1520" s="34" t="s">
        <v>729</v>
      </c>
      <c r="S1520" s="34">
        <v>220098001</v>
      </c>
      <c r="T1520" s="34" t="s">
        <v>865</v>
      </c>
      <c r="U1520" s="35" t="s">
        <v>904</v>
      </c>
      <c r="V1520" s="35"/>
      <c r="W1520" s="34"/>
      <c r="X1520" s="60"/>
      <c r="Y1520" s="34"/>
      <c r="Z1520" s="34"/>
      <c r="AA1520" s="68" t="str">
        <f t="shared" si="23"/>
        <v/>
      </c>
      <c r="AB1520" s="35"/>
      <c r="AC1520" s="35" t="s">
        <v>534</v>
      </c>
      <c r="AD1520" s="35" t="s">
        <v>905</v>
      </c>
      <c r="AE1520" s="35"/>
      <c r="AF1520" s="34"/>
      <c r="AG1520" s="34"/>
    </row>
    <row r="1521" spans="1:33" s="5" customFormat="1" ht="50.25" customHeight="1" x14ac:dyDescent="0.3">
      <c r="A1521" s="58" t="s">
        <v>938</v>
      </c>
      <c r="B1521" s="35">
        <v>80111600</v>
      </c>
      <c r="C1521" s="34" t="s">
        <v>922</v>
      </c>
      <c r="D1521" s="55">
        <v>42736</v>
      </c>
      <c r="E1521" s="34" t="s">
        <v>837</v>
      </c>
      <c r="F1521" s="34" t="s">
        <v>5635</v>
      </c>
      <c r="G1521" s="34" t="s">
        <v>232</v>
      </c>
      <c r="H1521" s="74">
        <v>1017211099</v>
      </c>
      <c r="I1521" s="74">
        <v>1017211099</v>
      </c>
      <c r="J1521" s="34" t="s">
        <v>76</v>
      </c>
      <c r="K1521" s="34" t="s">
        <v>68</v>
      </c>
      <c r="L1521" s="35" t="s">
        <v>923</v>
      </c>
      <c r="M1521" s="35" t="s">
        <v>924</v>
      </c>
      <c r="N1521" s="58" t="s">
        <v>925</v>
      </c>
      <c r="O1521" s="45" t="s">
        <v>926</v>
      </c>
      <c r="P1521" s="34" t="s">
        <v>927</v>
      </c>
      <c r="Q1521" s="34" t="s">
        <v>928</v>
      </c>
      <c r="R1521" s="34" t="s">
        <v>929</v>
      </c>
      <c r="S1521" s="34">
        <v>220098001</v>
      </c>
      <c r="T1521" s="34" t="s">
        <v>865</v>
      </c>
      <c r="U1521" s="35" t="s">
        <v>930</v>
      </c>
      <c r="V1521" s="35" t="s">
        <v>931</v>
      </c>
      <c r="W1521" s="34" t="s">
        <v>931</v>
      </c>
      <c r="X1521" s="60" t="s">
        <v>931</v>
      </c>
      <c r="Y1521" s="34" t="s">
        <v>931</v>
      </c>
      <c r="Z1521" s="34" t="s">
        <v>931</v>
      </c>
      <c r="AA1521" s="68">
        <f t="shared" si="23"/>
        <v>1</v>
      </c>
      <c r="AB1521" s="35"/>
      <c r="AC1521" s="35"/>
      <c r="AD1521" s="35" t="s">
        <v>932</v>
      </c>
      <c r="AE1521" s="35"/>
      <c r="AF1521" s="34"/>
      <c r="AG1521" s="34"/>
    </row>
    <row r="1522" spans="1:33" s="5" customFormat="1" ht="50.25" customHeight="1" x14ac:dyDescent="0.3">
      <c r="A1522" s="58" t="s">
        <v>938</v>
      </c>
      <c r="B1522" s="35">
        <v>80111600</v>
      </c>
      <c r="C1522" s="34" t="s">
        <v>933</v>
      </c>
      <c r="D1522" s="55">
        <v>42736</v>
      </c>
      <c r="E1522" s="34" t="s">
        <v>837</v>
      </c>
      <c r="F1522" s="34" t="s">
        <v>5635</v>
      </c>
      <c r="G1522" s="34" t="s">
        <v>232</v>
      </c>
      <c r="H1522" s="74">
        <v>805019540</v>
      </c>
      <c r="I1522" s="74">
        <v>805019540</v>
      </c>
      <c r="J1522" s="34" t="s">
        <v>76</v>
      </c>
      <c r="K1522" s="34" t="s">
        <v>68</v>
      </c>
      <c r="L1522" s="35" t="s">
        <v>934</v>
      </c>
      <c r="M1522" s="35" t="s">
        <v>935</v>
      </c>
      <c r="N1522" s="58" t="s">
        <v>685</v>
      </c>
      <c r="O1522" s="45" t="s">
        <v>936</v>
      </c>
      <c r="P1522" s="34" t="s">
        <v>727</v>
      </c>
      <c r="Q1522" s="34" t="s">
        <v>728</v>
      </c>
      <c r="R1522" s="34" t="s">
        <v>729</v>
      </c>
      <c r="S1522" s="34">
        <v>220098001</v>
      </c>
      <c r="T1522" s="34" t="s">
        <v>728</v>
      </c>
      <c r="U1522" s="35" t="s">
        <v>930</v>
      </c>
      <c r="V1522" s="35" t="s">
        <v>931</v>
      </c>
      <c r="W1522" s="34" t="s">
        <v>931</v>
      </c>
      <c r="X1522" s="60" t="s">
        <v>931</v>
      </c>
      <c r="Y1522" s="34" t="s">
        <v>931</v>
      </c>
      <c r="Z1522" s="34" t="s">
        <v>931</v>
      </c>
      <c r="AA1522" s="68">
        <f t="shared" si="23"/>
        <v>1</v>
      </c>
      <c r="AB1522" s="35"/>
      <c r="AC1522" s="35"/>
      <c r="AD1522" s="35" t="s">
        <v>932</v>
      </c>
      <c r="AE1522" s="35"/>
      <c r="AF1522" s="34"/>
      <c r="AG1522" s="34"/>
    </row>
    <row r="1523" spans="1:33" s="5" customFormat="1" ht="50.25" customHeight="1" x14ac:dyDescent="0.3">
      <c r="A1523" s="58" t="s">
        <v>5032</v>
      </c>
      <c r="B1523" s="35">
        <v>71161202</v>
      </c>
      <c r="C1523" s="34" t="s">
        <v>5033</v>
      </c>
      <c r="D1523" s="55" t="s">
        <v>5034</v>
      </c>
      <c r="E1523" s="34" t="s">
        <v>683</v>
      </c>
      <c r="F1523" s="34" t="s">
        <v>1139</v>
      </c>
      <c r="G1523" s="34" t="s">
        <v>232</v>
      </c>
      <c r="H1523" s="74">
        <v>87250215</v>
      </c>
      <c r="I1523" s="74">
        <v>29083405</v>
      </c>
      <c r="J1523" s="34" t="s">
        <v>49</v>
      </c>
      <c r="K1523" s="34" t="s">
        <v>50</v>
      </c>
      <c r="L1523" s="35" t="s">
        <v>5035</v>
      </c>
      <c r="M1523" s="35" t="s">
        <v>5036</v>
      </c>
      <c r="N1523" s="58" t="s">
        <v>5037</v>
      </c>
      <c r="O1523" s="45" t="s">
        <v>5038</v>
      </c>
      <c r="P1523" s="34" t="s">
        <v>5039</v>
      </c>
      <c r="Q1523" s="34" t="s">
        <v>5040</v>
      </c>
      <c r="R1523" s="34" t="s">
        <v>5041</v>
      </c>
      <c r="S1523" s="34" t="s">
        <v>5042</v>
      </c>
      <c r="T1523" s="34" t="s">
        <v>5043</v>
      </c>
      <c r="U1523" s="35" t="s">
        <v>5044</v>
      </c>
      <c r="V1523" s="35">
        <v>6396</v>
      </c>
      <c r="W1523" s="34">
        <v>16478</v>
      </c>
      <c r="X1523" s="60">
        <v>42772</v>
      </c>
      <c r="Y1523" s="34" t="s">
        <v>5045</v>
      </c>
      <c r="Z1523" s="34">
        <v>4600006270</v>
      </c>
      <c r="AA1523" s="68">
        <f t="shared" si="23"/>
        <v>1</v>
      </c>
      <c r="AB1523" s="35" t="s">
        <v>5046</v>
      </c>
      <c r="AC1523" s="35" t="s">
        <v>5047</v>
      </c>
      <c r="AD1523" s="35" t="s">
        <v>849</v>
      </c>
      <c r="AE1523" s="35" t="s">
        <v>5035</v>
      </c>
      <c r="AF1523" s="34" t="s">
        <v>63</v>
      </c>
      <c r="AG1523" s="34" t="s">
        <v>1138</v>
      </c>
    </row>
    <row r="1524" spans="1:33" s="5" customFormat="1" ht="50.25" customHeight="1" x14ac:dyDescent="0.3">
      <c r="A1524" s="58" t="s">
        <v>5032</v>
      </c>
      <c r="B1524" s="35">
        <v>71161202</v>
      </c>
      <c r="C1524" s="34" t="s">
        <v>5048</v>
      </c>
      <c r="D1524" s="55">
        <v>43182</v>
      </c>
      <c r="E1524" s="34" t="s">
        <v>136</v>
      </c>
      <c r="F1524" s="34" t="s">
        <v>1139</v>
      </c>
      <c r="G1524" s="34" t="s">
        <v>232</v>
      </c>
      <c r="H1524" s="74">
        <v>150000000</v>
      </c>
      <c r="I1524" s="74">
        <v>150000000</v>
      </c>
      <c r="J1524" s="34" t="s">
        <v>49</v>
      </c>
      <c r="K1524" s="34" t="s">
        <v>2561</v>
      </c>
      <c r="L1524" s="35" t="s">
        <v>5035</v>
      </c>
      <c r="M1524" s="35" t="s">
        <v>5036</v>
      </c>
      <c r="N1524" s="58" t="s">
        <v>5037</v>
      </c>
      <c r="O1524" s="45" t="s">
        <v>5038</v>
      </c>
      <c r="P1524" s="34" t="s">
        <v>5039</v>
      </c>
      <c r="Q1524" s="34" t="s">
        <v>5040</v>
      </c>
      <c r="R1524" s="34" t="s">
        <v>5041</v>
      </c>
      <c r="S1524" s="34" t="s">
        <v>5042</v>
      </c>
      <c r="T1524" s="34" t="s">
        <v>5043</v>
      </c>
      <c r="U1524" s="35" t="s">
        <v>5044</v>
      </c>
      <c r="V1524" s="35"/>
      <c r="W1524" s="34"/>
      <c r="X1524" s="60"/>
      <c r="Y1524" s="34"/>
      <c r="Z1524" s="34"/>
      <c r="AA1524" s="68" t="str">
        <f t="shared" si="23"/>
        <v/>
      </c>
      <c r="AB1524" s="35"/>
      <c r="AC1524" s="35"/>
      <c r="AD1524" s="35" t="s">
        <v>849</v>
      </c>
      <c r="AE1524" s="35" t="s">
        <v>5035</v>
      </c>
      <c r="AF1524" s="34" t="s">
        <v>63</v>
      </c>
      <c r="AG1524" s="34" t="s">
        <v>1138</v>
      </c>
    </row>
    <row r="1525" spans="1:33" s="5" customFormat="1" ht="50.25" customHeight="1" x14ac:dyDescent="0.3">
      <c r="A1525" s="58" t="s">
        <v>5032</v>
      </c>
      <c r="B1525" s="35" t="s">
        <v>5049</v>
      </c>
      <c r="C1525" s="34" t="s">
        <v>5050</v>
      </c>
      <c r="D1525" s="55">
        <v>43220</v>
      </c>
      <c r="E1525" s="34" t="s">
        <v>796</v>
      </c>
      <c r="F1525" s="34" t="s">
        <v>211</v>
      </c>
      <c r="G1525" s="34" t="s">
        <v>515</v>
      </c>
      <c r="H1525" s="74">
        <v>100000000</v>
      </c>
      <c r="I1525" s="74">
        <v>100000000</v>
      </c>
      <c r="J1525" s="34" t="s">
        <v>76</v>
      </c>
      <c r="K1525" s="34" t="s">
        <v>68</v>
      </c>
      <c r="L1525" s="35" t="s">
        <v>5035</v>
      </c>
      <c r="M1525" s="35" t="s">
        <v>5036</v>
      </c>
      <c r="N1525" s="58" t="s">
        <v>5037</v>
      </c>
      <c r="O1525" s="45" t="s">
        <v>5038</v>
      </c>
      <c r="P1525" s="34" t="s">
        <v>5039</v>
      </c>
      <c r="Q1525" s="34" t="s">
        <v>5040</v>
      </c>
      <c r="R1525" s="34" t="s">
        <v>5041</v>
      </c>
      <c r="S1525" s="34" t="s">
        <v>5042</v>
      </c>
      <c r="T1525" s="34" t="s">
        <v>5043</v>
      </c>
      <c r="U1525" s="35" t="s">
        <v>5044</v>
      </c>
      <c r="V1525" s="35"/>
      <c r="W1525" s="34"/>
      <c r="X1525" s="60"/>
      <c r="Y1525" s="34"/>
      <c r="Z1525" s="34"/>
      <c r="AA1525" s="68" t="str">
        <f t="shared" si="23"/>
        <v/>
      </c>
      <c r="AB1525" s="35"/>
      <c r="AC1525" s="35"/>
      <c r="AD1525" s="35" t="s">
        <v>5051</v>
      </c>
      <c r="AE1525" s="35" t="s">
        <v>5035</v>
      </c>
      <c r="AF1525" s="34" t="s">
        <v>63</v>
      </c>
      <c r="AG1525" s="34" t="s">
        <v>1138</v>
      </c>
    </row>
    <row r="1526" spans="1:33" s="5" customFormat="1" ht="50.25" customHeight="1" x14ac:dyDescent="0.3">
      <c r="A1526" s="58" t="s">
        <v>5032</v>
      </c>
      <c r="B1526" s="35">
        <v>8511703</v>
      </c>
      <c r="C1526" s="34" t="s">
        <v>5052</v>
      </c>
      <c r="D1526" s="55">
        <v>43182</v>
      </c>
      <c r="E1526" s="34" t="s">
        <v>834</v>
      </c>
      <c r="F1526" s="34" t="s">
        <v>75</v>
      </c>
      <c r="G1526" s="34" t="s">
        <v>515</v>
      </c>
      <c r="H1526" s="74">
        <v>75000000</v>
      </c>
      <c r="I1526" s="74">
        <v>75000000</v>
      </c>
      <c r="J1526" s="34" t="s">
        <v>76</v>
      </c>
      <c r="K1526" s="34" t="s">
        <v>68</v>
      </c>
      <c r="L1526" s="35" t="s">
        <v>5035</v>
      </c>
      <c r="M1526" s="35" t="s">
        <v>5036</v>
      </c>
      <c r="N1526" s="58" t="s">
        <v>5037</v>
      </c>
      <c r="O1526" s="45" t="s">
        <v>5038</v>
      </c>
      <c r="P1526" s="34" t="s">
        <v>5039</v>
      </c>
      <c r="Q1526" s="34" t="s">
        <v>5040</v>
      </c>
      <c r="R1526" s="34" t="s">
        <v>5041</v>
      </c>
      <c r="S1526" s="34" t="s">
        <v>5042</v>
      </c>
      <c r="T1526" s="34" t="s">
        <v>5043</v>
      </c>
      <c r="U1526" s="35" t="s">
        <v>5044</v>
      </c>
      <c r="V1526" s="35"/>
      <c r="W1526" s="34"/>
      <c r="X1526" s="60"/>
      <c r="Y1526" s="34"/>
      <c r="Z1526" s="34"/>
      <c r="AA1526" s="68" t="str">
        <f t="shared" si="23"/>
        <v/>
      </c>
      <c r="AB1526" s="35"/>
      <c r="AC1526" s="35"/>
      <c r="AD1526" s="35" t="s">
        <v>849</v>
      </c>
      <c r="AE1526" s="35" t="s">
        <v>5035</v>
      </c>
      <c r="AF1526" s="34" t="s">
        <v>63</v>
      </c>
      <c r="AG1526" s="34" t="s">
        <v>1138</v>
      </c>
    </row>
    <row r="1527" spans="1:33" s="5" customFormat="1" ht="50.25" customHeight="1" x14ac:dyDescent="0.3">
      <c r="A1527" s="58" t="s">
        <v>5032</v>
      </c>
      <c r="B1527" s="35">
        <v>77121501</v>
      </c>
      <c r="C1527" s="34" t="s">
        <v>5053</v>
      </c>
      <c r="D1527" s="55">
        <v>43182</v>
      </c>
      <c r="E1527" s="34" t="s">
        <v>834</v>
      </c>
      <c r="F1527" s="34" t="s">
        <v>211</v>
      </c>
      <c r="G1527" s="34" t="s">
        <v>515</v>
      </c>
      <c r="H1527" s="74">
        <v>100000000</v>
      </c>
      <c r="I1527" s="74">
        <v>100000000</v>
      </c>
      <c r="J1527" s="34" t="s">
        <v>76</v>
      </c>
      <c r="K1527" s="34" t="s">
        <v>68</v>
      </c>
      <c r="L1527" s="35" t="s">
        <v>5035</v>
      </c>
      <c r="M1527" s="35" t="s">
        <v>5036</v>
      </c>
      <c r="N1527" s="58" t="s">
        <v>5037</v>
      </c>
      <c r="O1527" s="45" t="s">
        <v>5038</v>
      </c>
      <c r="P1527" s="34" t="s">
        <v>5039</v>
      </c>
      <c r="Q1527" s="34" t="s">
        <v>5040</v>
      </c>
      <c r="R1527" s="34" t="s">
        <v>5041</v>
      </c>
      <c r="S1527" s="34" t="s">
        <v>5042</v>
      </c>
      <c r="T1527" s="34" t="s">
        <v>5043</v>
      </c>
      <c r="U1527" s="35" t="s">
        <v>5044</v>
      </c>
      <c r="V1527" s="35"/>
      <c r="W1527" s="34"/>
      <c r="X1527" s="60"/>
      <c r="Y1527" s="34"/>
      <c r="Z1527" s="34"/>
      <c r="AA1527" s="68" t="str">
        <f t="shared" si="23"/>
        <v/>
      </c>
      <c r="AB1527" s="35"/>
      <c r="AC1527" s="35"/>
      <c r="AD1527" s="35" t="s">
        <v>849</v>
      </c>
      <c r="AE1527" s="35" t="s">
        <v>5035</v>
      </c>
      <c r="AF1527" s="34" t="s">
        <v>63</v>
      </c>
      <c r="AG1527" s="34" t="s">
        <v>1138</v>
      </c>
    </row>
    <row r="1528" spans="1:33" s="5" customFormat="1" ht="50.25" customHeight="1" x14ac:dyDescent="0.3">
      <c r="A1528" s="58" t="s">
        <v>5032</v>
      </c>
      <c r="B1528" s="35">
        <v>80101708</v>
      </c>
      <c r="C1528" s="34" t="s">
        <v>5054</v>
      </c>
      <c r="D1528" s="55">
        <v>43280</v>
      </c>
      <c r="E1528" s="34" t="s">
        <v>796</v>
      </c>
      <c r="F1528" s="34" t="s">
        <v>47</v>
      </c>
      <c r="G1528" s="34" t="s">
        <v>515</v>
      </c>
      <c r="H1528" s="74">
        <v>25000000</v>
      </c>
      <c r="I1528" s="74">
        <v>25000000</v>
      </c>
      <c r="J1528" s="34" t="s">
        <v>76</v>
      </c>
      <c r="K1528" s="34" t="s">
        <v>68</v>
      </c>
      <c r="L1528" s="35" t="s">
        <v>5055</v>
      </c>
      <c r="M1528" s="35" t="s">
        <v>52</v>
      </c>
      <c r="N1528" s="58" t="s">
        <v>5056</v>
      </c>
      <c r="O1528" s="45" t="s">
        <v>5057</v>
      </c>
      <c r="P1528" s="34" t="s">
        <v>5039</v>
      </c>
      <c r="Q1528" s="34" t="s">
        <v>5040</v>
      </c>
      <c r="R1528" s="34" t="s">
        <v>5058</v>
      </c>
      <c r="S1528" s="34" t="s">
        <v>5059</v>
      </c>
      <c r="T1528" s="34" t="s">
        <v>5043</v>
      </c>
      <c r="U1528" s="35" t="s">
        <v>5060</v>
      </c>
      <c r="V1528" s="35"/>
      <c r="W1528" s="34"/>
      <c r="X1528" s="60"/>
      <c r="Y1528" s="34"/>
      <c r="Z1528" s="34"/>
      <c r="AA1528" s="68" t="str">
        <f t="shared" si="23"/>
        <v/>
      </c>
      <c r="AB1528" s="35"/>
      <c r="AC1528" s="35"/>
      <c r="AD1528" s="35"/>
      <c r="AE1528" s="35" t="s">
        <v>5061</v>
      </c>
      <c r="AF1528" s="34" t="s">
        <v>63</v>
      </c>
      <c r="AG1528" s="34" t="s">
        <v>1138</v>
      </c>
    </row>
    <row r="1529" spans="1:33" s="5" customFormat="1" ht="50.25" customHeight="1" x14ac:dyDescent="0.3">
      <c r="A1529" s="58" t="s">
        <v>5032</v>
      </c>
      <c r="B1529" s="35">
        <v>80101708</v>
      </c>
      <c r="C1529" s="34" t="s">
        <v>5062</v>
      </c>
      <c r="D1529" s="55">
        <v>43280</v>
      </c>
      <c r="E1529" s="34" t="s">
        <v>796</v>
      </c>
      <c r="F1529" s="34" t="s">
        <v>47</v>
      </c>
      <c r="G1529" s="34" t="s">
        <v>515</v>
      </c>
      <c r="H1529" s="74">
        <v>25000000</v>
      </c>
      <c r="I1529" s="74">
        <v>25000000</v>
      </c>
      <c r="J1529" s="34" t="s">
        <v>76</v>
      </c>
      <c r="K1529" s="34" t="s">
        <v>68</v>
      </c>
      <c r="L1529" s="35" t="s">
        <v>5055</v>
      </c>
      <c r="M1529" s="35" t="s">
        <v>52</v>
      </c>
      <c r="N1529" s="58" t="s">
        <v>5056</v>
      </c>
      <c r="O1529" s="45" t="s">
        <v>5057</v>
      </c>
      <c r="P1529" s="34" t="s">
        <v>5039</v>
      </c>
      <c r="Q1529" s="34" t="s">
        <v>5040</v>
      </c>
      <c r="R1529" s="34" t="s">
        <v>5058</v>
      </c>
      <c r="S1529" s="34" t="s">
        <v>5059</v>
      </c>
      <c r="T1529" s="34" t="s">
        <v>5043</v>
      </c>
      <c r="U1529" s="35" t="s">
        <v>5060</v>
      </c>
      <c r="V1529" s="35"/>
      <c r="W1529" s="34"/>
      <c r="X1529" s="60"/>
      <c r="Y1529" s="34"/>
      <c r="Z1529" s="34"/>
      <c r="AA1529" s="68" t="str">
        <f t="shared" si="23"/>
        <v/>
      </c>
      <c r="AB1529" s="35"/>
      <c r="AC1529" s="35"/>
      <c r="AD1529" s="35"/>
      <c r="AE1529" s="35" t="s">
        <v>5061</v>
      </c>
      <c r="AF1529" s="34" t="s">
        <v>63</v>
      </c>
      <c r="AG1529" s="34" t="s">
        <v>1138</v>
      </c>
    </row>
    <row r="1530" spans="1:33" s="5" customFormat="1" ht="50.25" customHeight="1" x14ac:dyDescent="0.3">
      <c r="A1530" s="58" t="s">
        <v>5032</v>
      </c>
      <c r="B1530" s="35" t="s">
        <v>5063</v>
      </c>
      <c r="C1530" s="34" t="s">
        <v>5064</v>
      </c>
      <c r="D1530" s="55">
        <v>43258</v>
      </c>
      <c r="E1530" s="34" t="s">
        <v>4776</v>
      </c>
      <c r="F1530" s="34" t="s">
        <v>211</v>
      </c>
      <c r="G1530" s="34" t="s">
        <v>232</v>
      </c>
      <c r="H1530" s="74">
        <v>110000000</v>
      </c>
      <c r="I1530" s="74">
        <v>110000000</v>
      </c>
      <c r="J1530" s="34" t="s">
        <v>76</v>
      </c>
      <c r="K1530" s="34" t="s">
        <v>68</v>
      </c>
      <c r="L1530" s="35" t="s">
        <v>5065</v>
      </c>
      <c r="M1530" s="35" t="s">
        <v>5066</v>
      </c>
      <c r="N1530" s="58" t="s">
        <v>5067</v>
      </c>
      <c r="O1530" s="45" t="s">
        <v>5068</v>
      </c>
      <c r="P1530" s="34" t="s">
        <v>5069</v>
      </c>
      <c r="Q1530" s="34" t="s">
        <v>5070</v>
      </c>
      <c r="R1530" s="34" t="s">
        <v>5071</v>
      </c>
      <c r="S1530" s="34" t="s">
        <v>5072</v>
      </c>
      <c r="T1530" s="34" t="s">
        <v>5071</v>
      </c>
      <c r="U1530" s="35" t="s">
        <v>5073</v>
      </c>
      <c r="V1530" s="35">
        <v>8131</v>
      </c>
      <c r="W1530" s="34">
        <v>21082</v>
      </c>
      <c r="X1530" s="60"/>
      <c r="Y1530" s="34"/>
      <c r="Z1530" s="34"/>
      <c r="AA1530" s="68">
        <f t="shared" si="23"/>
        <v>0</v>
      </c>
      <c r="AB1530" s="35"/>
      <c r="AC1530" s="35"/>
      <c r="AD1530" s="35"/>
      <c r="AE1530" s="35" t="s">
        <v>5074</v>
      </c>
      <c r="AF1530" s="34" t="s">
        <v>63</v>
      </c>
      <c r="AG1530" s="34" t="s">
        <v>1138</v>
      </c>
    </row>
    <row r="1531" spans="1:33" s="5" customFormat="1" ht="50.25" customHeight="1" x14ac:dyDescent="0.3">
      <c r="A1531" s="58" t="s">
        <v>5032</v>
      </c>
      <c r="B1531" s="35" t="s">
        <v>5063</v>
      </c>
      <c r="C1531" s="34" t="s">
        <v>5075</v>
      </c>
      <c r="D1531" s="55">
        <v>43182</v>
      </c>
      <c r="E1531" s="34" t="s">
        <v>4790</v>
      </c>
      <c r="F1531" s="34" t="s">
        <v>67</v>
      </c>
      <c r="G1531" s="34" t="s">
        <v>515</v>
      </c>
      <c r="H1531" s="74">
        <v>5350711060</v>
      </c>
      <c r="I1531" s="74">
        <v>5350711060</v>
      </c>
      <c r="J1531" s="34" t="s">
        <v>49</v>
      </c>
      <c r="K1531" s="34" t="s">
        <v>68</v>
      </c>
      <c r="L1531" s="35" t="s">
        <v>5065</v>
      </c>
      <c r="M1531" s="35" t="s">
        <v>5066</v>
      </c>
      <c r="N1531" s="58" t="s">
        <v>5067</v>
      </c>
      <c r="O1531" s="45" t="s">
        <v>5068</v>
      </c>
      <c r="P1531" s="34" t="s">
        <v>5069</v>
      </c>
      <c r="Q1531" s="34" t="s">
        <v>5070</v>
      </c>
      <c r="R1531" s="34" t="s">
        <v>5071</v>
      </c>
      <c r="S1531" s="34" t="s">
        <v>5072</v>
      </c>
      <c r="T1531" s="34" t="s">
        <v>5071</v>
      </c>
      <c r="U1531" s="35" t="s">
        <v>5073</v>
      </c>
      <c r="V1531" s="35">
        <v>7640</v>
      </c>
      <c r="W1531" s="34">
        <v>18556</v>
      </c>
      <c r="X1531" s="60">
        <v>43031</v>
      </c>
      <c r="Y1531" s="34" t="s">
        <v>5076</v>
      </c>
      <c r="Z1531" s="34">
        <v>4600007723</v>
      </c>
      <c r="AA1531" s="68">
        <f t="shared" si="23"/>
        <v>1</v>
      </c>
      <c r="AB1531" s="35" t="s">
        <v>5077</v>
      </c>
      <c r="AC1531" s="35" t="s">
        <v>5047</v>
      </c>
      <c r="AD1531" s="35"/>
      <c r="AE1531" s="35" t="s">
        <v>5074</v>
      </c>
      <c r="AF1531" s="34" t="s">
        <v>63</v>
      </c>
      <c r="AG1531" s="34" t="s">
        <v>1138</v>
      </c>
    </row>
    <row r="1532" spans="1:33" s="5" customFormat="1" ht="50.25" customHeight="1" x14ac:dyDescent="0.3">
      <c r="A1532" s="58" t="s">
        <v>5032</v>
      </c>
      <c r="B1532" s="35">
        <v>93131703</v>
      </c>
      <c r="C1532" s="34" t="s">
        <v>5075</v>
      </c>
      <c r="D1532" s="55" t="s">
        <v>5078</v>
      </c>
      <c r="E1532" s="34" t="s">
        <v>136</v>
      </c>
      <c r="F1532" s="34" t="s">
        <v>5079</v>
      </c>
      <c r="G1532" s="34" t="s">
        <v>232</v>
      </c>
      <c r="H1532" s="74">
        <v>6499343679</v>
      </c>
      <c r="I1532" s="74">
        <v>10000202</v>
      </c>
      <c r="J1532" s="34" t="s">
        <v>49</v>
      </c>
      <c r="K1532" s="34" t="s">
        <v>68</v>
      </c>
      <c r="L1532" s="35" t="s">
        <v>5065</v>
      </c>
      <c r="M1532" s="35" t="s">
        <v>5066</v>
      </c>
      <c r="N1532" s="58" t="s">
        <v>5067</v>
      </c>
      <c r="O1532" s="45" t="s">
        <v>5068</v>
      </c>
      <c r="P1532" s="34" t="s">
        <v>5069</v>
      </c>
      <c r="Q1532" s="34" t="s">
        <v>5070</v>
      </c>
      <c r="R1532" s="34" t="s">
        <v>5071</v>
      </c>
      <c r="S1532" s="34" t="s">
        <v>5072</v>
      </c>
      <c r="T1532" s="34" t="s">
        <v>5071</v>
      </c>
      <c r="U1532" s="35" t="s">
        <v>5073</v>
      </c>
      <c r="V1532" s="35">
        <v>7640</v>
      </c>
      <c r="W1532" s="34">
        <v>18556</v>
      </c>
      <c r="X1532" s="60">
        <v>43031</v>
      </c>
      <c r="Y1532" s="34" t="s">
        <v>5076</v>
      </c>
      <c r="Z1532" s="34">
        <v>4600007723</v>
      </c>
      <c r="AA1532" s="68">
        <f t="shared" si="23"/>
        <v>1</v>
      </c>
      <c r="AB1532" s="35" t="s">
        <v>5077</v>
      </c>
      <c r="AC1532" s="35" t="s">
        <v>5047</v>
      </c>
      <c r="AD1532" s="35"/>
      <c r="AE1532" s="35" t="s">
        <v>5074</v>
      </c>
      <c r="AF1532" s="34" t="s">
        <v>63</v>
      </c>
      <c r="AG1532" s="34" t="s">
        <v>1138</v>
      </c>
    </row>
    <row r="1533" spans="1:33" s="5" customFormat="1" ht="50.25" customHeight="1" x14ac:dyDescent="0.3">
      <c r="A1533" s="58" t="s">
        <v>5032</v>
      </c>
      <c r="B1533" s="35" t="s">
        <v>5080</v>
      </c>
      <c r="C1533" s="34" t="s">
        <v>5081</v>
      </c>
      <c r="D1533" s="55">
        <v>43280</v>
      </c>
      <c r="E1533" s="34" t="s">
        <v>854</v>
      </c>
      <c r="F1533" s="34" t="s">
        <v>1060</v>
      </c>
      <c r="G1533" s="34" t="s">
        <v>232</v>
      </c>
      <c r="H1533" s="74">
        <v>529560177</v>
      </c>
      <c r="I1533" s="74">
        <v>0</v>
      </c>
      <c r="J1533" s="34" t="s">
        <v>76</v>
      </c>
      <c r="K1533" s="34" t="s">
        <v>68</v>
      </c>
      <c r="L1533" s="35" t="s">
        <v>5065</v>
      </c>
      <c r="M1533" s="35" t="s">
        <v>5066</v>
      </c>
      <c r="N1533" s="58" t="s">
        <v>5067</v>
      </c>
      <c r="O1533" s="45" t="s">
        <v>5068</v>
      </c>
      <c r="P1533" s="34" t="s">
        <v>5069</v>
      </c>
      <c r="Q1533" s="34" t="s">
        <v>5070</v>
      </c>
      <c r="R1533" s="34" t="s">
        <v>5071</v>
      </c>
      <c r="S1533" s="34" t="s">
        <v>5072</v>
      </c>
      <c r="T1533" s="34" t="s">
        <v>5071</v>
      </c>
      <c r="U1533" s="35" t="s">
        <v>5073</v>
      </c>
      <c r="V1533" s="35"/>
      <c r="W1533" s="34"/>
      <c r="X1533" s="60"/>
      <c r="Y1533" s="34"/>
      <c r="Z1533" s="34"/>
      <c r="AA1533" s="68" t="str">
        <f t="shared" si="23"/>
        <v/>
      </c>
      <c r="AB1533" s="35"/>
      <c r="AC1533" s="35"/>
      <c r="AD1533" s="35"/>
      <c r="AE1533" s="35" t="s">
        <v>5074</v>
      </c>
      <c r="AF1533" s="34" t="s">
        <v>63</v>
      </c>
      <c r="AG1533" s="34" t="s">
        <v>1138</v>
      </c>
    </row>
    <row r="1534" spans="1:33" s="5" customFormat="1" ht="50.25" customHeight="1" x14ac:dyDescent="0.3">
      <c r="A1534" s="58" t="s">
        <v>5032</v>
      </c>
      <c r="B1534" s="35">
        <v>77102004</v>
      </c>
      <c r="C1534" s="34" t="s">
        <v>5082</v>
      </c>
      <c r="D1534" s="55">
        <v>43280</v>
      </c>
      <c r="E1534" s="34" t="s">
        <v>1718</v>
      </c>
      <c r="F1534" s="34" t="s">
        <v>47</v>
      </c>
      <c r="G1534" s="34" t="s">
        <v>515</v>
      </c>
      <c r="H1534" s="74">
        <v>30400000</v>
      </c>
      <c r="I1534" s="74">
        <v>30400000</v>
      </c>
      <c r="J1534" s="34" t="s">
        <v>76</v>
      </c>
      <c r="K1534" s="34" t="s">
        <v>68</v>
      </c>
      <c r="L1534" s="35" t="s">
        <v>5083</v>
      </c>
      <c r="M1534" s="35" t="s">
        <v>52</v>
      </c>
      <c r="N1534" s="58" t="s">
        <v>5084</v>
      </c>
      <c r="O1534" s="45" t="s">
        <v>5085</v>
      </c>
      <c r="P1534" s="34" t="s">
        <v>5039</v>
      </c>
      <c r="Q1534" s="34" t="s">
        <v>5040</v>
      </c>
      <c r="R1534" s="34" t="s">
        <v>5086</v>
      </c>
      <c r="S1534" s="34" t="s">
        <v>5087</v>
      </c>
      <c r="T1534" s="34" t="s">
        <v>5043</v>
      </c>
      <c r="U1534" s="35" t="s">
        <v>5088</v>
      </c>
      <c r="V1534" s="35"/>
      <c r="W1534" s="34"/>
      <c r="X1534" s="60"/>
      <c r="Y1534" s="34"/>
      <c r="Z1534" s="34"/>
      <c r="AA1534" s="68" t="str">
        <f t="shared" si="23"/>
        <v/>
      </c>
      <c r="AB1534" s="35"/>
      <c r="AC1534" s="35"/>
      <c r="AD1534" s="35"/>
      <c r="AE1534" s="35" t="s">
        <v>5089</v>
      </c>
      <c r="AF1534" s="34" t="s">
        <v>63</v>
      </c>
      <c r="AG1534" s="34" t="s">
        <v>1138</v>
      </c>
    </row>
    <row r="1535" spans="1:33" s="5" customFormat="1" ht="50.25" customHeight="1" x14ac:dyDescent="0.3">
      <c r="A1535" s="58" t="s">
        <v>5032</v>
      </c>
      <c r="B1535" s="35">
        <v>76121901</v>
      </c>
      <c r="C1535" s="34" t="s">
        <v>5090</v>
      </c>
      <c r="D1535" s="55">
        <v>43159</v>
      </c>
      <c r="E1535" s="34" t="s">
        <v>136</v>
      </c>
      <c r="F1535" s="34" t="s">
        <v>75</v>
      </c>
      <c r="G1535" s="34" t="s">
        <v>515</v>
      </c>
      <c r="H1535" s="74">
        <v>30540363</v>
      </c>
      <c r="I1535" s="74">
        <v>30540363</v>
      </c>
      <c r="J1535" s="34" t="s">
        <v>76</v>
      </c>
      <c r="K1535" s="34" t="s">
        <v>68</v>
      </c>
      <c r="L1535" s="35" t="s">
        <v>5083</v>
      </c>
      <c r="M1535" s="35" t="s">
        <v>52</v>
      </c>
      <c r="N1535" s="58" t="s">
        <v>5084</v>
      </c>
      <c r="O1535" s="45" t="s">
        <v>5085</v>
      </c>
      <c r="P1535" s="34" t="s">
        <v>5039</v>
      </c>
      <c r="Q1535" s="34" t="s">
        <v>5040</v>
      </c>
      <c r="R1535" s="34" t="s">
        <v>5086</v>
      </c>
      <c r="S1535" s="34" t="s">
        <v>5087</v>
      </c>
      <c r="T1535" s="34" t="s">
        <v>5043</v>
      </c>
      <c r="U1535" s="35" t="s">
        <v>5088</v>
      </c>
      <c r="V1535" s="35"/>
      <c r="W1535" s="34"/>
      <c r="X1535" s="60"/>
      <c r="Y1535" s="34"/>
      <c r="Z1535" s="34"/>
      <c r="AA1535" s="68" t="str">
        <f t="shared" si="23"/>
        <v/>
      </c>
      <c r="AB1535" s="35"/>
      <c r="AC1535" s="35"/>
      <c r="AD1535" s="35"/>
      <c r="AE1535" s="35" t="s">
        <v>5089</v>
      </c>
      <c r="AF1535" s="34" t="s">
        <v>63</v>
      </c>
      <c r="AG1535" s="34" t="s">
        <v>1138</v>
      </c>
    </row>
    <row r="1536" spans="1:33" s="5" customFormat="1" ht="50.25" customHeight="1" x14ac:dyDescent="0.3">
      <c r="A1536" s="58" t="s">
        <v>5032</v>
      </c>
      <c r="B1536" s="35" t="s">
        <v>5091</v>
      </c>
      <c r="C1536" s="34" t="s">
        <v>5092</v>
      </c>
      <c r="D1536" s="55">
        <v>43182</v>
      </c>
      <c r="E1536" s="34" t="s">
        <v>222</v>
      </c>
      <c r="F1536" s="34" t="s">
        <v>211</v>
      </c>
      <c r="G1536" s="34" t="s">
        <v>515</v>
      </c>
      <c r="H1536" s="74">
        <v>200000000</v>
      </c>
      <c r="I1536" s="74">
        <v>200000000</v>
      </c>
      <c r="J1536" s="34" t="s">
        <v>76</v>
      </c>
      <c r="K1536" s="34" t="s">
        <v>68</v>
      </c>
      <c r="L1536" s="35" t="s">
        <v>5093</v>
      </c>
      <c r="M1536" s="35" t="s">
        <v>52</v>
      </c>
      <c r="N1536" s="58" t="s">
        <v>5094</v>
      </c>
      <c r="O1536" s="45" t="s">
        <v>5095</v>
      </c>
      <c r="P1536" s="34" t="s">
        <v>5039</v>
      </c>
      <c r="Q1536" s="34" t="s">
        <v>5040</v>
      </c>
      <c r="R1536" s="34" t="s">
        <v>5096</v>
      </c>
      <c r="S1536" s="34" t="s">
        <v>5097</v>
      </c>
      <c r="T1536" s="34" t="s">
        <v>5043</v>
      </c>
      <c r="U1536" s="35" t="s">
        <v>5098</v>
      </c>
      <c r="V1536" s="35"/>
      <c r="W1536" s="34"/>
      <c r="X1536" s="60"/>
      <c r="Y1536" s="34"/>
      <c r="Z1536" s="34"/>
      <c r="AA1536" s="68" t="str">
        <f t="shared" si="23"/>
        <v/>
      </c>
      <c r="AB1536" s="35"/>
      <c r="AC1536" s="35"/>
      <c r="AD1536" s="35"/>
      <c r="AE1536" s="35" t="s">
        <v>5093</v>
      </c>
      <c r="AF1536" s="34" t="s">
        <v>63</v>
      </c>
      <c r="AG1536" s="34" t="s">
        <v>1138</v>
      </c>
    </row>
    <row r="1537" spans="1:33" s="5" customFormat="1" ht="50.25" customHeight="1" x14ac:dyDescent="0.3">
      <c r="A1537" s="58" t="s">
        <v>5032</v>
      </c>
      <c r="B1537" s="35">
        <v>85111509</v>
      </c>
      <c r="C1537" s="34" t="s">
        <v>5099</v>
      </c>
      <c r="D1537" s="55">
        <v>43182</v>
      </c>
      <c r="E1537" s="34" t="s">
        <v>222</v>
      </c>
      <c r="F1537" s="34" t="s">
        <v>211</v>
      </c>
      <c r="G1537" s="34" t="s">
        <v>232</v>
      </c>
      <c r="H1537" s="74">
        <v>500000000</v>
      </c>
      <c r="I1537" s="74">
        <v>500000000</v>
      </c>
      <c r="J1537" s="34" t="s">
        <v>76</v>
      </c>
      <c r="K1537" s="34" t="s">
        <v>68</v>
      </c>
      <c r="L1537" s="35" t="s">
        <v>5093</v>
      </c>
      <c r="M1537" s="35" t="s">
        <v>52</v>
      </c>
      <c r="N1537" s="58" t="s">
        <v>5094</v>
      </c>
      <c r="O1537" s="45" t="s">
        <v>5095</v>
      </c>
      <c r="P1537" s="34" t="s">
        <v>5039</v>
      </c>
      <c r="Q1537" s="34" t="s">
        <v>5040</v>
      </c>
      <c r="R1537" s="34" t="s">
        <v>5096</v>
      </c>
      <c r="S1537" s="34" t="s">
        <v>5097</v>
      </c>
      <c r="T1537" s="34" t="s">
        <v>5043</v>
      </c>
      <c r="U1537" s="35" t="s">
        <v>5100</v>
      </c>
      <c r="V1537" s="35"/>
      <c r="W1537" s="34"/>
      <c r="X1537" s="60"/>
      <c r="Y1537" s="34"/>
      <c r="Z1537" s="34"/>
      <c r="AA1537" s="68" t="str">
        <f t="shared" si="23"/>
        <v/>
      </c>
      <c r="AB1537" s="35"/>
      <c r="AC1537" s="35"/>
      <c r="AD1537" s="35"/>
      <c r="AE1537" s="35" t="s">
        <v>5093</v>
      </c>
      <c r="AF1537" s="34" t="s">
        <v>63</v>
      </c>
      <c r="AG1537" s="34" t="s">
        <v>1138</v>
      </c>
    </row>
    <row r="1538" spans="1:33" s="5" customFormat="1" ht="50.25" customHeight="1" x14ac:dyDescent="0.3">
      <c r="A1538" s="58" t="s">
        <v>5032</v>
      </c>
      <c r="B1538" s="35">
        <v>85111509</v>
      </c>
      <c r="C1538" s="34" t="s">
        <v>5101</v>
      </c>
      <c r="D1538" s="55">
        <v>43280</v>
      </c>
      <c r="E1538" s="34" t="s">
        <v>74</v>
      </c>
      <c r="F1538" s="34" t="s">
        <v>95</v>
      </c>
      <c r="G1538" s="34" t="s">
        <v>515</v>
      </c>
      <c r="H1538" s="74">
        <v>36394000</v>
      </c>
      <c r="I1538" s="74">
        <v>36394000</v>
      </c>
      <c r="J1538" s="34" t="s">
        <v>76</v>
      </c>
      <c r="K1538" s="34" t="s">
        <v>68</v>
      </c>
      <c r="L1538" s="35" t="s">
        <v>5093</v>
      </c>
      <c r="M1538" s="35" t="s">
        <v>52</v>
      </c>
      <c r="N1538" s="58" t="s">
        <v>5094</v>
      </c>
      <c r="O1538" s="45" t="s">
        <v>5095</v>
      </c>
      <c r="P1538" s="34" t="s">
        <v>5039</v>
      </c>
      <c r="Q1538" s="34" t="s">
        <v>5040</v>
      </c>
      <c r="R1538" s="34" t="s">
        <v>5096</v>
      </c>
      <c r="S1538" s="34" t="s">
        <v>5097</v>
      </c>
      <c r="T1538" s="34" t="s">
        <v>5043</v>
      </c>
      <c r="U1538" s="35" t="s">
        <v>5102</v>
      </c>
      <c r="V1538" s="35"/>
      <c r="W1538" s="34"/>
      <c r="X1538" s="60"/>
      <c r="Y1538" s="34"/>
      <c r="Z1538" s="34"/>
      <c r="AA1538" s="68" t="str">
        <f t="shared" si="23"/>
        <v/>
      </c>
      <c r="AB1538" s="35"/>
      <c r="AC1538" s="35"/>
      <c r="AD1538" s="35"/>
      <c r="AE1538" s="35" t="s">
        <v>5093</v>
      </c>
      <c r="AF1538" s="34" t="s">
        <v>63</v>
      </c>
      <c r="AG1538" s="34" t="s">
        <v>1138</v>
      </c>
    </row>
    <row r="1539" spans="1:33" s="5" customFormat="1" ht="50.25" customHeight="1" x14ac:dyDescent="0.3">
      <c r="A1539" s="58" t="s">
        <v>5032</v>
      </c>
      <c r="B1539" s="35" t="s">
        <v>5103</v>
      </c>
      <c r="C1539" s="34" t="s">
        <v>5104</v>
      </c>
      <c r="D1539" s="55" t="s">
        <v>5105</v>
      </c>
      <c r="E1539" s="34" t="s">
        <v>222</v>
      </c>
      <c r="F1539" s="34" t="s">
        <v>95</v>
      </c>
      <c r="G1539" s="34" t="s">
        <v>232</v>
      </c>
      <c r="H1539" s="74">
        <v>5500000000</v>
      </c>
      <c r="I1539" s="74">
        <v>3500000000</v>
      </c>
      <c r="J1539" s="34" t="s">
        <v>49</v>
      </c>
      <c r="K1539" s="34" t="s">
        <v>50</v>
      </c>
      <c r="L1539" s="35" t="s">
        <v>5106</v>
      </c>
      <c r="M1539" s="35" t="s">
        <v>250</v>
      </c>
      <c r="N1539" s="58" t="s">
        <v>5107</v>
      </c>
      <c r="O1539" s="45" t="s">
        <v>5108</v>
      </c>
      <c r="P1539" s="34" t="s">
        <v>5039</v>
      </c>
      <c r="Q1539" s="34" t="s">
        <v>5040</v>
      </c>
      <c r="R1539" s="34" t="s">
        <v>5109</v>
      </c>
      <c r="S1539" s="34" t="s">
        <v>5110</v>
      </c>
      <c r="T1539" s="34" t="s">
        <v>5043</v>
      </c>
      <c r="U1539" s="35" t="s">
        <v>5111</v>
      </c>
      <c r="V1539" s="35">
        <v>7737</v>
      </c>
      <c r="W1539" s="34">
        <v>19233</v>
      </c>
      <c r="X1539" s="60">
        <v>43045</v>
      </c>
      <c r="Y1539" s="34" t="s">
        <v>5112</v>
      </c>
      <c r="Z1539" s="34">
        <v>4600007890</v>
      </c>
      <c r="AA1539" s="68">
        <f t="shared" si="23"/>
        <v>1</v>
      </c>
      <c r="AB1539" s="35" t="s">
        <v>5113</v>
      </c>
      <c r="AC1539" s="35" t="s">
        <v>5047</v>
      </c>
      <c r="AD1539" s="35"/>
      <c r="AE1539" s="35" t="s">
        <v>5114</v>
      </c>
      <c r="AF1539" s="34" t="s">
        <v>63</v>
      </c>
      <c r="AG1539" s="34" t="s">
        <v>1138</v>
      </c>
    </row>
    <row r="1540" spans="1:33" s="5" customFormat="1" ht="50.25" customHeight="1" x14ac:dyDescent="0.3">
      <c r="A1540" s="58" t="s">
        <v>5032</v>
      </c>
      <c r="B1540" s="35" t="s">
        <v>5103</v>
      </c>
      <c r="C1540" s="34" t="s">
        <v>5104</v>
      </c>
      <c r="D1540" s="55">
        <v>43220</v>
      </c>
      <c r="E1540" s="34" t="s">
        <v>837</v>
      </c>
      <c r="F1540" s="34" t="s">
        <v>95</v>
      </c>
      <c r="G1540" s="34" t="s">
        <v>232</v>
      </c>
      <c r="H1540" s="74">
        <v>5337942000</v>
      </c>
      <c r="I1540" s="74">
        <v>337942000</v>
      </c>
      <c r="J1540" s="34" t="s">
        <v>49</v>
      </c>
      <c r="K1540" s="34" t="s">
        <v>68</v>
      </c>
      <c r="L1540" s="35" t="s">
        <v>5106</v>
      </c>
      <c r="M1540" s="35" t="s">
        <v>250</v>
      </c>
      <c r="N1540" s="58" t="s">
        <v>5107</v>
      </c>
      <c r="O1540" s="45" t="s">
        <v>5108</v>
      </c>
      <c r="P1540" s="34" t="s">
        <v>5039</v>
      </c>
      <c r="Q1540" s="34" t="s">
        <v>5040</v>
      </c>
      <c r="R1540" s="34" t="s">
        <v>5109</v>
      </c>
      <c r="S1540" s="34" t="s">
        <v>5110</v>
      </c>
      <c r="T1540" s="34" t="s">
        <v>5043</v>
      </c>
      <c r="U1540" s="35" t="s">
        <v>5111</v>
      </c>
      <c r="V1540" s="35"/>
      <c r="W1540" s="34"/>
      <c r="X1540" s="60"/>
      <c r="Y1540" s="34"/>
      <c r="Z1540" s="34"/>
      <c r="AA1540" s="68" t="str">
        <f t="shared" si="23"/>
        <v/>
      </c>
      <c r="AB1540" s="35"/>
      <c r="AC1540" s="35"/>
      <c r="AD1540" s="35"/>
      <c r="AE1540" s="35" t="s">
        <v>5114</v>
      </c>
      <c r="AF1540" s="34" t="s">
        <v>63</v>
      </c>
      <c r="AG1540" s="34" t="s">
        <v>1138</v>
      </c>
    </row>
    <row r="1541" spans="1:33" s="5" customFormat="1" ht="50.25" customHeight="1" x14ac:dyDescent="0.3">
      <c r="A1541" s="58" t="s">
        <v>5032</v>
      </c>
      <c r="B1541" s="35" t="s">
        <v>5115</v>
      </c>
      <c r="C1541" s="34" t="s">
        <v>5116</v>
      </c>
      <c r="D1541" s="55">
        <v>43182</v>
      </c>
      <c r="E1541" s="34" t="s">
        <v>834</v>
      </c>
      <c r="F1541" s="34" t="s">
        <v>75</v>
      </c>
      <c r="G1541" s="34" t="s">
        <v>232</v>
      </c>
      <c r="H1541" s="74">
        <v>60000000</v>
      </c>
      <c r="I1541" s="74">
        <v>60000000</v>
      </c>
      <c r="J1541" s="34" t="s">
        <v>76</v>
      </c>
      <c r="K1541" s="34" t="s">
        <v>68</v>
      </c>
      <c r="L1541" s="35" t="s">
        <v>5106</v>
      </c>
      <c r="M1541" s="35" t="s">
        <v>250</v>
      </c>
      <c r="N1541" s="58" t="s">
        <v>5107</v>
      </c>
      <c r="O1541" s="45" t="s">
        <v>5108</v>
      </c>
      <c r="P1541" s="34" t="s">
        <v>5039</v>
      </c>
      <c r="Q1541" s="34" t="s">
        <v>5040</v>
      </c>
      <c r="R1541" s="34" t="s">
        <v>5109</v>
      </c>
      <c r="S1541" s="34" t="s">
        <v>5110</v>
      </c>
      <c r="T1541" s="34" t="s">
        <v>5043</v>
      </c>
      <c r="U1541" s="35" t="s">
        <v>5117</v>
      </c>
      <c r="V1541" s="35"/>
      <c r="W1541" s="34"/>
      <c r="X1541" s="60"/>
      <c r="Y1541" s="34"/>
      <c r="Z1541" s="34"/>
      <c r="AA1541" s="68" t="str">
        <f t="shared" si="23"/>
        <v/>
      </c>
      <c r="AB1541" s="35"/>
      <c r="AC1541" s="35"/>
      <c r="AD1541" s="35"/>
      <c r="AE1541" s="35" t="s">
        <v>5114</v>
      </c>
      <c r="AF1541" s="34" t="s">
        <v>63</v>
      </c>
      <c r="AG1541" s="34" t="s">
        <v>1138</v>
      </c>
    </row>
    <row r="1542" spans="1:33" s="5" customFormat="1" ht="50.25" customHeight="1" x14ac:dyDescent="0.3">
      <c r="A1542" s="58" t="s">
        <v>5032</v>
      </c>
      <c r="B1542" s="35" t="s">
        <v>5118</v>
      </c>
      <c r="C1542" s="34" t="s">
        <v>5119</v>
      </c>
      <c r="D1542" s="55">
        <v>43159</v>
      </c>
      <c r="E1542" s="34" t="s">
        <v>136</v>
      </c>
      <c r="F1542" s="34" t="s">
        <v>75</v>
      </c>
      <c r="G1542" s="34" t="s">
        <v>515</v>
      </c>
      <c r="H1542" s="74">
        <v>76000000</v>
      </c>
      <c r="I1542" s="74">
        <v>76000000</v>
      </c>
      <c r="J1542" s="34" t="s">
        <v>76</v>
      </c>
      <c r="K1542" s="34" t="s">
        <v>68</v>
      </c>
      <c r="L1542" s="35" t="s">
        <v>5106</v>
      </c>
      <c r="M1542" s="35" t="s">
        <v>250</v>
      </c>
      <c r="N1542" s="58" t="s">
        <v>5107</v>
      </c>
      <c r="O1542" s="45" t="s">
        <v>5108</v>
      </c>
      <c r="P1542" s="34" t="s">
        <v>5039</v>
      </c>
      <c r="Q1542" s="34" t="s">
        <v>5040</v>
      </c>
      <c r="R1542" s="34" t="s">
        <v>5109</v>
      </c>
      <c r="S1542" s="34" t="s">
        <v>5110</v>
      </c>
      <c r="T1542" s="34" t="s">
        <v>5043</v>
      </c>
      <c r="U1542" s="35" t="s">
        <v>5111</v>
      </c>
      <c r="V1542" s="35"/>
      <c r="W1542" s="34"/>
      <c r="X1542" s="60"/>
      <c r="Y1542" s="34"/>
      <c r="Z1542" s="34"/>
      <c r="AA1542" s="68" t="str">
        <f t="shared" si="23"/>
        <v/>
      </c>
      <c r="AB1542" s="35"/>
      <c r="AC1542" s="35"/>
      <c r="AD1542" s="35"/>
      <c r="AE1542" s="35" t="s">
        <v>5106</v>
      </c>
      <c r="AF1542" s="34" t="s">
        <v>63</v>
      </c>
      <c r="AG1542" s="34" t="s">
        <v>1138</v>
      </c>
    </row>
    <row r="1543" spans="1:33" s="5" customFormat="1" ht="50.25" customHeight="1" x14ac:dyDescent="0.3">
      <c r="A1543" s="58" t="s">
        <v>5032</v>
      </c>
      <c r="B1543" s="35">
        <v>55121802</v>
      </c>
      <c r="C1543" s="34" t="s">
        <v>5120</v>
      </c>
      <c r="D1543" s="55">
        <v>43182</v>
      </c>
      <c r="E1543" s="34" t="s">
        <v>4790</v>
      </c>
      <c r="F1543" s="34" t="s">
        <v>75</v>
      </c>
      <c r="G1543" s="34" t="s">
        <v>232</v>
      </c>
      <c r="H1543" s="74">
        <v>18394000</v>
      </c>
      <c r="I1543" s="74">
        <v>18394000</v>
      </c>
      <c r="J1543" s="34" t="s">
        <v>76</v>
      </c>
      <c r="K1543" s="34" t="s">
        <v>68</v>
      </c>
      <c r="L1543" s="35" t="s">
        <v>5121</v>
      </c>
      <c r="M1543" s="35" t="s">
        <v>5122</v>
      </c>
      <c r="N1543" s="58" t="s">
        <v>5123</v>
      </c>
      <c r="O1543" s="45" t="s">
        <v>5124</v>
      </c>
      <c r="P1543" s="34" t="s">
        <v>5039</v>
      </c>
      <c r="Q1543" s="34" t="s">
        <v>5040</v>
      </c>
      <c r="R1543" s="34" t="s">
        <v>5125</v>
      </c>
      <c r="S1543" s="34" t="s">
        <v>5126</v>
      </c>
      <c r="T1543" s="34" t="s">
        <v>5043</v>
      </c>
      <c r="U1543" s="35" t="s">
        <v>5127</v>
      </c>
      <c r="V1543" s="35"/>
      <c r="W1543" s="34"/>
      <c r="X1543" s="60"/>
      <c r="Y1543" s="34"/>
      <c r="Z1543" s="34"/>
      <c r="AA1543" s="68" t="str">
        <f t="shared" si="23"/>
        <v/>
      </c>
      <c r="AB1543" s="35"/>
      <c r="AC1543" s="35"/>
      <c r="AD1543" s="35"/>
      <c r="AE1543" s="35" t="s">
        <v>5128</v>
      </c>
      <c r="AF1543" s="34" t="s">
        <v>63</v>
      </c>
      <c r="AG1543" s="34" t="s">
        <v>1138</v>
      </c>
    </row>
    <row r="1544" spans="1:33" s="5" customFormat="1" ht="50.25" customHeight="1" x14ac:dyDescent="0.3">
      <c r="A1544" s="58" t="s">
        <v>5032</v>
      </c>
      <c r="B1544" s="35" t="s">
        <v>5129</v>
      </c>
      <c r="C1544" s="34" t="s">
        <v>5130</v>
      </c>
      <c r="D1544" s="55">
        <v>43280</v>
      </c>
      <c r="E1544" s="34" t="s">
        <v>74</v>
      </c>
      <c r="F1544" s="34" t="s">
        <v>95</v>
      </c>
      <c r="G1544" s="34" t="s">
        <v>232</v>
      </c>
      <c r="H1544" s="74">
        <v>58096000</v>
      </c>
      <c r="I1544" s="74">
        <v>58096000</v>
      </c>
      <c r="J1544" s="34" t="s">
        <v>76</v>
      </c>
      <c r="K1544" s="34" t="s">
        <v>68</v>
      </c>
      <c r="L1544" s="35" t="s">
        <v>5121</v>
      </c>
      <c r="M1544" s="35" t="s">
        <v>5122</v>
      </c>
      <c r="N1544" s="58" t="s">
        <v>5123</v>
      </c>
      <c r="O1544" s="45" t="s">
        <v>5124</v>
      </c>
      <c r="P1544" s="34" t="s">
        <v>5039</v>
      </c>
      <c r="Q1544" s="34" t="s">
        <v>5040</v>
      </c>
      <c r="R1544" s="34" t="s">
        <v>5125</v>
      </c>
      <c r="S1544" s="34" t="s">
        <v>5126</v>
      </c>
      <c r="T1544" s="34" t="s">
        <v>5043</v>
      </c>
      <c r="U1544" s="35" t="s">
        <v>5131</v>
      </c>
      <c r="V1544" s="35"/>
      <c r="W1544" s="34"/>
      <c r="X1544" s="60"/>
      <c r="Y1544" s="34"/>
      <c r="Z1544" s="34"/>
      <c r="AA1544" s="68" t="str">
        <f t="shared" si="23"/>
        <v/>
      </c>
      <c r="AB1544" s="35"/>
      <c r="AC1544" s="35"/>
      <c r="AD1544" s="35"/>
      <c r="AE1544" s="35" t="s">
        <v>5128</v>
      </c>
      <c r="AF1544" s="34" t="s">
        <v>63</v>
      </c>
      <c r="AG1544" s="34" t="s">
        <v>1138</v>
      </c>
    </row>
    <row r="1545" spans="1:33" s="5" customFormat="1" ht="50.25" customHeight="1" x14ac:dyDescent="0.3">
      <c r="A1545" s="58" t="s">
        <v>5032</v>
      </c>
      <c r="B1545" s="35">
        <v>83101503</v>
      </c>
      <c r="C1545" s="34" t="s">
        <v>5132</v>
      </c>
      <c r="D1545" s="55" t="s">
        <v>5105</v>
      </c>
      <c r="E1545" s="34" t="s">
        <v>4786</v>
      </c>
      <c r="F1545" s="34" t="s">
        <v>47</v>
      </c>
      <c r="G1545" s="34" t="s">
        <v>515</v>
      </c>
      <c r="H1545" s="74">
        <v>1076266647</v>
      </c>
      <c r="I1545" s="74">
        <v>876271135</v>
      </c>
      <c r="J1545" s="34" t="s">
        <v>49</v>
      </c>
      <c r="K1545" s="34" t="s">
        <v>68</v>
      </c>
      <c r="L1545" s="35" t="s">
        <v>5133</v>
      </c>
      <c r="M1545" s="35" t="s">
        <v>52</v>
      </c>
      <c r="N1545" s="58" t="s">
        <v>5134</v>
      </c>
      <c r="O1545" s="45" t="s">
        <v>5135</v>
      </c>
      <c r="P1545" s="34" t="s">
        <v>5039</v>
      </c>
      <c r="Q1545" s="34" t="s">
        <v>5040</v>
      </c>
      <c r="R1545" s="34" t="s">
        <v>5136</v>
      </c>
      <c r="S1545" s="34" t="s">
        <v>5137</v>
      </c>
      <c r="T1545" s="34" t="s">
        <v>5043</v>
      </c>
      <c r="U1545" s="35" t="s">
        <v>5138</v>
      </c>
      <c r="V1545" s="35">
        <v>7725</v>
      </c>
      <c r="W1545" s="34">
        <v>19131</v>
      </c>
      <c r="X1545" s="60">
        <v>43038</v>
      </c>
      <c r="Y1545" s="34" t="s">
        <v>5139</v>
      </c>
      <c r="Z1545" s="34">
        <v>4600007911</v>
      </c>
      <c r="AA1545" s="68">
        <f t="shared" si="23"/>
        <v>1</v>
      </c>
      <c r="AB1545" s="35" t="s">
        <v>293</v>
      </c>
      <c r="AC1545" s="35" t="s">
        <v>5047</v>
      </c>
      <c r="AD1545" s="35">
        <v>1</v>
      </c>
      <c r="AE1545" s="35" t="s">
        <v>5133</v>
      </c>
      <c r="AF1545" s="34" t="s">
        <v>63</v>
      </c>
      <c r="AG1545" s="34" t="s">
        <v>1138</v>
      </c>
    </row>
    <row r="1546" spans="1:33" s="5" customFormat="1" ht="50.25" customHeight="1" x14ac:dyDescent="0.3">
      <c r="A1546" s="58" t="s">
        <v>5032</v>
      </c>
      <c r="B1546" s="35">
        <v>83101503</v>
      </c>
      <c r="C1546" s="34" t="s">
        <v>5132</v>
      </c>
      <c r="D1546" s="55">
        <v>43280</v>
      </c>
      <c r="E1546" s="34" t="s">
        <v>4786</v>
      </c>
      <c r="F1546" s="34" t="s">
        <v>47</v>
      </c>
      <c r="G1546" s="34" t="s">
        <v>515</v>
      </c>
      <c r="H1546" s="74">
        <v>293000000</v>
      </c>
      <c r="I1546" s="74">
        <v>60000000</v>
      </c>
      <c r="J1546" s="34" t="s">
        <v>49</v>
      </c>
      <c r="K1546" s="34" t="s">
        <v>68</v>
      </c>
      <c r="L1546" s="35" t="s">
        <v>5133</v>
      </c>
      <c r="M1546" s="35" t="s">
        <v>52</v>
      </c>
      <c r="N1546" s="58" t="s">
        <v>5134</v>
      </c>
      <c r="O1546" s="45" t="s">
        <v>5135</v>
      </c>
      <c r="P1546" s="34" t="s">
        <v>5039</v>
      </c>
      <c r="Q1546" s="34" t="s">
        <v>5040</v>
      </c>
      <c r="R1546" s="34" t="s">
        <v>5136</v>
      </c>
      <c r="S1546" s="34" t="s">
        <v>5137</v>
      </c>
      <c r="T1546" s="34" t="s">
        <v>5043</v>
      </c>
      <c r="U1546" s="35" t="s">
        <v>5138</v>
      </c>
      <c r="V1546" s="35"/>
      <c r="W1546" s="34"/>
      <c r="X1546" s="60"/>
      <c r="Y1546" s="34"/>
      <c r="Z1546" s="34"/>
      <c r="AA1546" s="68" t="str">
        <f t="shared" si="23"/>
        <v/>
      </c>
      <c r="AB1546" s="35"/>
      <c r="AC1546" s="35"/>
      <c r="AD1546" s="35" t="s">
        <v>849</v>
      </c>
      <c r="AE1546" s="35" t="s">
        <v>5133</v>
      </c>
      <c r="AF1546" s="34" t="s">
        <v>63</v>
      </c>
      <c r="AG1546" s="34" t="s">
        <v>1138</v>
      </c>
    </row>
    <row r="1547" spans="1:33" s="5" customFormat="1" ht="50.25" customHeight="1" x14ac:dyDescent="0.3">
      <c r="A1547" s="58" t="s">
        <v>5032</v>
      </c>
      <c r="B1547" s="35">
        <v>86111604</v>
      </c>
      <c r="C1547" s="34" t="s">
        <v>5140</v>
      </c>
      <c r="D1547" s="55">
        <v>43182</v>
      </c>
      <c r="E1547" s="34" t="s">
        <v>4790</v>
      </c>
      <c r="F1547" s="34" t="s">
        <v>211</v>
      </c>
      <c r="G1547" s="34" t="s">
        <v>515</v>
      </c>
      <c r="H1547" s="74">
        <v>130000000</v>
      </c>
      <c r="I1547" s="74">
        <v>130000000</v>
      </c>
      <c r="J1547" s="34" t="s">
        <v>76</v>
      </c>
      <c r="K1547" s="34" t="s">
        <v>68</v>
      </c>
      <c r="L1547" s="35" t="s">
        <v>5133</v>
      </c>
      <c r="M1547" s="35" t="s">
        <v>52</v>
      </c>
      <c r="N1547" s="58" t="s">
        <v>5141</v>
      </c>
      <c r="O1547" s="45" t="s">
        <v>5135</v>
      </c>
      <c r="P1547" s="34" t="s">
        <v>5039</v>
      </c>
      <c r="Q1547" s="34" t="s">
        <v>5040</v>
      </c>
      <c r="R1547" s="34" t="s">
        <v>5136</v>
      </c>
      <c r="S1547" s="34" t="s">
        <v>5137</v>
      </c>
      <c r="T1547" s="34" t="s">
        <v>5043</v>
      </c>
      <c r="U1547" s="35" t="s">
        <v>5138</v>
      </c>
      <c r="V1547" s="35"/>
      <c r="W1547" s="34"/>
      <c r="X1547" s="60"/>
      <c r="Y1547" s="34"/>
      <c r="Z1547" s="34"/>
      <c r="AA1547" s="68" t="str">
        <f t="shared" si="23"/>
        <v/>
      </c>
      <c r="AB1547" s="35"/>
      <c r="AC1547" s="35"/>
      <c r="AD1547" s="35" t="s">
        <v>849</v>
      </c>
      <c r="AE1547" s="35" t="s">
        <v>5133</v>
      </c>
      <c r="AF1547" s="34" t="s">
        <v>63</v>
      </c>
      <c r="AG1547" s="34" t="s">
        <v>1138</v>
      </c>
    </row>
    <row r="1548" spans="1:33" s="5" customFormat="1" ht="50.25" customHeight="1" x14ac:dyDescent="0.3">
      <c r="A1548" s="58" t="s">
        <v>5032</v>
      </c>
      <c r="B1548" s="35" t="s">
        <v>5142</v>
      </c>
      <c r="C1548" s="34" t="s">
        <v>5143</v>
      </c>
      <c r="D1548" s="55">
        <v>43251</v>
      </c>
      <c r="E1548" s="34" t="s">
        <v>796</v>
      </c>
      <c r="F1548" s="34" t="s">
        <v>67</v>
      </c>
      <c r="G1548" s="34" t="s">
        <v>515</v>
      </c>
      <c r="H1548" s="74">
        <v>415000000</v>
      </c>
      <c r="I1548" s="74">
        <v>0</v>
      </c>
      <c r="J1548" s="34" t="s">
        <v>76</v>
      </c>
      <c r="K1548" s="34" t="s">
        <v>68</v>
      </c>
      <c r="L1548" s="35" t="s">
        <v>5133</v>
      </c>
      <c r="M1548" s="35" t="s">
        <v>52</v>
      </c>
      <c r="N1548" s="58" t="s">
        <v>5144</v>
      </c>
      <c r="O1548" s="45" t="s">
        <v>5135</v>
      </c>
      <c r="P1548" s="34" t="s">
        <v>5039</v>
      </c>
      <c r="Q1548" s="34" t="s">
        <v>5040</v>
      </c>
      <c r="R1548" s="34" t="s">
        <v>5136</v>
      </c>
      <c r="S1548" s="34" t="s">
        <v>5145</v>
      </c>
      <c r="T1548" s="34" t="s">
        <v>5043</v>
      </c>
      <c r="U1548" s="35" t="s">
        <v>5138</v>
      </c>
      <c r="V1548" s="35"/>
      <c r="W1548" s="34"/>
      <c r="X1548" s="60"/>
      <c r="Y1548" s="34"/>
      <c r="Z1548" s="34"/>
      <c r="AA1548" s="68" t="str">
        <f t="shared" si="23"/>
        <v/>
      </c>
      <c r="AB1548" s="35"/>
      <c r="AC1548" s="35"/>
      <c r="AD1548" s="35"/>
      <c r="AE1548" s="35" t="s">
        <v>5133</v>
      </c>
      <c r="AF1548" s="34" t="s">
        <v>63</v>
      </c>
      <c r="AG1548" s="34" t="s">
        <v>1138</v>
      </c>
    </row>
    <row r="1549" spans="1:33" s="5" customFormat="1" ht="50.25" customHeight="1" x14ac:dyDescent="0.3">
      <c r="A1549" s="58" t="s">
        <v>5032</v>
      </c>
      <c r="B1549" s="35">
        <v>41121807</v>
      </c>
      <c r="C1549" s="34" t="s">
        <v>5146</v>
      </c>
      <c r="D1549" s="55">
        <v>43269</v>
      </c>
      <c r="E1549" s="34" t="s">
        <v>74</v>
      </c>
      <c r="F1549" s="34" t="s">
        <v>5147</v>
      </c>
      <c r="G1549" s="34" t="s">
        <v>515</v>
      </c>
      <c r="H1549" s="74">
        <v>135000000</v>
      </c>
      <c r="I1549" s="74">
        <v>0</v>
      </c>
      <c r="J1549" s="34" t="s">
        <v>76</v>
      </c>
      <c r="K1549" s="34" t="s">
        <v>68</v>
      </c>
      <c r="L1549" s="35" t="s">
        <v>5133</v>
      </c>
      <c r="M1549" s="35" t="s">
        <v>52</v>
      </c>
      <c r="N1549" s="58" t="s">
        <v>5148</v>
      </c>
      <c r="O1549" s="45" t="s">
        <v>5135</v>
      </c>
      <c r="P1549" s="34" t="s">
        <v>5039</v>
      </c>
      <c r="Q1549" s="34" t="s">
        <v>5040</v>
      </c>
      <c r="R1549" s="34" t="s">
        <v>5136</v>
      </c>
      <c r="S1549" s="34" t="s">
        <v>5149</v>
      </c>
      <c r="T1549" s="34" t="s">
        <v>5043</v>
      </c>
      <c r="U1549" s="35" t="s">
        <v>5138</v>
      </c>
      <c r="V1549" s="35"/>
      <c r="W1549" s="34"/>
      <c r="X1549" s="60"/>
      <c r="Y1549" s="34"/>
      <c r="Z1549" s="34"/>
      <c r="AA1549" s="68" t="str">
        <f t="shared" ref="AA1549:AA1612" si="24">+IF(AND(W1549="",X1549="",Y1549="",Z1549=""),"",IF(AND(W1549&lt;&gt;"",X1549="",Y1549="",Z1549=""),0%,IF(AND(W1549&lt;&gt;"",X1549&lt;&gt;"",Y1549="",Z1549=""),33%,IF(AND(W1549&lt;&gt;"",X1549&lt;&gt;"",Y1549&lt;&gt;"",Z1549=""),66%,IF(AND(W1549&lt;&gt;"",X1549&lt;&gt;"",Y1549&lt;&gt;"",Z1549&lt;&gt;""),100%,"Información incompleta")))))</f>
        <v/>
      </c>
      <c r="AB1549" s="35"/>
      <c r="AC1549" s="35"/>
      <c r="AD1549" s="35"/>
      <c r="AE1549" s="35" t="s">
        <v>5133</v>
      </c>
      <c r="AF1549" s="34" t="s">
        <v>63</v>
      </c>
      <c r="AG1549" s="34" t="s">
        <v>1138</v>
      </c>
    </row>
    <row r="1550" spans="1:33" s="5" customFormat="1" ht="50.25" customHeight="1" x14ac:dyDescent="0.3">
      <c r="A1550" s="58" t="s">
        <v>5032</v>
      </c>
      <c r="B1550" s="35">
        <v>41116118</v>
      </c>
      <c r="C1550" s="34" t="s">
        <v>5150</v>
      </c>
      <c r="D1550" s="55">
        <v>43343</v>
      </c>
      <c r="E1550" s="34" t="s">
        <v>900</v>
      </c>
      <c r="F1550" s="34" t="s">
        <v>67</v>
      </c>
      <c r="G1550" s="34" t="s">
        <v>515</v>
      </c>
      <c r="H1550" s="74">
        <v>100000000</v>
      </c>
      <c r="I1550" s="74">
        <v>100000000</v>
      </c>
      <c r="J1550" s="34" t="s">
        <v>76</v>
      </c>
      <c r="K1550" s="34" t="s">
        <v>68</v>
      </c>
      <c r="L1550" s="35" t="s">
        <v>5151</v>
      </c>
      <c r="M1550" s="35" t="s">
        <v>5152</v>
      </c>
      <c r="N1550" s="58" t="s">
        <v>5153</v>
      </c>
      <c r="O1550" s="45" t="s">
        <v>5154</v>
      </c>
      <c r="P1550" s="34" t="s">
        <v>5039</v>
      </c>
      <c r="Q1550" s="34" t="s">
        <v>5040</v>
      </c>
      <c r="R1550" s="34" t="s">
        <v>5155</v>
      </c>
      <c r="S1550" s="34" t="s">
        <v>5156</v>
      </c>
      <c r="T1550" s="34" t="s">
        <v>5043</v>
      </c>
      <c r="U1550" s="35" t="s">
        <v>5157</v>
      </c>
      <c r="V1550" s="35"/>
      <c r="W1550" s="34"/>
      <c r="X1550" s="60"/>
      <c r="Y1550" s="34"/>
      <c r="Z1550" s="34"/>
      <c r="AA1550" s="68" t="str">
        <f t="shared" si="24"/>
        <v/>
      </c>
      <c r="AB1550" s="35"/>
      <c r="AC1550" s="35"/>
      <c r="AD1550" s="35"/>
      <c r="AE1550" s="35" t="s">
        <v>5151</v>
      </c>
      <c r="AF1550" s="34" t="s">
        <v>63</v>
      </c>
      <c r="AG1550" s="34" t="s">
        <v>1138</v>
      </c>
    </row>
    <row r="1551" spans="1:33" s="5" customFormat="1" ht="50.25" customHeight="1" x14ac:dyDescent="0.3">
      <c r="A1551" s="58" t="s">
        <v>5032</v>
      </c>
      <c r="B1551" s="35" t="s">
        <v>5063</v>
      </c>
      <c r="C1551" s="34" t="s">
        <v>5158</v>
      </c>
      <c r="D1551" s="55">
        <v>43371</v>
      </c>
      <c r="E1551" s="34" t="s">
        <v>5159</v>
      </c>
      <c r="F1551" s="34" t="s">
        <v>75</v>
      </c>
      <c r="G1551" s="34" t="s">
        <v>515</v>
      </c>
      <c r="H1551" s="74">
        <v>10000000</v>
      </c>
      <c r="I1551" s="74">
        <v>10000000</v>
      </c>
      <c r="J1551" s="34" t="s">
        <v>76</v>
      </c>
      <c r="K1551" s="34" t="s">
        <v>68</v>
      </c>
      <c r="L1551" s="35" t="s">
        <v>5151</v>
      </c>
      <c r="M1551" s="35" t="s">
        <v>5152</v>
      </c>
      <c r="N1551" s="58" t="s">
        <v>5153</v>
      </c>
      <c r="O1551" s="45" t="s">
        <v>5154</v>
      </c>
      <c r="P1551" s="34" t="s">
        <v>5039</v>
      </c>
      <c r="Q1551" s="34" t="s">
        <v>5040</v>
      </c>
      <c r="R1551" s="34" t="s">
        <v>5155</v>
      </c>
      <c r="S1551" s="34" t="s">
        <v>5156</v>
      </c>
      <c r="T1551" s="34" t="s">
        <v>5043</v>
      </c>
      <c r="U1551" s="35" t="s">
        <v>5157</v>
      </c>
      <c r="V1551" s="35"/>
      <c r="W1551" s="34"/>
      <c r="X1551" s="60"/>
      <c r="Y1551" s="34"/>
      <c r="Z1551" s="34"/>
      <c r="AA1551" s="68" t="str">
        <f t="shared" si="24"/>
        <v/>
      </c>
      <c r="AB1551" s="35"/>
      <c r="AC1551" s="35"/>
      <c r="AD1551" s="35"/>
      <c r="AE1551" s="35" t="s">
        <v>5151</v>
      </c>
      <c r="AF1551" s="34" t="s">
        <v>63</v>
      </c>
      <c r="AG1551" s="34" t="s">
        <v>1138</v>
      </c>
    </row>
    <row r="1552" spans="1:33" s="5" customFormat="1" ht="50.25" customHeight="1" x14ac:dyDescent="0.3">
      <c r="A1552" s="58" t="s">
        <v>5032</v>
      </c>
      <c r="B1552" s="35">
        <v>82101801</v>
      </c>
      <c r="C1552" s="34" t="s">
        <v>5160</v>
      </c>
      <c r="D1552" s="55">
        <v>43280</v>
      </c>
      <c r="E1552" s="34" t="s">
        <v>74</v>
      </c>
      <c r="F1552" s="34" t="s">
        <v>47</v>
      </c>
      <c r="G1552" s="34" t="s">
        <v>232</v>
      </c>
      <c r="H1552" s="74">
        <v>100000000</v>
      </c>
      <c r="I1552" s="74">
        <v>36394000</v>
      </c>
      <c r="J1552" s="34" t="s">
        <v>76</v>
      </c>
      <c r="K1552" s="34" t="s">
        <v>68</v>
      </c>
      <c r="L1552" s="35" t="s">
        <v>5055</v>
      </c>
      <c r="M1552" s="35" t="s">
        <v>52</v>
      </c>
      <c r="N1552" s="58" t="s">
        <v>5161</v>
      </c>
      <c r="O1552" s="45" t="s">
        <v>5057</v>
      </c>
      <c r="P1552" s="34" t="s">
        <v>5039</v>
      </c>
      <c r="Q1552" s="34" t="s">
        <v>5040</v>
      </c>
      <c r="R1552" s="34" t="s">
        <v>5058</v>
      </c>
      <c r="S1552" s="34" t="s">
        <v>5059</v>
      </c>
      <c r="T1552" s="34" t="s">
        <v>5043</v>
      </c>
      <c r="U1552" s="35" t="s">
        <v>5060</v>
      </c>
      <c r="V1552" s="35"/>
      <c r="W1552" s="34"/>
      <c r="X1552" s="60"/>
      <c r="Y1552" s="34"/>
      <c r="Z1552" s="34"/>
      <c r="AA1552" s="68" t="str">
        <f t="shared" si="24"/>
        <v/>
      </c>
      <c r="AB1552" s="35"/>
      <c r="AC1552" s="35"/>
      <c r="AD1552" s="35" t="s">
        <v>5051</v>
      </c>
      <c r="AE1552" s="35" t="s">
        <v>5055</v>
      </c>
      <c r="AF1552" s="34" t="s">
        <v>63</v>
      </c>
      <c r="AG1552" s="34" t="s">
        <v>1138</v>
      </c>
    </row>
    <row r="1553" spans="1:33" s="5" customFormat="1" ht="50.25" customHeight="1" x14ac:dyDescent="0.3">
      <c r="A1553" s="58" t="s">
        <v>5032</v>
      </c>
      <c r="B1553" s="35">
        <v>82101801</v>
      </c>
      <c r="C1553" s="34" t="s">
        <v>5160</v>
      </c>
      <c r="D1553" s="55">
        <v>43280</v>
      </c>
      <c r="E1553" s="34" t="s">
        <v>74</v>
      </c>
      <c r="F1553" s="34" t="s">
        <v>47</v>
      </c>
      <c r="G1553" s="34" t="s">
        <v>515</v>
      </c>
      <c r="H1553" s="74">
        <v>31059637</v>
      </c>
      <c r="I1553" s="74">
        <v>31059637</v>
      </c>
      <c r="J1553" s="34" t="s">
        <v>76</v>
      </c>
      <c r="K1553" s="34" t="s">
        <v>68</v>
      </c>
      <c r="L1553" s="35" t="s">
        <v>5083</v>
      </c>
      <c r="M1553" s="35" t="s">
        <v>52</v>
      </c>
      <c r="N1553" s="58" t="s">
        <v>5084</v>
      </c>
      <c r="O1553" s="45" t="s">
        <v>5085</v>
      </c>
      <c r="P1553" s="34" t="s">
        <v>5039</v>
      </c>
      <c r="Q1553" s="34" t="s">
        <v>5040</v>
      </c>
      <c r="R1553" s="34" t="s">
        <v>5086</v>
      </c>
      <c r="S1553" s="34" t="s">
        <v>5087</v>
      </c>
      <c r="T1553" s="34" t="s">
        <v>5043</v>
      </c>
      <c r="U1553" s="35" t="s">
        <v>5088</v>
      </c>
      <c r="V1553" s="35"/>
      <c r="W1553" s="34"/>
      <c r="X1553" s="60"/>
      <c r="Y1553" s="34"/>
      <c r="Z1553" s="34"/>
      <c r="AA1553" s="68" t="str">
        <f t="shared" si="24"/>
        <v/>
      </c>
      <c r="AB1553" s="35"/>
      <c r="AC1553" s="35"/>
      <c r="AD1553" s="35" t="s">
        <v>5051</v>
      </c>
      <c r="AE1553" s="35" t="s">
        <v>5083</v>
      </c>
      <c r="AF1553" s="34" t="s">
        <v>63</v>
      </c>
      <c r="AG1553" s="34" t="s">
        <v>1138</v>
      </c>
    </row>
    <row r="1554" spans="1:33" s="5" customFormat="1" ht="50.25" customHeight="1" x14ac:dyDescent="0.3">
      <c r="A1554" s="58" t="s">
        <v>5032</v>
      </c>
      <c r="B1554" s="35">
        <v>82101801</v>
      </c>
      <c r="C1554" s="34" t="s">
        <v>5160</v>
      </c>
      <c r="D1554" s="55">
        <v>43280</v>
      </c>
      <c r="E1554" s="34" t="s">
        <v>74</v>
      </c>
      <c r="F1554" s="34" t="s">
        <v>47</v>
      </c>
      <c r="G1554" s="34" t="s">
        <v>232</v>
      </c>
      <c r="H1554" s="74">
        <v>100000000</v>
      </c>
      <c r="I1554" s="74">
        <v>100000000</v>
      </c>
      <c r="J1554" s="34" t="s">
        <v>76</v>
      </c>
      <c r="K1554" s="34" t="s">
        <v>68</v>
      </c>
      <c r="L1554" s="35" t="s">
        <v>5106</v>
      </c>
      <c r="M1554" s="35" t="s">
        <v>250</v>
      </c>
      <c r="N1554" s="58" t="s">
        <v>5107</v>
      </c>
      <c r="O1554" s="45" t="s">
        <v>5108</v>
      </c>
      <c r="P1554" s="34" t="s">
        <v>5039</v>
      </c>
      <c r="Q1554" s="34" t="s">
        <v>5040</v>
      </c>
      <c r="R1554" s="34" t="s">
        <v>5109</v>
      </c>
      <c r="S1554" s="34" t="s">
        <v>5110</v>
      </c>
      <c r="T1554" s="34" t="s">
        <v>5043</v>
      </c>
      <c r="U1554" s="35" t="s">
        <v>5117</v>
      </c>
      <c r="V1554" s="35"/>
      <c r="W1554" s="34"/>
      <c r="X1554" s="60"/>
      <c r="Y1554" s="34"/>
      <c r="Z1554" s="34"/>
      <c r="AA1554" s="68" t="str">
        <f t="shared" si="24"/>
        <v/>
      </c>
      <c r="AB1554" s="35"/>
      <c r="AC1554" s="35"/>
      <c r="AD1554" s="35" t="s">
        <v>5051</v>
      </c>
      <c r="AE1554" s="35" t="s">
        <v>5106</v>
      </c>
      <c r="AF1554" s="34" t="s">
        <v>63</v>
      </c>
      <c r="AG1554" s="34" t="s">
        <v>1138</v>
      </c>
    </row>
    <row r="1555" spans="1:33" s="5" customFormat="1" ht="50.25" customHeight="1" x14ac:dyDescent="0.3">
      <c r="A1555" s="58" t="s">
        <v>5032</v>
      </c>
      <c r="B1555" s="35">
        <v>82101801</v>
      </c>
      <c r="C1555" s="34" t="s">
        <v>5160</v>
      </c>
      <c r="D1555" s="55">
        <v>43280</v>
      </c>
      <c r="E1555" s="34" t="s">
        <v>74</v>
      </c>
      <c r="F1555" s="34" t="s">
        <v>47</v>
      </c>
      <c r="G1555" s="34" t="s">
        <v>515</v>
      </c>
      <c r="H1555" s="74">
        <v>50000000</v>
      </c>
      <c r="I1555" s="74">
        <v>50000000</v>
      </c>
      <c r="J1555" s="34" t="s">
        <v>76</v>
      </c>
      <c r="K1555" s="34" t="s">
        <v>68</v>
      </c>
      <c r="L1555" s="35" t="s">
        <v>5121</v>
      </c>
      <c r="M1555" s="35" t="s">
        <v>5122</v>
      </c>
      <c r="N1555" s="58" t="s">
        <v>5123</v>
      </c>
      <c r="O1555" s="45" t="s">
        <v>5124</v>
      </c>
      <c r="P1555" s="34" t="s">
        <v>5039</v>
      </c>
      <c r="Q1555" s="34" t="s">
        <v>5040</v>
      </c>
      <c r="R1555" s="34" t="s">
        <v>5125</v>
      </c>
      <c r="S1555" s="34" t="s">
        <v>5126</v>
      </c>
      <c r="T1555" s="34" t="s">
        <v>5043</v>
      </c>
      <c r="U1555" s="35" t="s">
        <v>5127</v>
      </c>
      <c r="V1555" s="35"/>
      <c r="W1555" s="34"/>
      <c r="X1555" s="60"/>
      <c r="Y1555" s="34"/>
      <c r="Z1555" s="34"/>
      <c r="AA1555" s="68" t="str">
        <f t="shared" si="24"/>
        <v/>
      </c>
      <c r="AB1555" s="35"/>
      <c r="AC1555" s="35"/>
      <c r="AD1555" s="35" t="s">
        <v>5051</v>
      </c>
      <c r="AE1555" s="35" t="s">
        <v>5121</v>
      </c>
      <c r="AF1555" s="34" t="s">
        <v>63</v>
      </c>
      <c r="AG1555" s="34" t="s">
        <v>1138</v>
      </c>
    </row>
    <row r="1556" spans="1:33" s="5" customFormat="1" ht="50.25" customHeight="1" x14ac:dyDescent="0.3">
      <c r="A1556" s="58" t="s">
        <v>5032</v>
      </c>
      <c r="B1556" s="35">
        <v>82101801</v>
      </c>
      <c r="C1556" s="34" t="s">
        <v>5160</v>
      </c>
      <c r="D1556" s="55">
        <v>43280</v>
      </c>
      <c r="E1556" s="34" t="s">
        <v>74</v>
      </c>
      <c r="F1556" s="34" t="s">
        <v>47</v>
      </c>
      <c r="G1556" s="34" t="s">
        <v>515</v>
      </c>
      <c r="H1556" s="74">
        <v>150000000</v>
      </c>
      <c r="I1556" s="74">
        <v>0</v>
      </c>
      <c r="J1556" s="34" t="s">
        <v>76</v>
      </c>
      <c r="K1556" s="34" t="s">
        <v>68</v>
      </c>
      <c r="L1556" s="35" t="s">
        <v>5162</v>
      </c>
      <c r="M1556" s="35" t="s">
        <v>5122</v>
      </c>
      <c r="N1556" s="58" t="s">
        <v>5094</v>
      </c>
      <c r="O1556" s="45" t="s">
        <v>5095</v>
      </c>
      <c r="P1556" s="34" t="s">
        <v>5039</v>
      </c>
      <c r="Q1556" s="34" t="s">
        <v>5040</v>
      </c>
      <c r="R1556" s="34" t="s">
        <v>5163</v>
      </c>
      <c r="S1556" s="34" t="s">
        <v>5097</v>
      </c>
      <c r="T1556" s="34" t="s">
        <v>5043</v>
      </c>
      <c r="U1556" s="35" t="s">
        <v>5098</v>
      </c>
      <c r="V1556" s="35"/>
      <c r="W1556" s="34"/>
      <c r="X1556" s="60"/>
      <c r="Y1556" s="34"/>
      <c r="Z1556" s="34"/>
      <c r="AA1556" s="68" t="str">
        <f t="shared" si="24"/>
        <v/>
      </c>
      <c r="AB1556" s="35"/>
      <c r="AC1556" s="35"/>
      <c r="AD1556" s="35" t="s">
        <v>5051</v>
      </c>
      <c r="AE1556" s="35" t="s">
        <v>5162</v>
      </c>
      <c r="AF1556" s="34" t="s">
        <v>63</v>
      </c>
      <c r="AG1556" s="34" t="s">
        <v>1138</v>
      </c>
    </row>
    <row r="1557" spans="1:33" s="5" customFormat="1" ht="50.25" customHeight="1" x14ac:dyDescent="0.3">
      <c r="A1557" s="58" t="s">
        <v>5032</v>
      </c>
      <c r="B1557" s="35">
        <v>82101801</v>
      </c>
      <c r="C1557" s="34" t="s">
        <v>5160</v>
      </c>
      <c r="D1557" s="55">
        <v>43280</v>
      </c>
      <c r="E1557" s="34" t="s">
        <v>74</v>
      </c>
      <c r="F1557" s="34" t="s">
        <v>47</v>
      </c>
      <c r="G1557" s="34" t="s">
        <v>515</v>
      </c>
      <c r="H1557" s="74">
        <v>150000000</v>
      </c>
      <c r="I1557" s="74">
        <v>0</v>
      </c>
      <c r="J1557" s="34" t="s">
        <v>76</v>
      </c>
      <c r="K1557" s="34" t="s">
        <v>68</v>
      </c>
      <c r="L1557" s="35" t="s">
        <v>5164</v>
      </c>
      <c r="M1557" s="35" t="s">
        <v>5165</v>
      </c>
      <c r="N1557" s="58" t="s">
        <v>5153</v>
      </c>
      <c r="O1557" s="45" t="s">
        <v>5166</v>
      </c>
      <c r="P1557" s="34" t="s">
        <v>5039</v>
      </c>
      <c r="Q1557" s="34" t="s">
        <v>5040</v>
      </c>
      <c r="R1557" s="34" t="s">
        <v>5167</v>
      </c>
      <c r="S1557" s="34" t="s">
        <v>5156</v>
      </c>
      <c r="T1557" s="34" t="s">
        <v>5043</v>
      </c>
      <c r="U1557" s="35" t="s">
        <v>5157</v>
      </c>
      <c r="V1557" s="35"/>
      <c r="W1557" s="34"/>
      <c r="X1557" s="60"/>
      <c r="Y1557" s="34"/>
      <c r="Z1557" s="34"/>
      <c r="AA1557" s="68" t="str">
        <f t="shared" si="24"/>
        <v/>
      </c>
      <c r="AB1557" s="35"/>
      <c r="AC1557" s="35"/>
      <c r="AD1557" s="35" t="s">
        <v>5051</v>
      </c>
      <c r="AE1557" s="35" t="s">
        <v>5164</v>
      </c>
      <c r="AF1557" s="34" t="s">
        <v>63</v>
      </c>
      <c r="AG1557" s="34" t="s">
        <v>1138</v>
      </c>
    </row>
    <row r="1558" spans="1:33" s="5" customFormat="1" ht="50.25" customHeight="1" x14ac:dyDescent="0.3">
      <c r="A1558" s="58" t="s">
        <v>5032</v>
      </c>
      <c r="B1558" s="35">
        <v>82101801</v>
      </c>
      <c r="C1558" s="34" t="s">
        <v>5160</v>
      </c>
      <c r="D1558" s="55">
        <v>43280</v>
      </c>
      <c r="E1558" s="34" t="s">
        <v>74</v>
      </c>
      <c r="F1558" s="34" t="s">
        <v>47</v>
      </c>
      <c r="G1558" s="34" t="s">
        <v>515</v>
      </c>
      <c r="H1558" s="74">
        <v>150000000</v>
      </c>
      <c r="I1558" s="74">
        <v>0</v>
      </c>
      <c r="J1558" s="34" t="s">
        <v>76</v>
      </c>
      <c r="K1558" s="34" t="s">
        <v>68</v>
      </c>
      <c r="L1558" s="35" t="s">
        <v>5035</v>
      </c>
      <c r="M1558" s="35" t="s">
        <v>5165</v>
      </c>
      <c r="N1558" s="58" t="s">
        <v>5037</v>
      </c>
      <c r="O1558" s="45" t="s">
        <v>5038</v>
      </c>
      <c r="P1558" s="34" t="s">
        <v>5039</v>
      </c>
      <c r="Q1558" s="34" t="s">
        <v>5040</v>
      </c>
      <c r="R1558" s="34" t="s">
        <v>5168</v>
      </c>
      <c r="S1558" s="34" t="s">
        <v>5042</v>
      </c>
      <c r="T1558" s="34" t="s">
        <v>5043</v>
      </c>
      <c r="U1558" s="35" t="s">
        <v>5044</v>
      </c>
      <c r="V1558" s="35"/>
      <c r="W1558" s="34"/>
      <c r="X1558" s="60"/>
      <c r="Y1558" s="34"/>
      <c r="Z1558" s="34"/>
      <c r="AA1558" s="68" t="str">
        <f t="shared" si="24"/>
        <v/>
      </c>
      <c r="AB1558" s="35"/>
      <c r="AC1558" s="35"/>
      <c r="AD1558" s="35" t="s">
        <v>5051</v>
      </c>
      <c r="AE1558" s="35" t="s">
        <v>5035</v>
      </c>
      <c r="AF1558" s="34" t="s">
        <v>63</v>
      </c>
      <c r="AG1558" s="34" t="s">
        <v>1138</v>
      </c>
    </row>
    <row r="1559" spans="1:33" s="5" customFormat="1" ht="50.25" customHeight="1" x14ac:dyDescent="0.3">
      <c r="A1559" s="58" t="s">
        <v>5032</v>
      </c>
      <c r="B1559" s="35">
        <v>82101801</v>
      </c>
      <c r="C1559" s="34" t="s">
        <v>5160</v>
      </c>
      <c r="D1559" s="55">
        <v>43280</v>
      </c>
      <c r="E1559" s="34" t="s">
        <v>74</v>
      </c>
      <c r="F1559" s="34" t="s">
        <v>47</v>
      </c>
      <c r="G1559" s="34" t="s">
        <v>515</v>
      </c>
      <c r="H1559" s="74">
        <v>150000000</v>
      </c>
      <c r="I1559" s="74">
        <v>0</v>
      </c>
      <c r="J1559" s="34" t="s">
        <v>76</v>
      </c>
      <c r="K1559" s="34" t="s">
        <v>68</v>
      </c>
      <c r="L1559" s="35" t="s">
        <v>5133</v>
      </c>
      <c r="M1559" s="35" t="s">
        <v>5122</v>
      </c>
      <c r="N1559" s="58" t="s">
        <v>5169</v>
      </c>
      <c r="O1559" s="45" t="s">
        <v>5135</v>
      </c>
      <c r="P1559" s="34" t="s">
        <v>5039</v>
      </c>
      <c r="Q1559" s="34" t="s">
        <v>5040</v>
      </c>
      <c r="R1559" s="34" t="s">
        <v>5136</v>
      </c>
      <c r="S1559" s="34" t="s">
        <v>5137</v>
      </c>
      <c r="T1559" s="34" t="s">
        <v>5043</v>
      </c>
      <c r="U1559" s="35" t="s">
        <v>5170</v>
      </c>
      <c r="V1559" s="35"/>
      <c r="W1559" s="34"/>
      <c r="X1559" s="60"/>
      <c r="Y1559" s="34"/>
      <c r="Z1559" s="34"/>
      <c r="AA1559" s="68" t="str">
        <f t="shared" si="24"/>
        <v/>
      </c>
      <c r="AB1559" s="35"/>
      <c r="AC1559" s="35"/>
      <c r="AD1559" s="35" t="s">
        <v>5051</v>
      </c>
      <c r="AE1559" s="35" t="s">
        <v>5133</v>
      </c>
      <c r="AF1559" s="34" t="s">
        <v>63</v>
      </c>
      <c r="AG1559" s="34" t="s">
        <v>1138</v>
      </c>
    </row>
    <row r="1560" spans="1:33" s="5" customFormat="1" ht="50.25" customHeight="1" x14ac:dyDescent="0.3">
      <c r="A1560" s="58" t="s">
        <v>5032</v>
      </c>
      <c r="B1560" s="35">
        <v>78111800</v>
      </c>
      <c r="C1560" s="34" t="s">
        <v>5171</v>
      </c>
      <c r="D1560" s="55">
        <v>43131</v>
      </c>
      <c r="E1560" s="34" t="s">
        <v>837</v>
      </c>
      <c r="F1560" s="34" t="s">
        <v>67</v>
      </c>
      <c r="G1560" s="34" t="s">
        <v>232</v>
      </c>
      <c r="H1560" s="74">
        <v>160000000</v>
      </c>
      <c r="I1560" s="74">
        <v>160000000</v>
      </c>
      <c r="J1560" s="34" t="s">
        <v>76</v>
      </c>
      <c r="K1560" s="34" t="s">
        <v>68</v>
      </c>
      <c r="L1560" s="35" t="s">
        <v>5106</v>
      </c>
      <c r="M1560" s="35" t="s">
        <v>250</v>
      </c>
      <c r="N1560" s="58" t="s">
        <v>5107</v>
      </c>
      <c r="O1560" s="45" t="s">
        <v>5108</v>
      </c>
      <c r="P1560" s="34" t="s">
        <v>5039</v>
      </c>
      <c r="Q1560" s="34" t="s">
        <v>5040</v>
      </c>
      <c r="R1560" s="34" t="s">
        <v>5109</v>
      </c>
      <c r="S1560" s="34" t="s">
        <v>5110</v>
      </c>
      <c r="T1560" s="34" t="s">
        <v>5043</v>
      </c>
      <c r="U1560" s="35" t="s">
        <v>5117</v>
      </c>
      <c r="V1560" s="35"/>
      <c r="W1560" s="34"/>
      <c r="X1560" s="60"/>
      <c r="Y1560" s="34"/>
      <c r="Z1560" s="34"/>
      <c r="AA1560" s="68" t="str">
        <f t="shared" si="24"/>
        <v/>
      </c>
      <c r="AB1560" s="35"/>
      <c r="AC1560" s="35"/>
      <c r="AD1560" s="35" t="s">
        <v>5172</v>
      </c>
      <c r="AE1560" s="35" t="s">
        <v>5173</v>
      </c>
      <c r="AF1560" s="34" t="s">
        <v>2656</v>
      </c>
      <c r="AG1560" s="34" t="s">
        <v>1138</v>
      </c>
    </row>
    <row r="1561" spans="1:33" s="5" customFormat="1" ht="50.25" customHeight="1" x14ac:dyDescent="0.3">
      <c r="A1561" s="58" t="s">
        <v>5032</v>
      </c>
      <c r="B1561" s="35">
        <v>78111800</v>
      </c>
      <c r="C1561" s="34" t="s">
        <v>5171</v>
      </c>
      <c r="D1561" s="55">
        <v>43131</v>
      </c>
      <c r="E1561" s="34" t="s">
        <v>837</v>
      </c>
      <c r="F1561" s="34" t="s">
        <v>67</v>
      </c>
      <c r="G1561" s="34" t="s">
        <v>232</v>
      </c>
      <c r="H1561" s="74">
        <v>220000000</v>
      </c>
      <c r="I1561" s="74">
        <v>60000000</v>
      </c>
      <c r="J1561" s="34" t="s">
        <v>76</v>
      </c>
      <c r="K1561" s="34" t="s">
        <v>68</v>
      </c>
      <c r="L1561" s="35" t="s">
        <v>5121</v>
      </c>
      <c r="M1561" s="35" t="s">
        <v>5122</v>
      </c>
      <c r="N1561" s="58" t="s">
        <v>5123</v>
      </c>
      <c r="O1561" s="45" t="s">
        <v>5124</v>
      </c>
      <c r="P1561" s="34" t="s">
        <v>5039</v>
      </c>
      <c r="Q1561" s="34" t="s">
        <v>5040</v>
      </c>
      <c r="R1561" s="34" t="s">
        <v>5125</v>
      </c>
      <c r="S1561" s="34" t="s">
        <v>5126</v>
      </c>
      <c r="T1561" s="34" t="s">
        <v>5043</v>
      </c>
      <c r="U1561" s="35" t="s">
        <v>5127</v>
      </c>
      <c r="V1561" s="35"/>
      <c r="W1561" s="34"/>
      <c r="X1561" s="60"/>
      <c r="Y1561" s="34"/>
      <c r="Z1561" s="34"/>
      <c r="AA1561" s="68" t="str">
        <f t="shared" si="24"/>
        <v/>
      </c>
      <c r="AB1561" s="35"/>
      <c r="AC1561" s="35"/>
      <c r="AD1561" s="35" t="s">
        <v>5174</v>
      </c>
      <c r="AE1561" s="35" t="s">
        <v>5173</v>
      </c>
      <c r="AF1561" s="34" t="s">
        <v>2656</v>
      </c>
      <c r="AG1561" s="34" t="s">
        <v>1138</v>
      </c>
    </row>
    <row r="1562" spans="1:33" s="5" customFormat="1" ht="50.25" customHeight="1" x14ac:dyDescent="0.3">
      <c r="A1562" s="58" t="s">
        <v>5032</v>
      </c>
      <c r="B1562" s="35">
        <v>81111800</v>
      </c>
      <c r="C1562" s="34" t="s">
        <v>5175</v>
      </c>
      <c r="D1562" s="55">
        <v>43182</v>
      </c>
      <c r="E1562" s="34" t="s">
        <v>4790</v>
      </c>
      <c r="F1562" s="34" t="s">
        <v>141</v>
      </c>
      <c r="G1562" s="34" t="s">
        <v>515</v>
      </c>
      <c r="H1562" s="74">
        <v>100000000</v>
      </c>
      <c r="I1562" s="74">
        <v>0</v>
      </c>
      <c r="J1562" s="34" t="s">
        <v>76</v>
      </c>
      <c r="K1562" s="34" t="s">
        <v>68</v>
      </c>
      <c r="L1562" s="35" t="s">
        <v>5133</v>
      </c>
      <c r="M1562" s="35" t="s">
        <v>52</v>
      </c>
      <c r="N1562" s="58" t="s">
        <v>5141</v>
      </c>
      <c r="O1562" s="45" t="s">
        <v>5135</v>
      </c>
      <c r="P1562" s="34" t="s">
        <v>5039</v>
      </c>
      <c r="Q1562" s="34" t="s">
        <v>5040</v>
      </c>
      <c r="R1562" s="34" t="s">
        <v>5136</v>
      </c>
      <c r="S1562" s="34" t="s">
        <v>5137</v>
      </c>
      <c r="T1562" s="34" t="s">
        <v>5043</v>
      </c>
      <c r="U1562" s="35" t="s">
        <v>5138</v>
      </c>
      <c r="V1562" s="35"/>
      <c r="W1562" s="34"/>
      <c r="X1562" s="60"/>
      <c r="Y1562" s="34"/>
      <c r="Z1562" s="34"/>
      <c r="AA1562" s="68" t="str">
        <f t="shared" si="24"/>
        <v/>
      </c>
      <c r="AB1562" s="35"/>
      <c r="AC1562" s="35"/>
      <c r="AD1562" s="35" t="s">
        <v>5176</v>
      </c>
      <c r="AE1562" s="35">
        <v>1</v>
      </c>
      <c r="AF1562" s="34" t="s">
        <v>63</v>
      </c>
      <c r="AG1562" s="34" t="s">
        <v>1138</v>
      </c>
    </row>
    <row r="1563" spans="1:33" s="5" customFormat="1" ht="50.25" customHeight="1" x14ac:dyDescent="0.3">
      <c r="A1563" s="58" t="s">
        <v>5032</v>
      </c>
      <c r="B1563" s="35">
        <v>81111800</v>
      </c>
      <c r="C1563" s="34" t="s">
        <v>5175</v>
      </c>
      <c r="D1563" s="55">
        <v>43182</v>
      </c>
      <c r="E1563" s="34" t="s">
        <v>4790</v>
      </c>
      <c r="F1563" s="34" t="s">
        <v>141</v>
      </c>
      <c r="G1563" s="34" t="s">
        <v>515</v>
      </c>
      <c r="H1563" s="74">
        <v>100000000</v>
      </c>
      <c r="I1563" s="74">
        <v>0</v>
      </c>
      <c r="J1563" s="34" t="s">
        <v>76</v>
      </c>
      <c r="K1563" s="34" t="s">
        <v>68</v>
      </c>
      <c r="L1563" s="35" t="s">
        <v>5055</v>
      </c>
      <c r="M1563" s="35" t="s">
        <v>52</v>
      </c>
      <c r="N1563" s="58" t="s">
        <v>5056</v>
      </c>
      <c r="O1563" s="45" t="s">
        <v>5057</v>
      </c>
      <c r="P1563" s="34" t="s">
        <v>5039</v>
      </c>
      <c r="Q1563" s="34" t="s">
        <v>5040</v>
      </c>
      <c r="R1563" s="34" t="s">
        <v>5058</v>
      </c>
      <c r="S1563" s="34" t="s">
        <v>5059</v>
      </c>
      <c r="T1563" s="34" t="s">
        <v>5043</v>
      </c>
      <c r="U1563" s="35" t="s">
        <v>5060</v>
      </c>
      <c r="V1563" s="35"/>
      <c r="W1563" s="34"/>
      <c r="X1563" s="60"/>
      <c r="Y1563" s="34"/>
      <c r="Z1563" s="34"/>
      <c r="AA1563" s="68" t="str">
        <f t="shared" si="24"/>
        <v/>
      </c>
      <c r="AB1563" s="35"/>
      <c r="AC1563" s="35"/>
      <c r="AD1563" s="35"/>
      <c r="AE1563" s="35"/>
      <c r="AF1563" s="34" t="s">
        <v>63</v>
      </c>
      <c r="AG1563" s="34" t="s">
        <v>1138</v>
      </c>
    </row>
    <row r="1564" spans="1:33" s="5" customFormat="1" ht="50.25" customHeight="1" x14ac:dyDescent="0.3">
      <c r="A1564" s="58" t="s">
        <v>5032</v>
      </c>
      <c r="B1564" s="35">
        <v>81111800</v>
      </c>
      <c r="C1564" s="34" t="s">
        <v>5175</v>
      </c>
      <c r="D1564" s="55">
        <v>43182</v>
      </c>
      <c r="E1564" s="34" t="s">
        <v>4790</v>
      </c>
      <c r="F1564" s="34" t="s">
        <v>141</v>
      </c>
      <c r="G1564" s="34" t="s">
        <v>515</v>
      </c>
      <c r="H1564" s="74">
        <v>100000000</v>
      </c>
      <c r="I1564" s="74">
        <v>0</v>
      </c>
      <c r="J1564" s="34" t="s">
        <v>76</v>
      </c>
      <c r="K1564" s="34" t="s">
        <v>68</v>
      </c>
      <c r="L1564" s="35" t="s">
        <v>5083</v>
      </c>
      <c r="M1564" s="35" t="s">
        <v>52</v>
      </c>
      <c r="N1564" s="58" t="s">
        <v>5084</v>
      </c>
      <c r="O1564" s="45" t="s">
        <v>5085</v>
      </c>
      <c r="P1564" s="34" t="s">
        <v>5039</v>
      </c>
      <c r="Q1564" s="34" t="s">
        <v>5040</v>
      </c>
      <c r="R1564" s="34" t="s">
        <v>5086</v>
      </c>
      <c r="S1564" s="34" t="s">
        <v>5087</v>
      </c>
      <c r="T1564" s="34" t="s">
        <v>5043</v>
      </c>
      <c r="U1564" s="35" t="s">
        <v>5088</v>
      </c>
      <c r="V1564" s="35"/>
      <c r="W1564" s="34"/>
      <c r="X1564" s="60"/>
      <c r="Y1564" s="34"/>
      <c r="Z1564" s="34"/>
      <c r="AA1564" s="68" t="str">
        <f t="shared" si="24"/>
        <v/>
      </c>
      <c r="AB1564" s="35"/>
      <c r="AC1564" s="35"/>
      <c r="AD1564" s="35"/>
      <c r="AE1564" s="35"/>
      <c r="AF1564" s="34" t="s">
        <v>63</v>
      </c>
      <c r="AG1564" s="34" t="s">
        <v>1138</v>
      </c>
    </row>
    <row r="1565" spans="1:33" s="5" customFormat="1" ht="50.25" customHeight="1" x14ac:dyDescent="0.3">
      <c r="A1565" s="58" t="s">
        <v>5032</v>
      </c>
      <c r="B1565" s="35">
        <v>81111800</v>
      </c>
      <c r="C1565" s="34" t="s">
        <v>5175</v>
      </c>
      <c r="D1565" s="55">
        <v>43182</v>
      </c>
      <c r="E1565" s="34" t="s">
        <v>4790</v>
      </c>
      <c r="F1565" s="34" t="s">
        <v>141</v>
      </c>
      <c r="G1565" s="34" t="s">
        <v>515</v>
      </c>
      <c r="H1565" s="74">
        <v>100000000</v>
      </c>
      <c r="I1565" s="74">
        <v>0</v>
      </c>
      <c r="J1565" s="34" t="s">
        <v>76</v>
      </c>
      <c r="K1565" s="34" t="s">
        <v>68</v>
      </c>
      <c r="L1565" s="35" t="s">
        <v>5093</v>
      </c>
      <c r="M1565" s="35" t="s">
        <v>52</v>
      </c>
      <c r="N1565" s="58" t="s">
        <v>5094</v>
      </c>
      <c r="O1565" s="45" t="s">
        <v>5095</v>
      </c>
      <c r="P1565" s="34" t="s">
        <v>5039</v>
      </c>
      <c r="Q1565" s="34" t="s">
        <v>5040</v>
      </c>
      <c r="R1565" s="34" t="s">
        <v>5096</v>
      </c>
      <c r="S1565" s="34" t="s">
        <v>5097</v>
      </c>
      <c r="T1565" s="34" t="s">
        <v>5043</v>
      </c>
      <c r="U1565" s="35" t="s">
        <v>5098</v>
      </c>
      <c r="V1565" s="35"/>
      <c r="W1565" s="34"/>
      <c r="X1565" s="60"/>
      <c r="Y1565" s="34"/>
      <c r="Z1565" s="34"/>
      <c r="AA1565" s="68" t="str">
        <f t="shared" si="24"/>
        <v/>
      </c>
      <c r="AB1565" s="35"/>
      <c r="AC1565" s="35"/>
      <c r="AD1565" s="35"/>
      <c r="AE1565" s="35"/>
      <c r="AF1565" s="34" t="s">
        <v>63</v>
      </c>
      <c r="AG1565" s="34" t="s">
        <v>1138</v>
      </c>
    </row>
    <row r="1566" spans="1:33" s="5" customFormat="1" ht="50.25" customHeight="1" x14ac:dyDescent="0.3">
      <c r="A1566" s="58" t="s">
        <v>5032</v>
      </c>
      <c r="B1566" s="35">
        <v>81111800</v>
      </c>
      <c r="C1566" s="34" t="s">
        <v>5175</v>
      </c>
      <c r="D1566" s="55">
        <v>43182</v>
      </c>
      <c r="E1566" s="34" t="s">
        <v>4790</v>
      </c>
      <c r="F1566" s="34" t="s">
        <v>141</v>
      </c>
      <c r="G1566" s="34" t="s">
        <v>515</v>
      </c>
      <c r="H1566" s="74">
        <v>275000000</v>
      </c>
      <c r="I1566" s="74">
        <v>275000000</v>
      </c>
      <c r="J1566" s="34" t="s">
        <v>76</v>
      </c>
      <c r="K1566" s="34" t="s">
        <v>68</v>
      </c>
      <c r="L1566" s="35" t="s">
        <v>5035</v>
      </c>
      <c r="M1566" s="35" t="s">
        <v>5036</v>
      </c>
      <c r="N1566" s="58" t="s">
        <v>5037</v>
      </c>
      <c r="O1566" s="45" t="s">
        <v>5038</v>
      </c>
      <c r="P1566" s="34" t="s">
        <v>5039</v>
      </c>
      <c r="Q1566" s="34" t="s">
        <v>5040</v>
      </c>
      <c r="R1566" s="34" t="s">
        <v>5041</v>
      </c>
      <c r="S1566" s="34" t="s">
        <v>5042</v>
      </c>
      <c r="T1566" s="34" t="s">
        <v>5043</v>
      </c>
      <c r="U1566" s="35" t="s">
        <v>5044</v>
      </c>
      <c r="V1566" s="35"/>
      <c r="W1566" s="34"/>
      <c r="X1566" s="60"/>
      <c r="Y1566" s="34"/>
      <c r="Z1566" s="34"/>
      <c r="AA1566" s="68" t="str">
        <f t="shared" si="24"/>
        <v/>
      </c>
      <c r="AB1566" s="35"/>
      <c r="AC1566" s="35"/>
      <c r="AD1566" s="35" t="s">
        <v>849</v>
      </c>
      <c r="AE1566" s="35"/>
      <c r="AF1566" s="34" t="s">
        <v>63</v>
      </c>
      <c r="AG1566" s="34" t="s">
        <v>1138</v>
      </c>
    </row>
    <row r="1567" spans="1:33" s="5" customFormat="1" ht="50.25" customHeight="1" x14ac:dyDescent="0.3">
      <c r="A1567" s="58" t="s">
        <v>5032</v>
      </c>
      <c r="B1567" s="35">
        <v>81111800</v>
      </c>
      <c r="C1567" s="34" t="s">
        <v>5175</v>
      </c>
      <c r="D1567" s="55">
        <v>43182</v>
      </c>
      <c r="E1567" s="34" t="s">
        <v>4790</v>
      </c>
      <c r="F1567" s="34" t="s">
        <v>141</v>
      </c>
      <c r="G1567" s="34" t="s">
        <v>232</v>
      </c>
      <c r="H1567" s="74">
        <v>400000000</v>
      </c>
      <c r="I1567" s="74">
        <v>400000000</v>
      </c>
      <c r="J1567" s="34" t="s">
        <v>76</v>
      </c>
      <c r="K1567" s="34" t="s">
        <v>68</v>
      </c>
      <c r="L1567" s="35" t="s">
        <v>5106</v>
      </c>
      <c r="M1567" s="35" t="s">
        <v>250</v>
      </c>
      <c r="N1567" s="58" t="s">
        <v>5107</v>
      </c>
      <c r="O1567" s="45" t="s">
        <v>5108</v>
      </c>
      <c r="P1567" s="34" t="s">
        <v>5039</v>
      </c>
      <c r="Q1567" s="34" t="s">
        <v>5040</v>
      </c>
      <c r="R1567" s="34" t="s">
        <v>5109</v>
      </c>
      <c r="S1567" s="34" t="s">
        <v>5110</v>
      </c>
      <c r="T1567" s="34" t="s">
        <v>5043</v>
      </c>
      <c r="U1567" s="35" t="s">
        <v>5117</v>
      </c>
      <c r="V1567" s="35"/>
      <c r="W1567" s="34"/>
      <c r="X1567" s="60"/>
      <c r="Y1567" s="34"/>
      <c r="Z1567" s="34"/>
      <c r="AA1567" s="68" t="str">
        <f t="shared" si="24"/>
        <v/>
      </c>
      <c r="AB1567" s="35"/>
      <c r="AC1567" s="35"/>
      <c r="AD1567" s="35" t="s">
        <v>5177</v>
      </c>
      <c r="AE1567" s="35"/>
      <c r="AF1567" s="34" t="s">
        <v>63</v>
      </c>
      <c r="AG1567" s="34" t="s">
        <v>1138</v>
      </c>
    </row>
    <row r="1568" spans="1:33" s="5" customFormat="1" ht="50.25" customHeight="1" x14ac:dyDescent="0.3">
      <c r="A1568" s="58" t="s">
        <v>5032</v>
      </c>
      <c r="B1568" s="35">
        <v>81111800</v>
      </c>
      <c r="C1568" s="34" t="s">
        <v>5175</v>
      </c>
      <c r="D1568" s="55">
        <v>43182</v>
      </c>
      <c r="E1568" s="34" t="s">
        <v>4790</v>
      </c>
      <c r="F1568" s="34" t="s">
        <v>141</v>
      </c>
      <c r="G1568" s="34" t="s">
        <v>232</v>
      </c>
      <c r="H1568" s="74">
        <v>100000000</v>
      </c>
      <c r="I1568" s="74">
        <v>100000000</v>
      </c>
      <c r="J1568" s="34" t="s">
        <v>76</v>
      </c>
      <c r="K1568" s="34" t="s">
        <v>68</v>
      </c>
      <c r="L1568" s="35" t="s">
        <v>5121</v>
      </c>
      <c r="M1568" s="35" t="s">
        <v>5122</v>
      </c>
      <c r="N1568" s="58" t="s">
        <v>5123</v>
      </c>
      <c r="O1568" s="45" t="s">
        <v>5124</v>
      </c>
      <c r="P1568" s="34" t="s">
        <v>5039</v>
      </c>
      <c r="Q1568" s="34" t="s">
        <v>5040</v>
      </c>
      <c r="R1568" s="34" t="s">
        <v>5125</v>
      </c>
      <c r="S1568" s="34" t="s">
        <v>5126</v>
      </c>
      <c r="T1568" s="34" t="s">
        <v>5043</v>
      </c>
      <c r="U1568" s="35" t="s">
        <v>5127</v>
      </c>
      <c r="V1568" s="35"/>
      <c r="W1568" s="34"/>
      <c r="X1568" s="60"/>
      <c r="Y1568" s="34"/>
      <c r="Z1568" s="34"/>
      <c r="AA1568" s="68" t="str">
        <f t="shared" si="24"/>
        <v/>
      </c>
      <c r="AB1568" s="35"/>
      <c r="AC1568" s="35"/>
      <c r="AD1568" s="35" t="s">
        <v>5177</v>
      </c>
      <c r="AE1568" s="35"/>
      <c r="AF1568" s="34" t="s">
        <v>63</v>
      </c>
      <c r="AG1568" s="34" t="s">
        <v>1138</v>
      </c>
    </row>
    <row r="1569" spans="1:33" s="5" customFormat="1" ht="50.25" customHeight="1" x14ac:dyDescent="0.3">
      <c r="A1569" s="58" t="s">
        <v>5032</v>
      </c>
      <c r="B1569" s="35">
        <v>81111800</v>
      </c>
      <c r="C1569" s="34" t="s">
        <v>5175</v>
      </c>
      <c r="D1569" s="55">
        <v>43182</v>
      </c>
      <c r="E1569" s="34" t="s">
        <v>4790</v>
      </c>
      <c r="F1569" s="34" t="s">
        <v>141</v>
      </c>
      <c r="G1569" s="34" t="s">
        <v>515</v>
      </c>
      <c r="H1569" s="74">
        <v>110000000</v>
      </c>
      <c r="I1569" s="74">
        <v>110000000</v>
      </c>
      <c r="J1569" s="34" t="s">
        <v>76</v>
      </c>
      <c r="K1569" s="34" t="s">
        <v>68</v>
      </c>
      <c r="L1569" s="35" t="s">
        <v>5178</v>
      </c>
      <c r="M1569" s="35" t="s">
        <v>5152</v>
      </c>
      <c r="N1569" s="58" t="s">
        <v>5153</v>
      </c>
      <c r="O1569" s="45" t="s">
        <v>5154</v>
      </c>
      <c r="P1569" s="34" t="s">
        <v>5039</v>
      </c>
      <c r="Q1569" s="34" t="s">
        <v>5040</v>
      </c>
      <c r="R1569" s="34" t="s">
        <v>5155</v>
      </c>
      <c r="S1569" s="34" t="s">
        <v>5156</v>
      </c>
      <c r="T1569" s="34" t="s">
        <v>5043</v>
      </c>
      <c r="U1569" s="35" t="s">
        <v>5157</v>
      </c>
      <c r="V1569" s="35"/>
      <c r="W1569" s="34"/>
      <c r="X1569" s="60"/>
      <c r="Y1569" s="34"/>
      <c r="Z1569" s="34"/>
      <c r="AA1569" s="68" t="str">
        <f t="shared" si="24"/>
        <v/>
      </c>
      <c r="AB1569" s="35"/>
      <c r="AC1569" s="35"/>
      <c r="AD1569" s="35" t="s">
        <v>5177</v>
      </c>
      <c r="AE1569" s="35"/>
      <c r="AF1569" s="34" t="s">
        <v>63</v>
      </c>
      <c r="AG1569" s="34" t="s">
        <v>1138</v>
      </c>
    </row>
    <row r="1570" spans="1:33" s="5" customFormat="1" ht="50.25" customHeight="1" x14ac:dyDescent="0.3">
      <c r="A1570" s="58" t="s">
        <v>5032</v>
      </c>
      <c r="B1570" s="35">
        <v>80141607</v>
      </c>
      <c r="C1570" s="34" t="s">
        <v>5179</v>
      </c>
      <c r="D1570" s="55">
        <v>43159</v>
      </c>
      <c r="E1570" s="34" t="s">
        <v>136</v>
      </c>
      <c r="F1570" s="34" t="s">
        <v>211</v>
      </c>
      <c r="G1570" s="34" t="s">
        <v>515</v>
      </c>
      <c r="H1570" s="74">
        <v>24000000</v>
      </c>
      <c r="I1570" s="74">
        <v>24000000</v>
      </c>
      <c r="J1570" s="34" t="s">
        <v>76</v>
      </c>
      <c r="K1570" s="34" t="s">
        <v>68</v>
      </c>
      <c r="L1570" s="35" t="s">
        <v>5106</v>
      </c>
      <c r="M1570" s="35" t="s">
        <v>250</v>
      </c>
      <c r="N1570" s="58" t="s">
        <v>5107</v>
      </c>
      <c r="O1570" s="45" t="s">
        <v>5108</v>
      </c>
      <c r="P1570" s="34" t="s">
        <v>5039</v>
      </c>
      <c r="Q1570" s="34" t="s">
        <v>5040</v>
      </c>
      <c r="R1570" s="34" t="s">
        <v>5109</v>
      </c>
      <c r="S1570" s="34" t="s">
        <v>5110</v>
      </c>
      <c r="T1570" s="34" t="s">
        <v>5043</v>
      </c>
      <c r="U1570" s="35" t="s">
        <v>5111</v>
      </c>
      <c r="V1570" s="35"/>
      <c r="W1570" s="34"/>
      <c r="X1570" s="60"/>
      <c r="Y1570" s="34"/>
      <c r="Z1570" s="34"/>
      <c r="AA1570" s="68" t="str">
        <f t="shared" si="24"/>
        <v/>
      </c>
      <c r="AB1570" s="35"/>
      <c r="AC1570" s="35"/>
      <c r="AD1570" s="35" t="s">
        <v>5051</v>
      </c>
      <c r="AE1570" s="35" t="s">
        <v>5106</v>
      </c>
      <c r="AF1570" s="34" t="s">
        <v>63</v>
      </c>
      <c r="AG1570" s="34" t="s">
        <v>1138</v>
      </c>
    </row>
    <row r="1571" spans="1:33" s="5" customFormat="1" ht="50.25" customHeight="1" x14ac:dyDescent="0.3">
      <c r="A1571" s="58" t="s">
        <v>5032</v>
      </c>
      <c r="B1571" s="35">
        <v>80141607</v>
      </c>
      <c r="C1571" s="34" t="s">
        <v>5179</v>
      </c>
      <c r="D1571" s="55">
        <v>43159</v>
      </c>
      <c r="E1571" s="34" t="s">
        <v>136</v>
      </c>
      <c r="F1571" s="34" t="s">
        <v>211</v>
      </c>
      <c r="G1571" s="34" t="s">
        <v>232</v>
      </c>
      <c r="H1571" s="74">
        <v>36394000</v>
      </c>
      <c r="I1571" s="74">
        <v>36394000</v>
      </c>
      <c r="J1571" s="34" t="s">
        <v>76</v>
      </c>
      <c r="K1571" s="34" t="s">
        <v>68</v>
      </c>
      <c r="L1571" s="35" t="s">
        <v>5106</v>
      </c>
      <c r="M1571" s="35" t="s">
        <v>250</v>
      </c>
      <c r="N1571" s="58" t="s">
        <v>5107</v>
      </c>
      <c r="O1571" s="45" t="s">
        <v>5108</v>
      </c>
      <c r="P1571" s="34" t="s">
        <v>5039</v>
      </c>
      <c r="Q1571" s="34" t="s">
        <v>5040</v>
      </c>
      <c r="R1571" s="34" t="s">
        <v>5109</v>
      </c>
      <c r="S1571" s="34" t="s">
        <v>5110</v>
      </c>
      <c r="T1571" s="34" t="s">
        <v>5043</v>
      </c>
      <c r="U1571" s="35" t="s">
        <v>5117</v>
      </c>
      <c r="V1571" s="35"/>
      <c r="W1571" s="34"/>
      <c r="X1571" s="60"/>
      <c r="Y1571" s="34"/>
      <c r="Z1571" s="34"/>
      <c r="AA1571" s="68" t="str">
        <f t="shared" si="24"/>
        <v/>
      </c>
      <c r="AB1571" s="35"/>
      <c r="AC1571" s="35"/>
      <c r="AD1571" s="35" t="s">
        <v>5051</v>
      </c>
      <c r="AE1571" s="35" t="s">
        <v>5106</v>
      </c>
      <c r="AF1571" s="34" t="s">
        <v>63</v>
      </c>
      <c r="AG1571" s="34" t="s">
        <v>1138</v>
      </c>
    </row>
    <row r="1572" spans="1:33" s="5" customFormat="1" ht="50.25" customHeight="1" x14ac:dyDescent="0.3">
      <c r="A1572" s="58" t="s">
        <v>5032</v>
      </c>
      <c r="B1572" s="35">
        <v>80141607</v>
      </c>
      <c r="C1572" s="34" t="s">
        <v>5179</v>
      </c>
      <c r="D1572" s="55">
        <v>43159</v>
      </c>
      <c r="E1572" s="34" t="s">
        <v>136</v>
      </c>
      <c r="F1572" s="34" t="s">
        <v>211</v>
      </c>
      <c r="G1572" s="34" t="s">
        <v>515</v>
      </c>
      <c r="H1572" s="74">
        <v>80000000</v>
      </c>
      <c r="I1572" s="74">
        <v>80000000</v>
      </c>
      <c r="J1572" s="34" t="s">
        <v>76</v>
      </c>
      <c r="K1572" s="34" t="s">
        <v>68</v>
      </c>
      <c r="L1572" s="35" t="s">
        <v>5178</v>
      </c>
      <c r="M1572" s="35" t="s">
        <v>5152</v>
      </c>
      <c r="N1572" s="58" t="s">
        <v>5153</v>
      </c>
      <c r="O1572" s="45" t="s">
        <v>5154</v>
      </c>
      <c r="P1572" s="34" t="s">
        <v>5039</v>
      </c>
      <c r="Q1572" s="34" t="s">
        <v>5040</v>
      </c>
      <c r="R1572" s="34" t="s">
        <v>5155</v>
      </c>
      <c r="S1572" s="34" t="s">
        <v>5156</v>
      </c>
      <c r="T1572" s="34" t="s">
        <v>5043</v>
      </c>
      <c r="U1572" s="35" t="s">
        <v>5157</v>
      </c>
      <c r="V1572" s="35"/>
      <c r="W1572" s="34"/>
      <c r="X1572" s="60"/>
      <c r="Y1572" s="34"/>
      <c r="Z1572" s="34"/>
      <c r="AA1572" s="68" t="str">
        <f t="shared" si="24"/>
        <v/>
      </c>
      <c r="AB1572" s="35"/>
      <c r="AC1572" s="35"/>
      <c r="AD1572" s="35" t="s">
        <v>5051</v>
      </c>
      <c r="AE1572" s="35" t="s">
        <v>5151</v>
      </c>
      <c r="AF1572" s="34" t="s">
        <v>63</v>
      </c>
      <c r="AG1572" s="34" t="s">
        <v>1138</v>
      </c>
    </row>
    <row r="1573" spans="1:33" s="5" customFormat="1" ht="50.25" customHeight="1" x14ac:dyDescent="0.3">
      <c r="A1573" s="58" t="s">
        <v>5032</v>
      </c>
      <c r="B1573" s="35" t="s">
        <v>5180</v>
      </c>
      <c r="C1573" s="34" t="s">
        <v>5181</v>
      </c>
      <c r="D1573" s="55">
        <v>43049</v>
      </c>
      <c r="E1573" s="34" t="s">
        <v>5182</v>
      </c>
      <c r="F1573" s="34" t="s">
        <v>47</v>
      </c>
      <c r="G1573" s="34" t="s">
        <v>232</v>
      </c>
      <c r="H1573" s="74">
        <v>394417262</v>
      </c>
      <c r="I1573" s="74">
        <v>313377076</v>
      </c>
      <c r="J1573" s="34" t="s">
        <v>49</v>
      </c>
      <c r="K1573" s="34" t="s">
        <v>50</v>
      </c>
      <c r="L1573" s="35" t="s">
        <v>5183</v>
      </c>
      <c r="M1573" s="35" t="s">
        <v>5184</v>
      </c>
      <c r="N1573" s="58">
        <v>3839809</v>
      </c>
      <c r="O1573" s="45" t="s">
        <v>5185</v>
      </c>
      <c r="P1573" s="34" t="s">
        <v>5186</v>
      </c>
      <c r="Q1573" s="34" t="s">
        <v>5187</v>
      </c>
      <c r="R1573" s="34" t="s">
        <v>5188</v>
      </c>
      <c r="S1573" s="34" t="s">
        <v>5189</v>
      </c>
      <c r="T1573" s="34" t="s">
        <v>5187</v>
      </c>
      <c r="U1573" s="35" t="s">
        <v>5190</v>
      </c>
      <c r="V1573" s="35">
        <v>7742</v>
      </c>
      <c r="W1573" s="34">
        <v>7742</v>
      </c>
      <c r="X1573" s="60">
        <v>43049</v>
      </c>
      <c r="Y1573" s="34" t="s">
        <v>5191</v>
      </c>
      <c r="Z1573" s="34">
        <v>4600007887</v>
      </c>
      <c r="AA1573" s="68">
        <f t="shared" si="24"/>
        <v>1</v>
      </c>
      <c r="AB1573" s="35" t="s">
        <v>5192</v>
      </c>
      <c r="AC1573" s="35" t="s">
        <v>61</v>
      </c>
      <c r="AD1573" s="35"/>
      <c r="AE1573" s="35" t="s">
        <v>5193</v>
      </c>
      <c r="AF1573" s="34" t="s">
        <v>94</v>
      </c>
      <c r="AG1573" s="34" t="s">
        <v>5194</v>
      </c>
    </row>
    <row r="1574" spans="1:33" s="5" customFormat="1" ht="50.25" customHeight="1" x14ac:dyDescent="0.3">
      <c r="A1574" s="58" t="s">
        <v>5032</v>
      </c>
      <c r="B1574" s="35">
        <v>81112217</v>
      </c>
      <c r="C1574" s="34" t="s">
        <v>5195</v>
      </c>
      <c r="D1574" s="55">
        <v>43049</v>
      </c>
      <c r="E1574" s="34" t="s">
        <v>5182</v>
      </c>
      <c r="F1574" s="34" t="s">
        <v>95</v>
      </c>
      <c r="G1574" s="34" t="s">
        <v>232</v>
      </c>
      <c r="H1574" s="74">
        <v>47419307</v>
      </c>
      <c r="I1574" s="74">
        <v>39802688</v>
      </c>
      <c r="J1574" s="34" t="s">
        <v>49</v>
      </c>
      <c r="K1574" s="34" t="s">
        <v>50</v>
      </c>
      <c r="L1574" s="35" t="s">
        <v>5183</v>
      </c>
      <c r="M1574" s="35" t="s">
        <v>5184</v>
      </c>
      <c r="N1574" s="58">
        <v>3839809</v>
      </c>
      <c r="O1574" s="45" t="s">
        <v>5185</v>
      </c>
      <c r="P1574" s="34" t="s">
        <v>5186</v>
      </c>
      <c r="Q1574" s="34" t="s">
        <v>5187</v>
      </c>
      <c r="R1574" s="34" t="s">
        <v>5188</v>
      </c>
      <c r="S1574" s="34" t="s">
        <v>5189</v>
      </c>
      <c r="T1574" s="34" t="s">
        <v>5187</v>
      </c>
      <c r="U1574" s="35" t="s">
        <v>5196</v>
      </c>
      <c r="V1574" s="35">
        <v>7743</v>
      </c>
      <c r="W1574" s="34">
        <v>7743</v>
      </c>
      <c r="X1574" s="60">
        <v>43049</v>
      </c>
      <c r="Y1574" s="34" t="s">
        <v>5191</v>
      </c>
      <c r="Z1574" s="34">
        <v>4600007734</v>
      </c>
      <c r="AA1574" s="68">
        <f t="shared" si="24"/>
        <v>1</v>
      </c>
      <c r="AB1574" s="35" t="s">
        <v>5197</v>
      </c>
      <c r="AC1574" s="35" t="s">
        <v>61</v>
      </c>
      <c r="AD1574" s="35"/>
      <c r="AE1574" s="35" t="s">
        <v>5198</v>
      </c>
      <c r="AF1574" s="34" t="s">
        <v>63</v>
      </c>
      <c r="AG1574" s="34" t="s">
        <v>5194</v>
      </c>
    </row>
    <row r="1575" spans="1:33" s="5" customFormat="1" ht="50.25" customHeight="1" x14ac:dyDescent="0.3">
      <c r="A1575" s="58" t="s">
        <v>5032</v>
      </c>
      <c r="B1575" s="35">
        <v>81112217</v>
      </c>
      <c r="C1575" s="34" t="s">
        <v>5195</v>
      </c>
      <c r="D1575" s="55">
        <v>43049</v>
      </c>
      <c r="E1575" s="34" t="s">
        <v>5182</v>
      </c>
      <c r="F1575" s="34" t="s">
        <v>95</v>
      </c>
      <c r="G1575" s="34" t="s">
        <v>515</v>
      </c>
      <c r="H1575" s="74">
        <v>57692978</v>
      </c>
      <c r="I1575" s="74">
        <v>41766688</v>
      </c>
      <c r="J1575" s="34" t="s">
        <v>49</v>
      </c>
      <c r="K1575" s="34" t="s">
        <v>50</v>
      </c>
      <c r="L1575" s="35" t="s">
        <v>5183</v>
      </c>
      <c r="M1575" s="35" t="s">
        <v>5184</v>
      </c>
      <c r="N1575" s="58">
        <v>3839809</v>
      </c>
      <c r="O1575" s="45" t="s">
        <v>5185</v>
      </c>
      <c r="P1575" s="34" t="s">
        <v>5186</v>
      </c>
      <c r="Q1575" s="34" t="s">
        <v>5187</v>
      </c>
      <c r="R1575" s="34" t="s">
        <v>5188</v>
      </c>
      <c r="S1575" s="34" t="s">
        <v>5189</v>
      </c>
      <c r="T1575" s="34" t="s">
        <v>5187</v>
      </c>
      <c r="U1575" s="35" t="s">
        <v>5196</v>
      </c>
      <c r="V1575" s="35">
        <v>7743</v>
      </c>
      <c r="W1575" s="34">
        <v>7743</v>
      </c>
      <c r="X1575" s="60">
        <v>43049</v>
      </c>
      <c r="Y1575" s="34" t="s">
        <v>5191</v>
      </c>
      <c r="Z1575" s="34">
        <v>4600007734</v>
      </c>
      <c r="AA1575" s="68">
        <f t="shared" si="24"/>
        <v>1</v>
      </c>
      <c r="AB1575" s="35" t="s">
        <v>5197</v>
      </c>
      <c r="AC1575" s="35" t="s">
        <v>61</v>
      </c>
      <c r="AD1575" s="35"/>
      <c r="AE1575" s="35" t="s">
        <v>5198</v>
      </c>
      <c r="AF1575" s="34" t="s">
        <v>63</v>
      </c>
      <c r="AG1575" s="34" t="s">
        <v>5194</v>
      </c>
    </row>
    <row r="1576" spans="1:33" s="5" customFormat="1" ht="50.25" customHeight="1" x14ac:dyDescent="0.3">
      <c r="A1576" s="58" t="s">
        <v>5032</v>
      </c>
      <c r="B1576" s="35">
        <v>81112101</v>
      </c>
      <c r="C1576" s="34" t="s">
        <v>5199</v>
      </c>
      <c r="D1576" s="55">
        <v>43049</v>
      </c>
      <c r="E1576" s="34" t="s">
        <v>5200</v>
      </c>
      <c r="F1576" s="34" t="s">
        <v>47</v>
      </c>
      <c r="G1576" s="34" t="s">
        <v>232</v>
      </c>
      <c r="H1576" s="74">
        <v>252845821</v>
      </c>
      <c r="I1576" s="74">
        <v>214918948</v>
      </c>
      <c r="J1576" s="34" t="s">
        <v>49</v>
      </c>
      <c r="K1576" s="34" t="s">
        <v>50</v>
      </c>
      <c r="L1576" s="35" t="s">
        <v>5183</v>
      </c>
      <c r="M1576" s="35" t="s">
        <v>5184</v>
      </c>
      <c r="N1576" s="58">
        <v>3839809</v>
      </c>
      <c r="O1576" s="45" t="s">
        <v>5185</v>
      </c>
      <c r="P1576" s="34" t="s">
        <v>5186</v>
      </c>
      <c r="Q1576" s="34" t="s">
        <v>5187</v>
      </c>
      <c r="R1576" s="34" t="s">
        <v>5188</v>
      </c>
      <c r="S1576" s="34" t="s">
        <v>5189</v>
      </c>
      <c r="T1576" s="34" t="s">
        <v>5187</v>
      </c>
      <c r="U1576" s="35" t="s">
        <v>5190</v>
      </c>
      <c r="V1576" s="35">
        <v>7782</v>
      </c>
      <c r="W1576" s="34">
        <v>7782</v>
      </c>
      <c r="X1576" s="60">
        <v>43049</v>
      </c>
      <c r="Y1576" s="34" t="s">
        <v>5191</v>
      </c>
      <c r="Z1576" s="34">
        <v>4600007763</v>
      </c>
      <c r="AA1576" s="68">
        <f t="shared" si="24"/>
        <v>1</v>
      </c>
      <c r="AB1576" s="35" t="s">
        <v>5192</v>
      </c>
      <c r="AC1576" s="35" t="s">
        <v>61</v>
      </c>
      <c r="AD1576" s="35"/>
      <c r="AE1576" s="35" t="s">
        <v>5198</v>
      </c>
      <c r="AF1576" s="34" t="s">
        <v>63</v>
      </c>
      <c r="AG1576" s="34" t="s">
        <v>5194</v>
      </c>
    </row>
    <row r="1577" spans="1:33" s="5" customFormat="1" ht="50.25" customHeight="1" x14ac:dyDescent="0.3">
      <c r="A1577" s="58" t="s">
        <v>5032</v>
      </c>
      <c r="B1577" s="35">
        <v>80141607</v>
      </c>
      <c r="C1577" s="34" t="s">
        <v>5201</v>
      </c>
      <c r="D1577" s="55">
        <v>43129</v>
      </c>
      <c r="E1577" s="34" t="s">
        <v>5182</v>
      </c>
      <c r="F1577" s="34" t="s">
        <v>75</v>
      </c>
      <c r="G1577" s="34" t="s">
        <v>232</v>
      </c>
      <c r="H1577" s="74">
        <v>40000000</v>
      </c>
      <c r="I1577" s="74">
        <v>40000000</v>
      </c>
      <c r="J1577" s="34" t="s">
        <v>76</v>
      </c>
      <c r="K1577" s="34" t="s">
        <v>68</v>
      </c>
      <c r="L1577" s="35" t="s">
        <v>5202</v>
      </c>
      <c r="M1577" s="35" t="s">
        <v>5203</v>
      </c>
      <c r="N1577" s="58">
        <v>3839819</v>
      </c>
      <c r="O1577" s="45" t="s">
        <v>5204</v>
      </c>
      <c r="P1577" s="34" t="s">
        <v>5186</v>
      </c>
      <c r="Q1577" s="34" t="s">
        <v>5205</v>
      </c>
      <c r="R1577" s="34" t="s">
        <v>5206</v>
      </c>
      <c r="S1577" s="34" t="s">
        <v>5207</v>
      </c>
      <c r="T1577" s="34" t="s">
        <v>5205</v>
      </c>
      <c r="U1577" s="35" t="s">
        <v>5208</v>
      </c>
      <c r="V1577" s="35"/>
      <c r="W1577" s="34"/>
      <c r="X1577" s="60"/>
      <c r="Y1577" s="34"/>
      <c r="Z1577" s="34"/>
      <c r="AA1577" s="68" t="str">
        <f t="shared" si="24"/>
        <v/>
      </c>
      <c r="AB1577" s="35"/>
      <c r="AC1577" s="35"/>
      <c r="AD1577" s="35"/>
      <c r="AE1577" s="35" t="s">
        <v>5202</v>
      </c>
      <c r="AF1577" s="34" t="s">
        <v>5209</v>
      </c>
      <c r="AG1577" s="34" t="s">
        <v>5210</v>
      </c>
    </row>
    <row r="1578" spans="1:33" s="5" customFormat="1" ht="50.25" customHeight="1" x14ac:dyDescent="0.3">
      <c r="A1578" s="58" t="s">
        <v>5032</v>
      </c>
      <c r="B1578" s="35">
        <v>45111616</v>
      </c>
      <c r="C1578" s="34" t="s">
        <v>5211</v>
      </c>
      <c r="D1578" s="55">
        <v>43129</v>
      </c>
      <c r="E1578" s="34" t="s">
        <v>5015</v>
      </c>
      <c r="F1578" s="34" t="s">
        <v>227</v>
      </c>
      <c r="G1578" s="34" t="s">
        <v>232</v>
      </c>
      <c r="H1578" s="74">
        <v>2600000</v>
      </c>
      <c r="I1578" s="74">
        <v>2600000</v>
      </c>
      <c r="J1578" s="34" t="s">
        <v>76</v>
      </c>
      <c r="K1578" s="34" t="s">
        <v>68</v>
      </c>
      <c r="L1578" s="35" t="s">
        <v>5212</v>
      </c>
      <c r="M1578" s="35" t="s">
        <v>4506</v>
      </c>
      <c r="N1578" s="58">
        <v>3839936</v>
      </c>
      <c r="O1578" s="45" t="s">
        <v>5213</v>
      </c>
      <c r="P1578" s="34" t="s">
        <v>5214</v>
      </c>
      <c r="Q1578" s="34" t="s">
        <v>5205</v>
      </c>
      <c r="R1578" s="34" t="s">
        <v>5206</v>
      </c>
      <c r="S1578" s="34" t="s">
        <v>5207</v>
      </c>
      <c r="T1578" s="34" t="s">
        <v>5205</v>
      </c>
      <c r="U1578" s="35" t="s">
        <v>5208</v>
      </c>
      <c r="V1578" s="35"/>
      <c r="W1578" s="34"/>
      <c r="X1578" s="60"/>
      <c r="Y1578" s="34"/>
      <c r="Z1578" s="34"/>
      <c r="AA1578" s="68" t="str">
        <f t="shared" si="24"/>
        <v/>
      </c>
      <c r="AB1578" s="35"/>
      <c r="AC1578" s="35"/>
      <c r="AD1578" s="35" t="s">
        <v>5215</v>
      </c>
      <c r="AE1578" s="35" t="s">
        <v>5216</v>
      </c>
      <c r="AF1578" s="34" t="s">
        <v>5209</v>
      </c>
      <c r="AG1578" s="34" t="s">
        <v>5210</v>
      </c>
    </row>
    <row r="1579" spans="1:33" s="5" customFormat="1" ht="50.25" customHeight="1" x14ac:dyDescent="0.3">
      <c r="A1579" s="58" t="s">
        <v>5032</v>
      </c>
      <c r="B1579" s="35">
        <v>85101701</v>
      </c>
      <c r="C1579" s="34" t="s">
        <v>5217</v>
      </c>
      <c r="D1579" s="55">
        <v>43165</v>
      </c>
      <c r="E1579" s="34" t="s">
        <v>5218</v>
      </c>
      <c r="F1579" s="34" t="s">
        <v>211</v>
      </c>
      <c r="G1579" s="34" t="s">
        <v>515</v>
      </c>
      <c r="H1579" s="74">
        <v>280000000</v>
      </c>
      <c r="I1579" s="74">
        <v>280000000</v>
      </c>
      <c r="J1579" s="34" t="s">
        <v>76</v>
      </c>
      <c r="K1579" s="34" t="s">
        <v>68</v>
      </c>
      <c r="L1579" s="35" t="s">
        <v>5219</v>
      </c>
      <c r="M1579" s="35" t="s">
        <v>234</v>
      </c>
      <c r="N1579" s="58">
        <v>3839868</v>
      </c>
      <c r="O1579" s="45" t="s">
        <v>5220</v>
      </c>
      <c r="P1579" s="34" t="s">
        <v>5221</v>
      </c>
      <c r="Q1579" s="34" t="s">
        <v>5222</v>
      </c>
      <c r="R1579" s="34" t="s">
        <v>5221</v>
      </c>
      <c r="S1579" s="34" t="s">
        <v>5223</v>
      </c>
      <c r="T1579" s="34" t="s">
        <v>5222</v>
      </c>
      <c r="U1579" s="35" t="s">
        <v>5224</v>
      </c>
      <c r="V1579" s="35"/>
      <c r="W1579" s="34"/>
      <c r="X1579" s="60"/>
      <c r="Y1579" s="34"/>
      <c r="Z1579" s="34"/>
      <c r="AA1579" s="68" t="str">
        <f t="shared" si="24"/>
        <v/>
      </c>
      <c r="AB1579" s="35"/>
      <c r="AC1579" s="35"/>
      <c r="AD1579" s="35"/>
      <c r="AE1579" s="35" t="s">
        <v>5225</v>
      </c>
      <c r="AF1579" s="34" t="s">
        <v>63</v>
      </c>
      <c r="AG1579" s="34" t="s">
        <v>5210</v>
      </c>
    </row>
    <row r="1580" spans="1:33" s="5" customFormat="1" ht="50.25" customHeight="1" x14ac:dyDescent="0.3">
      <c r="A1580" s="58" t="s">
        <v>5032</v>
      </c>
      <c r="B1580" s="35">
        <v>80000000</v>
      </c>
      <c r="C1580" s="34" t="s">
        <v>5226</v>
      </c>
      <c r="D1580" s="55">
        <v>43060</v>
      </c>
      <c r="E1580" s="34" t="s">
        <v>1429</v>
      </c>
      <c r="F1580" s="34" t="s">
        <v>47</v>
      </c>
      <c r="G1580" s="34" t="s">
        <v>515</v>
      </c>
      <c r="H1580" s="74">
        <v>11446717400</v>
      </c>
      <c r="I1580" s="74">
        <v>3338369000</v>
      </c>
      <c r="J1580" s="34" t="s">
        <v>49</v>
      </c>
      <c r="K1580" s="34" t="s">
        <v>50</v>
      </c>
      <c r="L1580" s="35" t="s">
        <v>5227</v>
      </c>
      <c r="M1580" s="35" t="s">
        <v>250</v>
      </c>
      <c r="N1580" s="58">
        <v>3839830</v>
      </c>
      <c r="O1580" s="45" t="s">
        <v>5228</v>
      </c>
      <c r="P1580" s="34" t="s">
        <v>5186</v>
      </c>
      <c r="Q1580" s="34"/>
      <c r="R1580" s="34"/>
      <c r="S1580" s="34" t="s">
        <v>5229</v>
      </c>
      <c r="T1580" s="34"/>
      <c r="U1580" s="35"/>
      <c r="V1580" s="35">
        <v>7966</v>
      </c>
      <c r="W1580" s="34">
        <v>17329</v>
      </c>
      <c r="X1580" s="60">
        <v>43049</v>
      </c>
      <c r="Y1580" s="34" t="s">
        <v>68</v>
      </c>
      <c r="Z1580" s="34">
        <v>4600007919</v>
      </c>
      <c r="AA1580" s="68">
        <f t="shared" si="24"/>
        <v>1</v>
      </c>
      <c r="AB1580" s="35" t="s">
        <v>5230</v>
      </c>
      <c r="AC1580" s="35" t="s">
        <v>61</v>
      </c>
      <c r="AD1580" s="35" t="s">
        <v>5231</v>
      </c>
      <c r="AE1580" s="35" t="s">
        <v>5232</v>
      </c>
      <c r="AF1580" s="34" t="s">
        <v>63</v>
      </c>
      <c r="AG1580" s="34" t="s">
        <v>5194</v>
      </c>
    </row>
    <row r="1581" spans="1:33" s="5" customFormat="1" ht="50.25" customHeight="1" x14ac:dyDescent="0.3">
      <c r="A1581" s="58" t="s">
        <v>5032</v>
      </c>
      <c r="B1581" s="35">
        <v>81112200</v>
      </c>
      <c r="C1581" s="34" t="s">
        <v>5233</v>
      </c>
      <c r="D1581" s="55">
        <v>43118</v>
      </c>
      <c r="E1581" s="34" t="s">
        <v>5234</v>
      </c>
      <c r="F1581" s="34" t="s">
        <v>5235</v>
      </c>
      <c r="G1581" s="34" t="s">
        <v>515</v>
      </c>
      <c r="H1581" s="74">
        <v>893312835</v>
      </c>
      <c r="I1581" s="74">
        <v>893312835</v>
      </c>
      <c r="J1581" s="34" t="s">
        <v>76</v>
      </c>
      <c r="K1581" s="34" t="s">
        <v>68</v>
      </c>
      <c r="L1581" s="35" t="s">
        <v>5236</v>
      </c>
      <c r="M1581" s="35" t="s">
        <v>250</v>
      </c>
      <c r="N1581" s="58">
        <v>3839394</v>
      </c>
      <c r="O1581" s="45" t="s">
        <v>5237</v>
      </c>
      <c r="P1581" s="34" t="s">
        <v>5238</v>
      </c>
      <c r="Q1581" s="34" t="s">
        <v>5239</v>
      </c>
      <c r="R1581" s="34" t="s">
        <v>5238</v>
      </c>
      <c r="S1581" s="34" t="s">
        <v>5240</v>
      </c>
      <c r="T1581" s="34" t="s">
        <v>5241</v>
      </c>
      <c r="U1581" s="35"/>
      <c r="V1581" s="35">
        <v>8056</v>
      </c>
      <c r="W1581" s="34">
        <v>20714</v>
      </c>
      <c r="X1581" s="60" t="s">
        <v>5242</v>
      </c>
      <c r="Y1581" s="34" t="s">
        <v>68</v>
      </c>
      <c r="Z1581" s="34">
        <v>4600008042</v>
      </c>
      <c r="AA1581" s="68">
        <f t="shared" si="24"/>
        <v>1</v>
      </c>
      <c r="AB1581" s="35" t="s">
        <v>5243</v>
      </c>
      <c r="AC1581" s="35" t="s">
        <v>61</v>
      </c>
      <c r="AD1581" s="35"/>
      <c r="AE1581" s="35" t="s">
        <v>5244</v>
      </c>
      <c r="AF1581" s="34" t="s">
        <v>94</v>
      </c>
      <c r="AG1581" s="34" t="s">
        <v>5194</v>
      </c>
    </row>
    <row r="1582" spans="1:33" s="5" customFormat="1" ht="50.25" customHeight="1" x14ac:dyDescent="0.3">
      <c r="A1582" s="58" t="s">
        <v>5032</v>
      </c>
      <c r="B1582" s="35">
        <v>15101500</v>
      </c>
      <c r="C1582" s="34" t="s">
        <v>5245</v>
      </c>
      <c r="D1582" s="55">
        <v>43102</v>
      </c>
      <c r="E1582" s="34" t="s">
        <v>80</v>
      </c>
      <c r="F1582" s="34" t="s">
        <v>95</v>
      </c>
      <c r="G1582" s="34" t="s">
        <v>232</v>
      </c>
      <c r="H1582" s="74">
        <v>230832501</v>
      </c>
      <c r="I1582" s="74">
        <v>230832501</v>
      </c>
      <c r="J1582" s="34" t="s">
        <v>76</v>
      </c>
      <c r="K1582" s="34" t="s">
        <v>68</v>
      </c>
      <c r="L1582" s="35" t="s">
        <v>5246</v>
      </c>
      <c r="M1582" s="35" t="s">
        <v>5247</v>
      </c>
      <c r="N1582" s="58">
        <v>3839761</v>
      </c>
      <c r="O1582" s="45" t="s">
        <v>5248</v>
      </c>
      <c r="P1582" s="34" t="s">
        <v>5186</v>
      </c>
      <c r="Q1582" s="34" t="s">
        <v>5249</v>
      </c>
      <c r="R1582" s="34" t="s">
        <v>5250</v>
      </c>
      <c r="S1582" s="34" t="s">
        <v>5251</v>
      </c>
      <c r="T1582" s="34" t="s">
        <v>5249</v>
      </c>
      <c r="U1582" s="35" t="s">
        <v>5252</v>
      </c>
      <c r="V1582" s="35">
        <v>8017</v>
      </c>
      <c r="W1582" s="34">
        <v>19937</v>
      </c>
      <c r="X1582" s="60">
        <v>43119</v>
      </c>
      <c r="Y1582" s="34" t="s">
        <v>68</v>
      </c>
      <c r="Z1582" s="34">
        <v>4600007993</v>
      </c>
      <c r="AA1582" s="68">
        <f t="shared" si="24"/>
        <v>1</v>
      </c>
      <c r="AB1582" s="35" t="s">
        <v>5253</v>
      </c>
      <c r="AC1582" s="35" t="s">
        <v>61</v>
      </c>
      <c r="AD1582" s="35" t="s">
        <v>5254</v>
      </c>
      <c r="AE1582" s="35" t="s">
        <v>5255</v>
      </c>
      <c r="AF1582" s="34" t="s">
        <v>63</v>
      </c>
      <c r="AG1582" s="34" t="s">
        <v>5256</v>
      </c>
    </row>
    <row r="1583" spans="1:33" s="5" customFormat="1" ht="50.25" customHeight="1" x14ac:dyDescent="0.3">
      <c r="A1583" s="58" t="s">
        <v>5032</v>
      </c>
      <c r="B1583" s="35">
        <v>15101500</v>
      </c>
      <c r="C1583" s="34" t="s">
        <v>5245</v>
      </c>
      <c r="D1583" s="55">
        <v>43131</v>
      </c>
      <c r="E1583" s="34" t="s">
        <v>80</v>
      </c>
      <c r="F1583" s="34" t="s">
        <v>95</v>
      </c>
      <c r="G1583" s="34" t="s">
        <v>232</v>
      </c>
      <c r="H1583" s="74">
        <v>260458062</v>
      </c>
      <c r="I1583" s="74">
        <v>260458062</v>
      </c>
      <c r="J1583" s="34" t="s">
        <v>76</v>
      </c>
      <c r="K1583" s="34" t="s">
        <v>68</v>
      </c>
      <c r="L1583" s="35" t="s">
        <v>5257</v>
      </c>
      <c r="M1583" s="35" t="s">
        <v>5258</v>
      </c>
      <c r="N1583" s="58">
        <v>3839020</v>
      </c>
      <c r="O1583" s="45" t="s">
        <v>5259</v>
      </c>
      <c r="P1583" s="34" t="s">
        <v>5186</v>
      </c>
      <c r="Q1583" s="34" t="s">
        <v>5249</v>
      </c>
      <c r="R1583" s="34" t="s">
        <v>5250</v>
      </c>
      <c r="S1583" s="34" t="s">
        <v>5251</v>
      </c>
      <c r="T1583" s="34" t="s">
        <v>5249</v>
      </c>
      <c r="U1583" s="35" t="s">
        <v>5252</v>
      </c>
      <c r="V1583" s="35">
        <v>8017</v>
      </c>
      <c r="W1583" s="34">
        <v>19937</v>
      </c>
      <c r="X1583" s="60">
        <v>43119</v>
      </c>
      <c r="Y1583" s="34" t="s">
        <v>68</v>
      </c>
      <c r="Z1583" s="34">
        <v>4600007993</v>
      </c>
      <c r="AA1583" s="68">
        <f t="shared" si="24"/>
        <v>1</v>
      </c>
      <c r="AB1583" s="35" t="s">
        <v>5253</v>
      </c>
      <c r="AC1583" s="35" t="s">
        <v>61</v>
      </c>
      <c r="AD1583" s="35"/>
      <c r="AE1583" s="35" t="s">
        <v>5255</v>
      </c>
      <c r="AF1583" s="34" t="s">
        <v>63</v>
      </c>
      <c r="AG1583" s="34" t="s">
        <v>5256</v>
      </c>
    </row>
    <row r="1584" spans="1:33" s="5" customFormat="1" ht="50.25" customHeight="1" x14ac:dyDescent="0.3">
      <c r="A1584" s="58" t="s">
        <v>5032</v>
      </c>
      <c r="B1584" s="35">
        <v>78181800</v>
      </c>
      <c r="C1584" s="34" t="s">
        <v>5260</v>
      </c>
      <c r="D1584" s="55">
        <v>43102</v>
      </c>
      <c r="E1584" s="34" t="s">
        <v>1690</v>
      </c>
      <c r="F1584" s="34" t="s">
        <v>75</v>
      </c>
      <c r="G1584" s="34" t="s">
        <v>232</v>
      </c>
      <c r="H1584" s="74">
        <v>60156142</v>
      </c>
      <c r="I1584" s="74">
        <v>60156142</v>
      </c>
      <c r="J1584" s="34" t="s">
        <v>76</v>
      </c>
      <c r="K1584" s="34" t="s">
        <v>68</v>
      </c>
      <c r="L1584" s="35" t="s">
        <v>5246</v>
      </c>
      <c r="M1584" s="35" t="s">
        <v>5247</v>
      </c>
      <c r="N1584" s="58">
        <v>3839761</v>
      </c>
      <c r="O1584" s="45" t="s">
        <v>5248</v>
      </c>
      <c r="P1584" s="34" t="s">
        <v>5186</v>
      </c>
      <c r="Q1584" s="34" t="s">
        <v>5249</v>
      </c>
      <c r="R1584" s="34" t="s">
        <v>5250</v>
      </c>
      <c r="S1584" s="34" t="s">
        <v>5251</v>
      </c>
      <c r="T1584" s="34" t="s">
        <v>5249</v>
      </c>
      <c r="U1584" s="35" t="s">
        <v>5252</v>
      </c>
      <c r="V1584" s="35"/>
      <c r="W1584" s="34"/>
      <c r="X1584" s="60"/>
      <c r="Y1584" s="34"/>
      <c r="Z1584" s="34"/>
      <c r="AA1584" s="68" t="str">
        <f t="shared" si="24"/>
        <v/>
      </c>
      <c r="AB1584" s="35"/>
      <c r="AC1584" s="35"/>
      <c r="AD1584" s="35"/>
      <c r="AE1584" s="35" t="s">
        <v>5255</v>
      </c>
      <c r="AF1584" s="34" t="s">
        <v>63</v>
      </c>
      <c r="AG1584" s="34" t="s">
        <v>5256</v>
      </c>
    </row>
    <row r="1585" spans="1:33" s="5" customFormat="1" ht="50.25" customHeight="1" x14ac:dyDescent="0.3">
      <c r="A1585" s="58" t="s">
        <v>5032</v>
      </c>
      <c r="B1585" s="35">
        <v>78181800</v>
      </c>
      <c r="C1585" s="34" t="s">
        <v>5261</v>
      </c>
      <c r="D1585" s="55">
        <v>43102</v>
      </c>
      <c r="E1585" s="34" t="s">
        <v>2463</v>
      </c>
      <c r="F1585" s="34" t="s">
        <v>95</v>
      </c>
      <c r="G1585" s="34" t="s">
        <v>232</v>
      </c>
      <c r="H1585" s="74">
        <v>238224232</v>
      </c>
      <c r="I1585" s="74">
        <v>238224232</v>
      </c>
      <c r="J1585" s="34" t="s">
        <v>76</v>
      </c>
      <c r="K1585" s="34" t="s">
        <v>68</v>
      </c>
      <c r="L1585" s="35" t="s">
        <v>5246</v>
      </c>
      <c r="M1585" s="35" t="s">
        <v>5247</v>
      </c>
      <c r="N1585" s="58">
        <v>3839761</v>
      </c>
      <c r="O1585" s="45" t="s">
        <v>5248</v>
      </c>
      <c r="P1585" s="34" t="s">
        <v>5186</v>
      </c>
      <c r="Q1585" s="34" t="s">
        <v>5249</v>
      </c>
      <c r="R1585" s="34" t="s">
        <v>5250</v>
      </c>
      <c r="S1585" s="34" t="s">
        <v>5251</v>
      </c>
      <c r="T1585" s="34" t="s">
        <v>5249</v>
      </c>
      <c r="U1585" s="35" t="s">
        <v>5252</v>
      </c>
      <c r="V1585" s="35">
        <v>8028</v>
      </c>
      <c r="W1585" s="34">
        <v>20508</v>
      </c>
      <c r="X1585" s="60">
        <v>43126</v>
      </c>
      <c r="Y1585" s="34" t="s">
        <v>68</v>
      </c>
      <c r="Z1585" s="34">
        <v>4600008055</v>
      </c>
      <c r="AA1585" s="68">
        <f t="shared" si="24"/>
        <v>1</v>
      </c>
      <c r="AB1585" s="35" t="s">
        <v>5262</v>
      </c>
      <c r="AC1585" s="35" t="s">
        <v>61</v>
      </c>
      <c r="AD1585" s="35"/>
      <c r="AE1585" s="35" t="s">
        <v>5263</v>
      </c>
      <c r="AF1585" s="34" t="s">
        <v>63</v>
      </c>
      <c r="AG1585" s="34" t="s">
        <v>5256</v>
      </c>
    </row>
    <row r="1586" spans="1:33" s="5" customFormat="1" ht="50.25" customHeight="1" x14ac:dyDescent="0.3">
      <c r="A1586" s="58" t="s">
        <v>5032</v>
      </c>
      <c r="B1586" s="35">
        <v>80111700</v>
      </c>
      <c r="C1586" s="34" t="s">
        <v>5264</v>
      </c>
      <c r="D1586" s="55">
        <v>43102</v>
      </c>
      <c r="E1586" s="34" t="s">
        <v>1690</v>
      </c>
      <c r="F1586" s="34" t="s">
        <v>216</v>
      </c>
      <c r="G1586" s="34" t="s">
        <v>232</v>
      </c>
      <c r="H1586" s="74">
        <v>67224112</v>
      </c>
      <c r="I1586" s="74">
        <v>67224112</v>
      </c>
      <c r="J1586" s="34" t="s">
        <v>76</v>
      </c>
      <c r="K1586" s="34" t="s">
        <v>68</v>
      </c>
      <c r="L1586" s="35" t="s">
        <v>5246</v>
      </c>
      <c r="M1586" s="35" t="s">
        <v>5247</v>
      </c>
      <c r="N1586" s="58">
        <v>3839761</v>
      </c>
      <c r="O1586" s="45" t="s">
        <v>5248</v>
      </c>
      <c r="P1586" s="34" t="s">
        <v>5186</v>
      </c>
      <c r="Q1586" s="34" t="s">
        <v>5249</v>
      </c>
      <c r="R1586" s="34" t="s">
        <v>5250</v>
      </c>
      <c r="S1586" s="34" t="s">
        <v>5251</v>
      </c>
      <c r="T1586" s="34" t="s">
        <v>5249</v>
      </c>
      <c r="U1586" s="35" t="s">
        <v>5252</v>
      </c>
      <c r="V1586" s="35">
        <v>8026</v>
      </c>
      <c r="W1586" s="34">
        <v>20506</v>
      </c>
      <c r="X1586" s="60">
        <v>43126</v>
      </c>
      <c r="Y1586" s="34" t="s">
        <v>68</v>
      </c>
      <c r="Z1586" s="34">
        <v>4600008053</v>
      </c>
      <c r="AA1586" s="68">
        <f t="shared" si="24"/>
        <v>1</v>
      </c>
      <c r="AB1586" s="35" t="s">
        <v>5265</v>
      </c>
      <c r="AC1586" s="35" t="s">
        <v>61</v>
      </c>
      <c r="AD1586" s="35"/>
      <c r="AE1586" s="35" t="s">
        <v>5263</v>
      </c>
      <c r="AF1586" s="34" t="s">
        <v>63</v>
      </c>
      <c r="AG1586" s="34" t="s">
        <v>5256</v>
      </c>
    </row>
    <row r="1587" spans="1:33" s="5" customFormat="1" ht="50.25" customHeight="1" x14ac:dyDescent="0.3">
      <c r="A1587" s="58" t="s">
        <v>5032</v>
      </c>
      <c r="B1587" s="35">
        <v>80131502</v>
      </c>
      <c r="C1587" s="34" t="s">
        <v>5266</v>
      </c>
      <c r="D1587" s="55">
        <v>43102</v>
      </c>
      <c r="E1587" s="34" t="s">
        <v>80</v>
      </c>
      <c r="F1587" s="34" t="s">
        <v>1139</v>
      </c>
      <c r="G1587" s="34" t="s">
        <v>232</v>
      </c>
      <c r="H1587" s="74">
        <v>155389692</v>
      </c>
      <c r="I1587" s="74">
        <v>155389692</v>
      </c>
      <c r="J1587" s="34" t="s">
        <v>76</v>
      </c>
      <c r="K1587" s="34" t="s">
        <v>68</v>
      </c>
      <c r="L1587" s="35" t="s">
        <v>5246</v>
      </c>
      <c r="M1587" s="35" t="s">
        <v>5247</v>
      </c>
      <c r="N1587" s="58">
        <v>3839761</v>
      </c>
      <c r="O1587" s="45" t="s">
        <v>5248</v>
      </c>
      <c r="P1587" s="34" t="s">
        <v>5186</v>
      </c>
      <c r="Q1587" s="34" t="s">
        <v>5249</v>
      </c>
      <c r="R1587" s="34" t="s">
        <v>5250</v>
      </c>
      <c r="S1587" s="34" t="s">
        <v>5251</v>
      </c>
      <c r="T1587" s="34" t="s">
        <v>5249</v>
      </c>
      <c r="U1587" s="35" t="s">
        <v>5252</v>
      </c>
      <c r="V1587" s="35" t="s">
        <v>5267</v>
      </c>
      <c r="W1587" s="34">
        <v>20081</v>
      </c>
      <c r="X1587" s="60">
        <v>43089</v>
      </c>
      <c r="Y1587" s="34" t="s">
        <v>68</v>
      </c>
      <c r="Z1587" s="34" t="s">
        <v>5267</v>
      </c>
      <c r="AA1587" s="68">
        <f t="shared" si="24"/>
        <v>1</v>
      </c>
      <c r="AB1587" s="35" t="s">
        <v>5268</v>
      </c>
      <c r="AC1587" s="35" t="s">
        <v>61</v>
      </c>
      <c r="AD1587" s="35"/>
      <c r="AE1587" s="35" t="s">
        <v>5255</v>
      </c>
      <c r="AF1587" s="34" t="s">
        <v>63</v>
      </c>
      <c r="AG1587" s="34" t="s">
        <v>5256</v>
      </c>
    </row>
    <row r="1588" spans="1:33" s="5" customFormat="1" ht="50.25" customHeight="1" x14ac:dyDescent="0.3">
      <c r="A1588" s="58" t="s">
        <v>5032</v>
      </c>
      <c r="B1588" s="35" t="s">
        <v>5269</v>
      </c>
      <c r="C1588" s="34" t="s">
        <v>5270</v>
      </c>
      <c r="D1588" s="55">
        <v>43102</v>
      </c>
      <c r="E1588" s="34" t="s">
        <v>1690</v>
      </c>
      <c r="F1588" s="34" t="s">
        <v>216</v>
      </c>
      <c r="G1588" s="34" t="s">
        <v>232</v>
      </c>
      <c r="H1588" s="74">
        <v>31875603</v>
      </c>
      <c r="I1588" s="74">
        <v>31875603</v>
      </c>
      <c r="J1588" s="34" t="s">
        <v>76</v>
      </c>
      <c r="K1588" s="34" t="s">
        <v>68</v>
      </c>
      <c r="L1588" s="35" t="s">
        <v>5246</v>
      </c>
      <c r="M1588" s="35" t="s">
        <v>5247</v>
      </c>
      <c r="N1588" s="58">
        <v>3839761</v>
      </c>
      <c r="O1588" s="45" t="s">
        <v>5248</v>
      </c>
      <c r="P1588" s="34" t="s">
        <v>5186</v>
      </c>
      <c r="Q1588" s="34" t="s">
        <v>5249</v>
      </c>
      <c r="R1588" s="34" t="s">
        <v>5250</v>
      </c>
      <c r="S1588" s="34" t="s">
        <v>5251</v>
      </c>
      <c r="T1588" s="34" t="s">
        <v>5249</v>
      </c>
      <c r="U1588" s="35" t="s">
        <v>5252</v>
      </c>
      <c r="V1588" s="35">
        <v>8027</v>
      </c>
      <c r="W1588" s="34">
        <v>20019</v>
      </c>
      <c r="X1588" s="60">
        <v>43126</v>
      </c>
      <c r="Y1588" s="34" t="s">
        <v>68</v>
      </c>
      <c r="Z1588" s="34">
        <v>4600008046</v>
      </c>
      <c r="AA1588" s="68">
        <f t="shared" si="24"/>
        <v>1</v>
      </c>
      <c r="AB1588" s="35" t="s">
        <v>5271</v>
      </c>
      <c r="AC1588" s="35" t="s">
        <v>61</v>
      </c>
      <c r="AD1588" s="35"/>
      <c r="AE1588" s="35" t="s">
        <v>5272</v>
      </c>
      <c r="AF1588" s="34" t="s">
        <v>63</v>
      </c>
      <c r="AG1588" s="34" t="s">
        <v>5256</v>
      </c>
    </row>
    <row r="1589" spans="1:33" s="5" customFormat="1" ht="50.25" customHeight="1" x14ac:dyDescent="0.3">
      <c r="A1589" s="58" t="s">
        <v>5032</v>
      </c>
      <c r="B1589" s="35" t="s">
        <v>5269</v>
      </c>
      <c r="C1589" s="34" t="s">
        <v>5270</v>
      </c>
      <c r="D1589" s="55">
        <v>43102</v>
      </c>
      <c r="E1589" s="34" t="s">
        <v>1690</v>
      </c>
      <c r="F1589" s="34" t="s">
        <v>216</v>
      </c>
      <c r="G1589" s="34" t="s">
        <v>232</v>
      </c>
      <c r="H1589" s="74">
        <v>13660973</v>
      </c>
      <c r="I1589" s="74">
        <v>13660973</v>
      </c>
      <c r="J1589" s="34" t="s">
        <v>76</v>
      </c>
      <c r="K1589" s="34" t="s">
        <v>68</v>
      </c>
      <c r="L1589" s="35" t="s">
        <v>5257</v>
      </c>
      <c r="M1589" s="35" t="s">
        <v>5258</v>
      </c>
      <c r="N1589" s="58">
        <v>3839020</v>
      </c>
      <c r="O1589" s="45" t="s">
        <v>5259</v>
      </c>
      <c r="P1589" s="34" t="s">
        <v>5186</v>
      </c>
      <c r="Q1589" s="34" t="s">
        <v>5249</v>
      </c>
      <c r="R1589" s="34" t="s">
        <v>5250</v>
      </c>
      <c r="S1589" s="34" t="s">
        <v>5273</v>
      </c>
      <c r="T1589" s="34" t="s">
        <v>5249</v>
      </c>
      <c r="U1589" s="35" t="s">
        <v>5252</v>
      </c>
      <c r="V1589" s="35">
        <v>8027</v>
      </c>
      <c r="W1589" s="34">
        <v>20019</v>
      </c>
      <c r="X1589" s="60">
        <v>43126</v>
      </c>
      <c r="Y1589" s="34" t="s">
        <v>68</v>
      </c>
      <c r="Z1589" s="34">
        <v>4600008046</v>
      </c>
      <c r="AA1589" s="68">
        <f t="shared" si="24"/>
        <v>1</v>
      </c>
      <c r="AB1589" s="35" t="s">
        <v>5271</v>
      </c>
      <c r="AC1589" s="35" t="s">
        <v>61</v>
      </c>
      <c r="AD1589" s="35"/>
      <c r="AE1589" s="35" t="s">
        <v>5274</v>
      </c>
      <c r="AF1589" s="34" t="s">
        <v>63</v>
      </c>
      <c r="AG1589" s="34" t="s">
        <v>5256</v>
      </c>
    </row>
    <row r="1590" spans="1:33" s="5" customFormat="1" ht="50.25" customHeight="1" x14ac:dyDescent="0.3">
      <c r="A1590" s="58" t="s">
        <v>5032</v>
      </c>
      <c r="B1590" s="35">
        <v>80111700</v>
      </c>
      <c r="C1590" s="34" t="s">
        <v>5275</v>
      </c>
      <c r="D1590" s="55">
        <v>43101</v>
      </c>
      <c r="E1590" s="34" t="s">
        <v>1436</v>
      </c>
      <c r="F1590" s="34" t="s">
        <v>216</v>
      </c>
      <c r="G1590" s="34" t="s">
        <v>232</v>
      </c>
      <c r="H1590" s="74">
        <v>79273477</v>
      </c>
      <c r="I1590" s="74">
        <v>79273477</v>
      </c>
      <c r="J1590" s="34" t="s">
        <v>76</v>
      </c>
      <c r="K1590" s="34" t="s">
        <v>68</v>
      </c>
      <c r="L1590" s="35" t="s">
        <v>5246</v>
      </c>
      <c r="M1590" s="35" t="s">
        <v>5247</v>
      </c>
      <c r="N1590" s="58">
        <v>3839761</v>
      </c>
      <c r="O1590" s="45" t="s">
        <v>5248</v>
      </c>
      <c r="P1590" s="34" t="s">
        <v>5186</v>
      </c>
      <c r="Q1590" s="34" t="s">
        <v>5249</v>
      </c>
      <c r="R1590" s="34" t="s">
        <v>5250</v>
      </c>
      <c r="S1590" s="34" t="s">
        <v>5251</v>
      </c>
      <c r="T1590" s="34" t="s">
        <v>5249</v>
      </c>
      <c r="U1590" s="35" t="s">
        <v>5252</v>
      </c>
      <c r="V1590" s="35">
        <v>8044</v>
      </c>
      <c r="W1590" s="34" t="s">
        <v>5276</v>
      </c>
      <c r="X1590" s="60">
        <v>43126</v>
      </c>
      <c r="Y1590" s="34" t="s">
        <v>68</v>
      </c>
      <c r="Z1590" s="34">
        <v>460008041</v>
      </c>
      <c r="AA1590" s="68">
        <f t="shared" si="24"/>
        <v>1</v>
      </c>
      <c r="AB1590" s="35" t="s">
        <v>5277</v>
      </c>
      <c r="AC1590" s="35" t="s">
        <v>61</v>
      </c>
      <c r="AD1590" s="35"/>
      <c r="AE1590" s="35" t="s">
        <v>5255</v>
      </c>
      <c r="AF1590" s="34" t="s">
        <v>63</v>
      </c>
      <c r="AG1590" s="34" t="s">
        <v>5256</v>
      </c>
    </row>
    <row r="1591" spans="1:33" s="5" customFormat="1" ht="50.25" customHeight="1" x14ac:dyDescent="0.3">
      <c r="A1591" s="58" t="s">
        <v>5032</v>
      </c>
      <c r="B1591" s="35">
        <v>85101701</v>
      </c>
      <c r="C1591" s="34" t="s">
        <v>5278</v>
      </c>
      <c r="D1591" s="55">
        <v>43132</v>
      </c>
      <c r="E1591" s="34" t="s">
        <v>834</v>
      </c>
      <c r="F1591" s="34" t="s">
        <v>211</v>
      </c>
      <c r="G1591" s="34" t="s">
        <v>232</v>
      </c>
      <c r="H1591" s="74">
        <v>341248000</v>
      </c>
      <c r="I1591" s="74">
        <v>221248000</v>
      </c>
      <c r="J1591" s="34" t="s">
        <v>76</v>
      </c>
      <c r="K1591" s="34" t="s">
        <v>68</v>
      </c>
      <c r="L1591" s="35" t="s">
        <v>5279</v>
      </c>
      <c r="M1591" s="35" t="s">
        <v>5280</v>
      </c>
      <c r="N1591" s="58" t="s">
        <v>5281</v>
      </c>
      <c r="O1591" s="45" t="s">
        <v>5282</v>
      </c>
      <c r="P1591" s="34" t="s">
        <v>5283</v>
      </c>
      <c r="Q1591" s="34" t="s">
        <v>5284</v>
      </c>
      <c r="R1591" s="34" t="s">
        <v>5285</v>
      </c>
      <c r="S1591" s="34" t="s">
        <v>5286</v>
      </c>
      <c r="T1591" s="34" t="s">
        <v>5287</v>
      </c>
      <c r="U1591" s="35" t="s">
        <v>5288</v>
      </c>
      <c r="V1591" s="35"/>
      <c r="W1591" s="34"/>
      <c r="X1591" s="60"/>
      <c r="Y1591" s="34"/>
      <c r="Z1591" s="34"/>
      <c r="AA1591" s="68" t="str">
        <f t="shared" si="24"/>
        <v/>
      </c>
      <c r="AB1591" s="35"/>
      <c r="AC1591" s="35"/>
      <c r="AD1591" s="35"/>
      <c r="AE1591" s="35" t="s">
        <v>5279</v>
      </c>
      <c r="AF1591" s="34" t="s">
        <v>63</v>
      </c>
      <c r="AG1591" s="34" t="s">
        <v>1138</v>
      </c>
    </row>
    <row r="1592" spans="1:33" s="5" customFormat="1" ht="50.25" customHeight="1" x14ac:dyDescent="0.3">
      <c r="A1592" s="58" t="s">
        <v>5032</v>
      </c>
      <c r="B1592" s="35">
        <v>85101701</v>
      </c>
      <c r="C1592" s="34" t="s">
        <v>5278</v>
      </c>
      <c r="D1592" s="55">
        <v>43132</v>
      </c>
      <c r="E1592" s="34" t="s">
        <v>834</v>
      </c>
      <c r="F1592" s="34" t="s">
        <v>211</v>
      </c>
      <c r="G1592" s="34" t="s">
        <v>515</v>
      </c>
      <c r="H1592" s="74">
        <v>341248000</v>
      </c>
      <c r="I1592" s="74">
        <v>120000000</v>
      </c>
      <c r="J1592" s="34" t="s">
        <v>76</v>
      </c>
      <c r="K1592" s="34" t="s">
        <v>68</v>
      </c>
      <c r="L1592" s="35" t="s">
        <v>5279</v>
      </c>
      <c r="M1592" s="35" t="s">
        <v>5280</v>
      </c>
      <c r="N1592" s="58" t="s">
        <v>5281</v>
      </c>
      <c r="O1592" s="45" t="s">
        <v>5282</v>
      </c>
      <c r="P1592" s="34" t="s">
        <v>5283</v>
      </c>
      <c r="Q1592" s="34" t="s">
        <v>5284</v>
      </c>
      <c r="R1592" s="34" t="s">
        <v>5285</v>
      </c>
      <c r="S1592" s="34" t="s">
        <v>5286</v>
      </c>
      <c r="T1592" s="34" t="s">
        <v>5287</v>
      </c>
      <c r="U1592" s="35" t="s">
        <v>5288</v>
      </c>
      <c r="V1592" s="35"/>
      <c r="W1592" s="34"/>
      <c r="X1592" s="60"/>
      <c r="Y1592" s="34"/>
      <c r="Z1592" s="34"/>
      <c r="AA1592" s="68" t="str">
        <f t="shared" si="24"/>
        <v/>
      </c>
      <c r="AB1592" s="35"/>
      <c r="AC1592" s="35"/>
      <c r="AD1592" s="35"/>
      <c r="AE1592" s="35" t="s">
        <v>5279</v>
      </c>
      <c r="AF1592" s="34" t="s">
        <v>63</v>
      </c>
      <c r="AG1592" s="34" t="s">
        <v>1138</v>
      </c>
    </row>
    <row r="1593" spans="1:33" s="5" customFormat="1" ht="50.25" customHeight="1" x14ac:dyDescent="0.3">
      <c r="A1593" s="58" t="s">
        <v>5032</v>
      </c>
      <c r="B1593" s="35">
        <v>85101501</v>
      </c>
      <c r="C1593" s="34" t="s">
        <v>5289</v>
      </c>
      <c r="D1593" s="55">
        <v>43049</v>
      </c>
      <c r="E1593" s="34" t="s">
        <v>2857</v>
      </c>
      <c r="F1593" s="34" t="s">
        <v>47</v>
      </c>
      <c r="G1593" s="34" t="s">
        <v>515</v>
      </c>
      <c r="H1593" s="74">
        <v>5550000000</v>
      </c>
      <c r="I1593" s="74">
        <v>3000000000</v>
      </c>
      <c r="J1593" s="34" t="s">
        <v>49</v>
      </c>
      <c r="K1593" s="34" t="s">
        <v>50</v>
      </c>
      <c r="L1593" s="35" t="s">
        <v>5290</v>
      </c>
      <c r="M1593" s="35" t="s">
        <v>5291</v>
      </c>
      <c r="N1593" s="58" t="s">
        <v>5292</v>
      </c>
      <c r="O1593" s="45" t="s">
        <v>5293</v>
      </c>
      <c r="P1593" s="34" t="s">
        <v>5186</v>
      </c>
      <c r="Q1593" s="34" t="s">
        <v>5294</v>
      </c>
      <c r="R1593" s="34" t="s">
        <v>5295</v>
      </c>
      <c r="S1593" s="34" t="s">
        <v>5296</v>
      </c>
      <c r="T1593" s="34" t="s">
        <v>5294</v>
      </c>
      <c r="U1593" s="35" t="s">
        <v>5297</v>
      </c>
      <c r="V1593" s="35">
        <v>7636</v>
      </c>
      <c r="W1593" s="34">
        <v>18484</v>
      </c>
      <c r="X1593" s="60">
        <v>43032</v>
      </c>
      <c r="Y1593" s="34">
        <f>Tabla2[[#This Row],[Número del Contrato]]</f>
        <v>4600007700</v>
      </c>
      <c r="Z1593" s="34">
        <v>4600007700</v>
      </c>
      <c r="AA1593" s="68">
        <f t="shared" si="24"/>
        <v>1</v>
      </c>
      <c r="AB1593" s="35" t="s">
        <v>5299</v>
      </c>
      <c r="AC1593" s="35" t="s">
        <v>61</v>
      </c>
      <c r="AD1593" s="35" t="s">
        <v>5300</v>
      </c>
      <c r="AE1593" s="35" t="s">
        <v>5301</v>
      </c>
      <c r="AF1593" s="34" t="s">
        <v>63</v>
      </c>
      <c r="AG1593" s="34" t="s">
        <v>5302</v>
      </c>
    </row>
    <row r="1594" spans="1:33" s="5" customFormat="1" ht="50.25" customHeight="1" x14ac:dyDescent="0.3">
      <c r="A1594" s="58" t="s">
        <v>5032</v>
      </c>
      <c r="B1594" s="35">
        <v>85101501</v>
      </c>
      <c r="C1594" s="34" t="s">
        <v>5303</v>
      </c>
      <c r="D1594" s="55">
        <v>43047</v>
      </c>
      <c r="E1594" s="34" t="s">
        <v>2857</v>
      </c>
      <c r="F1594" s="34" t="s">
        <v>47</v>
      </c>
      <c r="G1594" s="34" t="s">
        <v>515</v>
      </c>
      <c r="H1594" s="74">
        <v>5410908800</v>
      </c>
      <c r="I1594" s="74">
        <v>2405354400</v>
      </c>
      <c r="J1594" s="34" t="s">
        <v>49</v>
      </c>
      <c r="K1594" s="34" t="s">
        <v>50</v>
      </c>
      <c r="L1594" s="35" t="s">
        <v>5290</v>
      </c>
      <c r="M1594" s="35" t="s">
        <v>5291</v>
      </c>
      <c r="N1594" s="58" t="s">
        <v>5292</v>
      </c>
      <c r="O1594" s="45" t="s">
        <v>5293</v>
      </c>
      <c r="P1594" s="34" t="s">
        <v>5186</v>
      </c>
      <c r="Q1594" s="34" t="s">
        <v>5294</v>
      </c>
      <c r="R1594" s="34" t="s">
        <v>5295</v>
      </c>
      <c r="S1594" s="34" t="s">
        <v>5296</v>
      </c>
      <c r="T1594" s="34" t="s">
        <v>5294</v>
      </c>
      <c r="U1594" s="35" t="s">
        <v>5297</v>
      </c>
      <c r="V1594" s="35">
        <v>7569</v>
      </c>
      <c r="W1594" s="34">
        <v>18493</v>
      </c>
      <c r="X1594" s="60">
        <v>43032</v>
      </c>
      <c r="Y1594" s="34">
        <f>Tabla2[[#This Row],[Número del Contrato]]</f>
        <v>4600007650</v>
      </c>
      <c r="Z1594" s="34">
        <v>4600007650</v>
      </c>
      <c r="AA1594" s="68">
        <f t="shared" si="24"/>
        <v>1</v>
      </c>
      <c r="AB1594" s="35" t="s">
        <v>5304</v>
      </c>
      <c r="AC1594" s="35" t="s">
        <v>61</v>
      </c>
      <c r="AD1594" s="35" t="s">
        <v>5300</v>
      </c>
      <c r="AE1594" s="35" t="s">
        <v>5305</v>
      </c>
      <c r="AF1594" s="34" t="s">
        <v>63</v>
      </c>
      <c r="AG1594" s="34" t="s">
        <v>5302</v>
      </c>
    </row>
    <row r="1595" spans="1:33" s="5" customFormat="1" ht="50.25" customHeight="1" x14ac:dyDescent="0.3">
      <c r="A1595" s="58" t="s">
        <v>5032</v>
      </c>
      <c r="B1595" s="35">
        <v>85101501</v>
      </c>
      <c r="C1595" s="34" t="s">
        <v>5306</v>
      </c>
      <c r="D1595" s="55">
        <v>43046</v>
      </c>
      <c r="E1595" s="34" t="s">
        <v>2857</v>
      </c>
      <c r="F1595" s="34" t="s">
        <v>47</v>
      </c>
      <c r="G1595" s="34" t="s">
        <v>515</v>
      </c>
      <c r="H1595" s="74">
        <v>432939200</v>
      </c>
      <c r="I1595" s="74">
        <v>219469600</v>
      </c>
      <c r="J1595" s="34" t="s">
        <v>49</v>
      </c>
      <c r="K1595" s="34" t="s">
        <v>50</v>
      </c>
      <c r="L1595" s="35" t="s">
        <v>5290</v>
      </c>
      <c r="M1595" s="35" t="s">
        <v>5291</v>
      </c>
      <c r="N1595" s="58" t="s">
        <v>5292</v>
      </c>
      <c r="O1595" s="45" t="s">
        <v>5293</v>
      </c>
      <c r="P1595" s="34" t="s">
        <v>5186</v>
      </c>
      <c r="Q1595" s="34" t="s">
        <v>5294</v>
      </c>
      <c r="R1595" s="34" t="s">
        <v>5295</v>
      </c>
      <c r="S1595" s="34" t="s">
        <v>5296</v>
      </c>
      <c r="T1595" s="34" t="s">
        <v>5294</v>
      </c>
      <c r="U1595" s="35" t="s">
        <v>5307</v>
      </c>
      <c r="V1595" s="35">
        <v>7562</v>
      </c>
      <c r="W1595" s="34">
        <v>18486</v>
      </c>
      <c r="X1595" s="60">
        <v>43032</v>
      </c>
      <c r="Y1595" s="34">
        <f>Tabla2[[#This Row],[Número del Contrato]]</f>
        <v>46000007651</v>
      </c>
      <c r="Z1595" s="34">
        <v>46000007651</v>
      </c>
      <c r="AA1595" s="68">
        <f t="shared" si="24"/>
        <v>1</v>
      </c>
      <c r="AB1595" s="35" t="s">
        <v>5308</v>
      </c>
      <c r="AC1595" s="35" t="s">
        <v>61</v>
      </c>
      <c r="AD1595" s="35" t="s">
        <v>5300</v>
      </c>
      <c r="AE1595" s="35" t="s">
        <v>5301</v>
      </c>
      <c r="AF1595" s="34" t="s">
        <v>63</v>
      </c>
      <c r="AG1595" s="34" t="s">
        <v>5302</v>
      </c>
    </row>
    <row r="1596" spans="1:33" s="5" customFormat="1" ht="50.25" customHeight="1" x14ac:dyDescent="0.3">
      <c r="A1596" s="58" t="s">
        <v>5032</v>
      </c>
      <c r="B1596" s="35">
        <v>85101501</v>
      </c>
      <c r="C1596" s="34" t="s">
        <v>5309</v>
      </c>
      <c r="D1596" s="55">
        <v>43046</v>
      </c>
      <c r="E1596" s="34" t="s">
        <v>5310</v>
      </c>
      <c r="F1596" s="34" t="s">
        <v>47</v>
      </c>
      <c r="G1596" s="34" t="s">
        <v>515</v>
      </c>
      <c r="H1596" s="74">
        <v>1290000000</v>
      </c>
      <c r="I1596" s="74">
        <v>560000000</v>
      </c>
      <c r="J1596" s="34" t="s">
        <v>49</v>
      </c>
      <c r="K1596" s="34" t="s">
        <v>50</v>
      </c>
      <c r="L1596" s="35" t="s">
        <v>5290</v>
      </c>
      <c r="M1596" s="35" t="s">
        <v>5291</v>
      </c>
      <c r="N1596" s="58" t="s">
        <v>5292</v>
      </c>
      <c r="O1596" s="45" t="s">
        <v>5293</v>
      </c>
      <c r="P1596" s="34" t="s">
        <v>5186</v>
      </c>
      <c r="Q1596" s="34" t="s">
        <v>5294</v>
      </c>
      <c r="R1596" s="34" t="s">
        <v>5295</v>
      </c>
      <c r="S1596" s="34" t="s">
        <v>5296</v>
      </c>
      <c r="T1596" s="34" t="s">
        <v>5294</v>
      </c>
      <c r="U1596" s="35" t="s">
        <v>5307</v>
      </c>
      <c r="V1596" s="35">
        <v>7560</v>
      </c>
      <c r="W1596" s="34">
        <v>18492</v>
      </c>
      <c r="X1596" s="60">
        <v>43032</v>
      </c>
      <c r="Y1596" s="34">
        <f>Tabla2[[#This Row],[Número del Contrato]]</f>
        <v>46000007633</v>
      </c>
      <c r="Z1596" s="34">
        <v>46000007633</v>
      </c>
      <c r="AA1596" s="68">
        <f t="shared" si="24"/>
        <v>1</v>
      </c>
      <c r="AB1596" s="35" t="s">
        <v>5311</v>
      </c>
      <c r="AC1596" s="35"/>
      <c r="AD1596" s="35" t="s">
        <v>5300</v>
      </c>
      <c r="AE1596" s="35" t="s">
        <v>5312</v>
      </c>
      <c r="AF1596" s="34" t="s">
        <v>63</v>
      </c>
      <c r="AG1596" s="34" t="s">
        <v>5302</v>
      </c>
    </row>
    <row r="1597" spans="1:33" s="5" customFormat="1" ht="50.25" customHeight="1" x14ac:dyDescent="0.3">
      <c r="A1597" s="58" t="s">
        <v>5032</v>
      </c>
      <c r="B1597" s="35">
        <v>85101501</v>
      </c>
      <c r="C1597" s="34" t="s">
        <v>5313</v>
      </c>
      <c r="D1597" s="55">
        <v>43252</v>
      </c>
      <c r="E1597" s="34" t="s">
        <v>5314</v>
      </c>
      <c r="F1597" s="34" t="s">
        <v>47</v>
      </c>
      <c r="G1597" s="34" t="s">
        <v>515</v>
      </c>
      <c r="H1597" s="74">
        <v>12000000000</v>
      </c>
      <c r="I1597" s="74">
        <v>5000000000</v>
      </c>
      <c r="J1597" s="34" t="s">
        <v>49</v>
      </c>
      <c r="K1597" s="34" t="s">
        <v>2561</v>
      </c>
      <c r="L1597" s="35" t="s">
        <v>5290</v>
      </c>
      <c r="M1597" s="35" t="s">
        <v>5291</v>
      </c>
      <c r="N1597" s="58" t="s">
        <v>5292</v>
      </c>
      <c r="O1597" s="45" t="s">
        <v>5293</v>
      </c>
      <c r="P1597" s="34" t="s">
        <v>5186</v>
      </c>
      <c r="Q1597" s="34" t="s">
        <v>5294</v>
      </c>
      <c r="R1597" s="34" t="s">
        <v>5295</v>
      </c>
      <c r="S1597" s="34" t="s">
        <v>5296</v>
      </c>
      <c r="T1597" s="34" t="s">
        <v>5294</v>
      </c>
      <c r="U1597" s="35" t="s">
        <v>5297</v>
      </c>
      <c r="V1597" s="35">
        <v>8193</v>
      </c>
      <c r="W1597" s="34">
        <v>21418</v>
      </c>
      <c r="X1597" s="60">
        <v>43258</v>
      </c>
      <c r="Y1597" s="34" t="s">
        <v>6053</v>
      </c>
      <c r="Z1597" s="34">
        <v>4600008155</v>
      </c>
      <c r="AA1597" s="68">
        <f t="shared" si="24"/>
        <v>1</v>
      </c>
      <c r="AB1597" s="35" t="s">
        <v>6054</v>
      </c>
      <c r="AC1597" s="35" t="s">
        <v>61</v>
      </c>
      <c r="AD1597" s="35"/>
      <c r="AE1597" s="35" t="s">
        <v>5315</v>
      </c>
      <c r="AF1597" s="34" t="s">
        <v>63</v>
      </c>
      <c r="AG1597" s="34" t="s">
        <v>5302</v>
      </c>
    </row>
    <row r="1598" spans="1:33" s="5" customFormat="1" ht="50.25" customHeight="1" x14ac:dyDescent="0.3">
      <c r="A1598" s="58" t="s">
        <v>5032</v>
      </c>
      <c r="B1598" s="35">
        <v>85101501</v>
      </c>
      <c r="C1598" s="34" t="s">
        <v>5316</v>
      </c>
      <c r="D1598" s="55">
        <v>43252</v>
      </c>
      <c r="E1598" s="34" t="s">
        <v>5314</v>
      </c>
      <c r="F1598" s="34" t="s">
        <v>47</v>
      </c>
      <c r="G1598" s="34" t="s">
        <v>515</v>
      </c>
      <c r="H1598" s="74">
        <v>1000000000</v>
      </c>
      <c r="I1598" s="74">
        <v>400000000</v>
      </c>
      <c r="J1598" s="34" t="s">
        <v>49</v>
      </c>
      <c r="K1598" s="34" t="s">
        <v>2561</v>
      </c>
      <c r="L1598" s="35" t="s">
        <v>5290</v>
      </c>
      <c r="M1598" s="35" t="s">
        <v>5291</v>
      </c>
      <c r="N1598" s="58" t="s">
        <v>5292</v>
      </c>
      <c r="O1598" s="45" t="s">
        <v>5293</v>
      </c>
      <c r="P1598" s="34" t="s">
        <v>5186</v>
      </c>
      <c r="Q1598" s="34" t="s">
        <v>5294</v>
      </c>
      <c r="R1598" s="34" t="s">
        <v>5295</v>
      </c>
      <c r="S1598" s="34" t="s">
        <v>5296</v>
      </c>
      <c r="T1598" s="34" t="s">
        <v>5294</v>
      </c>
      <c r="U1598" s="35" t="s">
        <v>5307</v>
      </c>
      <c r="V1598" s="35">
        <v>8194</v>
      </c>
      <c r="W1598" s="34">
        <v>21419</v>
      </c>
      <c r="X1598" s="60">
        <v>43258</v>
      </c>
      <c r="Y1598" s="34" t="s">
        <v>6055</v>
      </c>
      <c r="Z1598" s="34">
        <v>4600008156</v>
      </c>
      <c r="AA1598" s="68">
        <f t="shared" si="24"/>
        <v>1</v>
      </c>
      <c r="AB1598" s="35" t="s">
        <v>6056</v>
      </c>
      <c r="AC1598" s="35" t="s">
        <v>61</v>
      </c>
      <c r="AD1598" s="35"/>
      <c r="AE1598" s="35" t="s">
        <v>5301</v>
      </c>
      <c r="AF1598" s="34" t="s">
        <v>63</v>
      </c>
      <c r="AG1598" s="34" t="s">
        <v>5302</v>
      </c>
    </row>
    <row r="1599" spans="1:33" s="5" customFormat="1" ht="50.25" customHeight="1" x14ac:dyDescent="0.3">
      <c r="A1599" s="58" t="s">
        <v>5032</v>
      </c>
      <c r="B1599" s="35" t="s">
        <v>5317</v>
      </c>
      <c r="C1599" s="34" t="s">
        <v>5318</v>
      </c>
      <c r="D1599" s="55">
        <v>43252</v>
      </c>
      <c r="E1599" s="34" t="s">
        <v>5319</v>
      </c>
      <c r="F1599" s="34" t="s">
        <v>47</v>
      </c>
      <c r="G1599" s="34" t="s">
        <v>232</v>
      </c>
      <c r="H1599" s="74">
        <v>150000000</v>
      </c>
      <c r="I1599" s="74">
        <v>50000000</v>
      </c>
      <c r="J1599" s="34" t="s">
        <v>49</v>
      </c>
      <c r="K1599" s="34" t="s">
        <v>2561</v>
      </c>
      <c r="L1599" s="35" t="s">
        <v>5290</v>
      </c>
      <c r="M1599" s="35" t="s">
        <v>5291</v>
      </c>
      <c r="N1599" s="58" t="s">
        <v>5292</v>
      </c>
      <c r="O1599" s="45" t="s">
        <v>5293</v>
      </c>
      <c r="P1599" s="34" t="s">
        <v>5186</v>
      </c>
      <c r="Q1599" s="34" t="s">
        <v>5294</v>
      </c>
      <c r="R1599" s="34" t="s">
        <v>5295</v>
      </c>
      <c r="S1599" s="34" t="s">
        <v>5296</v>
      </c>
      <c r="T1599" s="34" t="s">
        <v>5294</v>
      </c>
      <c r="U1599" s="35" t="s">
        <v>5320</v>
      </c>
      <c r="V1599" s="35" t="s">
        <v>68</v>
      </c>
      <c r="W1599" s="34" t="s">
        <v>68</v>
      </c>
      <c r="X1599" s="60"/>
      <c r="Y1599" s="34"/>
      <c r="Z1599" s="34"/>
      <c r="AA1599" s="68">
        <f t="shared" si="24"/>
        <v>0</v>
      </c>
      <c r="AB1599" s="35"/>
      <c r="AC1599" s="35"/>
      <c r="AD1599" s="35"/>
      <c r="AE1599" s="35" t="s">
        <v>5305</v>
      </c>
      <c r="AF1599" s="34" t="s">
        <v>63</v>
      </c>
      <c r="AG1599" s="34" t="s">
        <v>5302</v>
      </c>
    </row>
    <row r="1600" spans="1:33" s="5" customFormat="1" ht="50.25" customHeight="1" x14ac:dyDescent="0.3">
      <c r="A1600" s="58" t="s">
        <v>5032</v>
      </c>
      <c r="B1600" s="35">
        <v>85101604</v>
      </c>
      <c r="C1600" s="34" t="s">
        <v>5321</v>
      </c>
      <c r="D1600" s="55">
        <v>43252</v>
      </c>
      <c r="E1600" s="34" t="s">
        <v>5314</v>
      </c>
      <c r="F1600" s="34" t="s">
        <v>47</v>
      </c>
      <c r="G1600" s="34" t="s">
        <v>232</v>
      </c>
      <c r="H1600" s="74">
        <v>25000000</v>
      </c>
      <c r="I1600" s="74">
        <v>10000000</v>
      </c>
      <c r="J1600" s="34" t="s">
        <v>49</v>
      </c>
      <c r="K1600" s="34" t="s">
        <v>2561</v>
      </c>
      <c r="L1600" s="35" t="s">
        <v>5290</v>
      </c>
      <c r="M1600" s="35" t="s">
        <v>5291</v>
      </c>
      <c r="N1600" s="58" t="s">
        <v>5292</v>
      </c>
      <c r="O1600" s="45" t="s">
        <v>5293</v>
      </c>
      <c r="P1600" s="34" t="s">
        <v>5186</v>
      </c>
      <c r="Q1600" s="34" t="s">
        <v>5294</v>
      </c>
      <c r="R1600" s="34" t="s">
        <v>5295</v>
      </c>
      <c r="S1600" s="34" t="s">
        <v>5296</v>
      </c>
      <c r="T1600" s="34" t="s">
        <v>5294</v>
      </c>
      <c r="U1600" s="35" t="s">
        <v>5322</v>
      </c>
      <c r="V1600" s="35" t="s">
        <v>68</v>
      </c>
      <c r="W1600" s="34" t="s">
        <v>68</v>
      </c>
      <c r="X1600" s="60"/>
      <c r="Y1600" s="34"/>
      <c r="Z1600" s="34"/>
      <c r="AA1600" s="68">
        <f t="shared" si="24"/>
        <v>0</v>
      </c>
      <c r="AB1600" s="35"/>
      <c r="AC1600" s="35"/>
      <c r="AD1600" s="35"/>
      <c r="AE1600" s="35" t="s">
        <v>5323</v>
      </c>
      <c r="AF1600" s="34" t="s">
        <v>63</v>
      </c>
      <c r="AG1600" s="34" t="s">
        <v>5302</v>
      </c>
    </row>
    <row r="1601" spans="1:33" s="5" customFormat="1" ht="50.25" customHeight="1" x14ac:dyDescent="0.3">
      <c r="A1601" s="58" t="s">
        <v>5032</v>
      </c>
      <c r="B1601" s="35">
        <v>85101504</v>
      </c>
      <c r="C1601" s="34" t="s">
        <v>5324</v>
      </c>
      <c r="D1601" s="55">
        <v>43132</v>
      </c>
      <c r="E1601" s="34" t="s">
        <v>5325</v>
      </c>
      <c r="F1601" s="34" t="s">
        <v>211</v>
      </c>
      <c r="G1601" s="34" t="s">
        <v>5326</v>
      </c>
      <c r="H1601" s="74">
        <v>3800000000</v>
      </c>
      <c r="I1601" s="74">
        <v>1800000000</v>
      </c>
      <c r="J1601" s="34" t="s">
        <v>49</v>
      </c>
      <c r="K1601" s="34" t="s">
        <v>2561</v>
      </c>
      <c r="L1601" s="35" t="s">
        <v>5290</v>
      </c>
      <c r="M1601" s="35" t="s">
        <v>5291</v>
      </c>
      <c r="N1601" s="58" t="s">
        <v>5292</v>
      </c>
      <c r="O1601" s="45" t="s">
        <v>5293</v>
      </c>
      <c r="P1601" s="34" t="s">
        <v>5186</v>
      </c>
      <c r="Q1601" s="34" t="s">
        <v>5294</v>
      </c>
      <c r="R1601" s="34" t="s">
        <v>5295</v>
      </c>
      <c r="S1601" s="34" t="s">
        <v>5296</v>
      </c>
      <c r="T1601" s="34" t="s">
        <v>5294</v>
      </c>
      <c r="U1601" s="35" t="s">
        <v>5307</v>
      </c>
      <c r="V1601" s="35" t="s">
        <v>68</v>
      </c>
      <c r="W1601" s="34" t="s">
        <v>68</v>
      </c>
      <c r="X1601" s="60"/>
      <c r="Y1601" s="34"/>
      <c r="Z1601" s="34"/>
      <c r="AA1601" s="68">
        <f t="shared" si="24"/>
        <v>0</v>
      </c>
      <c r="AB1601" s="35"/>
      <c r="AC1601" s="35"/>
      <c r="AD1601" s="35"/>
      <c r="AE1601" s="35" t="s">
        <v>5327</v>
      </c>
      <c r="AF1601" s="34" t="s">
        <v>63</v>
      </c>
      <c r="AG1601" s="34" t="s">
        <v>5302</v>
      </c>
    </row>
    <row r="1602" spans="1:33" s="5" customFormat="1" ht="50.25" customHeight="1" x14ac:dyDescent="0.3">
      <c r="A1602" s="58" t="s">
        <v>5032</v>
      </c>
      <c r="B1602" s="35">
        <v>85121902</v>
      </c>
      <c r="C1602" s="34" t="s">
        <v>5328</v>
      </c>
      <c r="D1602" s="55">
        <v>43132</v>
      </c>
      <c r="E1602" s="34" t="s">
        <v>5325</v>
      </c>
      <c r="F1602" s="34" t="s">
        <v>47</v>
      </c>
      <c r="G1602" s="34" t="s">
        <v>515</v>
      </c>
      <c r="H1602" s="74">
        <v>7700000000</v>
      </c>
      <c r="I1602" s="74">
        <v>3200000000</v>
      </c>
      <c r="J1602" s="34" t="s">
        <v>49</v>
      </c>
      <c r="K1602" s="34" t="s">
        <v>2561</v>
      </c>
      <c r="L1602" s="35" t="s">
        <v>5290</v>
      </c>
      <c r="M1602" s="35" t="s">
        <v>5291</v>
      </c>
      <c r="N1602" s="58" t="s">
        <v>5292</v>
      </c>
      <c r="O1602" s="45" t="s">
        <v>5293</v>
      </c>
      <c r="P1602" s="34" t="s">
        <v>5186</v>
      </c>
      <c r="Q1602" s="34" t="s">
        <v>5294</v>
      </c>
      <c r="R1602" s="34" t="s">
        <v>5295</v>
      </c>
      <c r="S1602" s="34" t="s">
        <v>5296</v>
      </c>
      <c r="T1602" s="34" t="s">
        <v>5294</v>
      </c>
      <c r="U1602" s="35" t="s">
        <v>5329</v>
      </c>
      <c r="V1602" s="35" t="s">
        <v>68</v>
      </c>
      <c r="W1602" s="34" t="s">
        <v>68</v>
      </c>
      <c r="X1602" s="60"/>
      <c r="Y1602" s="34"/>
      <c r="Z1602" s="34"/>
      <c r="AA1602" s="68">
        <f t="shared" si="24"/>
        <v>0</v>
      </c>
      <c r="AB1602" s="35"/>
      <c r="AC1602" s="35"/>
      <c r="AD1602" s="35"/>
      <c r="AE1602" s="35" t="s">
        <v>5330</v>
      </c>
      <c r="AF1602" s="34" t="s">
        <v>63</v>
      </c>
      <c r="AG1602" s="34" t="s">
        <v>5302</v>
      </c>
    </row>
    <row r="1603" spans="1:33" s="5" customFormat="1" ht="50.25" customHeight="1" x14ac:dyDescent="0.3">
      <c r="A1603" s="58" t="s">
        <v>5032</v>
      </c>
      <c r="B1603" s="35">
        <v>85101501</v>
      </c>
      <c r="C1603" s="34" t="s">
        <v>5331</v>
      </c>
      <c r="D1603" s="55">
        <v>43132</v>
      </c>
      <c r="E1603" s="34" t="s">
        <v>5325</v>
      </c>
      <c r="F1603" s="34" t="s">
        <v>211</v>
      </c>
      <c r="G1603" s="34" t="s">
        <v>515</v>
      </c>
      <c r="H1603" s="74">
        <v>5500000000</v>
      </c>
      <c r="I1603" s="74">
        <v>2500000000</v>
      </c>
      <c r="J1603" s="34" t="s">
        <v>49</v>
      </c>
      <c r="K1603" s="34" t="s">
        <v>2561</v>
      </c>
      <c r="L1603" s="35" t="s">
        <v>5290</v>
      </c>
      <c r="M1603" s="35" t="s">
        <v>5291</v>
      </c>
      <c r="N1603" s="58" t="s">
        <v>5292</v>
      </c>
      <c r="O1603" s="45" t="s">
        <v>5293</v>
      </c>
      <c r="P1603" s="34" t="s">
        <v>5186</v>
      </c>
      <c r="Q1603" s="34" t="s">
        <v>5294</v>
      </c>
      <c r="R1603" s="34" t="s">
        <v>5295</v>
      </c>
      <c r="S1603" s="34" t="s">
        <v>5296</v>
      </c>
      <c r="T1603" s="34" t="s">
        <v>5294</v>
      </c>
      <c r="U1603" s="35" t="s">
        <v>5297</v>
      </c>
      <c r="V1603" s="35" t="s">
        <v>68</v>
      </c>
      <c r="W1603" s="34" t="s">
        <v>68</v>
      </c>
      <c r="X1603" s="60"/>
      <c r="Y1603" s="34"/>
      <c r="Z1603" s="34"/>
      <c r="AA1603" s="68">
        <f t="shared" si="24"/>
        <v>0</v>
      </c>
      <c r="AB1603" s="35"/>
      <c r="AC1603" s="35"/>
      <c r="AD1603" s="35"/>
      <c r="AE1603" s="35" t="s">
        <v>5332</v>
      </c>
      <c r="AF1603" s="34" t="s">
        <v>63</v>
      </c>
      <c r="AG1603" s="34" t="s">
        <v>5302</v>
      </c>
    </row>
    <row r="1604" spans="1:33" s="5" customFormat="1" ht="50.25" customHeight="1" x14ac:dyDescent="0.3">
      <c r="A1604" s="58" t="s">
        <v>5032</v>
      </c>
      <c r="B1604" s="35">
        <v>80101500</v>
      </c>
      <c r="C1604" s="34" t="s">
        <v>5333</v>
      </c>
      <c r="D1604" s="55">
        <v>43132</v>
      </c>
      <c r="E1604" s="34" t="s">
        <v>834</v>
      </c>
      <c r="F1604" s="34" t="s">
        <v>47</v>
      </c>
      <c r="G1604" s="34" t="s">
        <v>232</v>
      </c>
      <c r="H1604" s="74">
        <v>1359558000</v>
      </c>
      <c r="I1604" s="74">
        <v>1359558000</v>
      </c>
      <c r="J1604" s="34" t="s">
        <v>76</v>
      </c>
      <c r="K1604" s="34" t="s">
        <v>68</v>
      </c>
      <c r="L1604" s="35" t="s">
        <v>5290</v>
      </c>
      <c r="M1604" s="35" t="s">
        <v>5291</v>
      </c>
      <c r="N1604" s="58" t="s">
        <v>5292</v>
      </c>
      <c r="O1604" s="45" t="s">
        <v>5293</v>
      </c>
      <c r="P1604" s="34" t="s">
        <v>5186</v>
      </c>
      <c r="Q1604" s="34" t="s">
        <v>5294</v>
      </c>
      <c r="R1604" s="34" t="s">
        <v>5295</v>
      </c>
      <c r="S1604" s="34" t="s">
        <v>5296</v>
      </c>
      <c r="T1604" s="34" t="s">
        <v>5294</v>
      </c>
      <c r="U1604" s="35" t="s">
        <v>5334</v>
      </c>
      <c r="V1604" s="35"/>
      <c r="W1604" s="34"/>
      <c r="X1604" s="60"/>
      <c r="Y1604" s="34"/>
      <c r="Z1604" s="34"/>
      <c r="AA1604" s="68" t="str">
        <f t="shared" si="24"/>
        <v/>
      </c>
      <c r="AB1604" s="35"/>
      <c r="AC1604" s="35"/>
      <c r="AD1604" s="35"/>
      <c r="AE1604" s="35" t="s">
        <v>5335</v>
      </c>
      <c r="AF1604" s="34" t="s">
        <v>63</v>
      </c>
      <c r="AG1604" s="34" t="s">
        <v>5302</v>
      </c>
    </row>
    <row r="1605" spans="1:33" s="5" customFormat="1" ht="50.25" customHeight="1" x14ac:dyDescent="0.3">
      <c r="A1605" s="58" t="s">
        <v>5032</v>
      </c>
      <c r="B1605" s="35">
        <v>78111800</v>
      </c>
      <c r="C1605" s="34" t="s">
        <v>5336</v>
      </c>
      <c r="D1605" s="55">
        <v>43132</v>
      </c>
      <c r="E1605" s="34" t="s">
        <v>834</v>
      </c>
      <c r="F1605" s="34" t="s">
        <v>211</v>
      </c>
      <c r="G1605" s="34" t="s">
        <v>232</v>
      </c>
      <c r="H1605" s="74">
        <v>27000000</v>
      </c>
      <c r="I1605" s="74">
        <v>27000000</v>
      </c>
      <c r="J1605" s="34" t="s">
        <v>76</v>
      </c>
      <c r="K1605" s="34" t="s">
        <v>68</v>
      </c>
      <c r="L1605" s="35" t="s">
        <v>5290</v>
      </c>
      <c r="M1605" s="35" t="s">
        <v>5291</v>
      </c>
      <c r="N1605" s="58" t="s">
        <v>5292</v>
      </c>
      <c r="O1605" s="45" t="s">
        <v>5293</v>
      </c>
      <c r="P1605" s="34" t="s">
        <v>5186</v>
      </c>
      <c r="Q1605" s="34" t="s">
        <v>5294</v>
      </c>
      <c r="R1605" s="34" t="s">
        <v>5295</v>
      </c>
      <c r="S1605" s="34" t="s">
        <v>5296</v>
      </c>
      <c r="T1605" s="34" t="s">
        <v>5294</v>
      </c>
      <c r="U1605" s="35" t="s">
        <v>5334</v>
      </c>
      <c r="V1605" s="35"/>
      <c r="W1605" s="34"/>
      <c r="X1605" s="60"/>
      <c r="Y1605" s="34"/>
      <c r="Z1605" s="34"/>
      <c r="AA1605" s="68" t="str">
        <f t="shared" si="24"/>
        <v/>
      </c>
      <c r="AB1605" s="35"/>
      <c r="AC1605" s="35"/>
      <c r="AD1605" s="35" t="s">
        <v>5337</v>
      </c>
      <c r="AE1605" s="35" t="s">
        <v>5338</v>
      </c>
      <c r="AF1605" s="34" t="s">
        <v>63</v>
      </c>
      <c r="AG1605" s="34" t="s">
        <v>5302</v>
      </c>
    </row>
    <row r="1606" spans="1:33" s="5" customFormat="1" ht="50.25" customHeight="1" x14ac:dyDescent="0.3">
      <c r="A1606" s="58" t="s">
        <v>5032</v>
      </c>
      <c r="B1606" s="35">
        <v>80141607</v>
      </c>
      <c r="C1606" s="34" t="s">
        <v>5339</v>
      </c>
      <c r="D1606" s="55">
        <v>43132</v>
      </c>
      <c r="E1606" s="34" t="s">
        <v>834</v>
      </c>
      <c r="F1606" s="34" t="s">
        <v>211</v>
      </c>
      <c r="G1606" s="34" t="s">
        <v>232</v>
      </c>
      <c r="H1606" s="74">
        <v>100000000</v>
      </c>
      <c r="I1606" s="74">
        <v>100000000</v>
      </c>
      <c r="J1606" s="34" t="s">
        <v>76</v>
      </c>
      <c r="K1606" s="34" t="s">
        <v>68</v>
      </c>
      <c r="L1606" s="35" t="s">
        <v>5290</v>
      </c>
      <c r="M1606" s="35" t="s">
        <v>5291</v>
      </c>
      <c r="N1606" s="58" t="s">
        <v>5292</v>
      </c>
      <c r="O1606" s="45" t="s">
        <v>5293</v>
      </c>
      <c r="P1606" s="34" t="s">
        <v>5186</v>
      </c>
      <c r="Q1606" s="34" t="s">
        <v>5294</v>
      </c>
      <c r="R1606" s="34" t="s">
        <v>5295</v>
      </c>
      <c r="S1606" s="34" t="s">
        <v>5296</v>
      </c>
      <c r="T1606" s="34" t="s">
        <v>5294</v>
      </c>
      <c r="U1606" s="35" t="s">
        <v>5334</v>
      </c>
      <c r="V1606" s="35" t="s">
        <v>68</v>
      </c>
      <c r="W1606" s="34" t="s">
        <v>68</v>
      </c>
      <c r="X1606" s="60"/>
      <c r="Y1606" s="34"/>
      <c r="Z1606" s="34"/>
      <c r="AA1606" s="68">
        <f t="shared" si="24"/>
        <v>0</v>
      </c>
      <c r="AB1606" s="35"/>
      <c r="AC1606" s="35"/>
      <c r="AD1606" s="35" t="s">
        <v>5340</v>
      </c>
      <c r="AE1606" s="35" t="s">
        <v>5341</v>
      </c>
      <c r="AF1606" s="34" t="s">
        <v>63</v>
      </c>
      <c r="AG1606" s="34" t="s">
        <v>5302</v>
      </c>
    </row>
    <row r="1607" spans="1:33" s="5" customFormat="1" ht="50.25" customHeight="1" x14ac:dyDescent="0.3">
      <c r="A1607" s="58" t="s">
        <v>5032</v>
      </c>
      <c r="B1607" s="35">
        <v>39121000</v>
      </c>
      <c r="C1607" s="34" t="s">
        <v>5342</v>
      </c>
      <c r="D1607" s="55">
        <v>43101</v>
      </c>
      <c r="E1607" s="34" t="s">
        <v>834</v>
      </c>
      <c r="F1607" s="34" t="s">
        <v>75</v>
      </c>
      <c r="G1607" s="34" t="s">
        <v>232</v>
      </c>
      <c r="H1607" s="74">
        <v>50000000</v>
      </c>
      <c r="I1607" s="74">
        <v>50000000</v>
      </c>
      <c r="J1607" s="34" t="s">
        <v>76</v>
      </c>
      <c r="K1607" s="34" t="s">
        <v>68</v>
      </c>
      <c r="L1607" s="35" t="s">
        <v>5343</v>
      </c>
      <c r="M1607" s="35" t="s">
        <v>234</v>
      </c>
      <c r="N1607" s="58" t="s">
        <v>5344</v>
      </c>
      <c r="O1607" s="45" t="s">
        <v>5345</v>
      </c>
      <c r="P1607" s="34" t="s">
        <v>5069</v>
      </c>
      <c r="Q1607" s="34" t="s">
        <v>5346</v>
      </c>
      <c r="R1607" s="34" t="s">
        <v>5347</v>
      </c>
      <c r="S1607" s="34" t="s">
        <v>5348</v>
      </c>
      <c r="T1607" s="34" t="s">
        <v>5349</v>
      </c>
      <c r="U1607" s="35" t="s">
        <v>5350</v>
      </c>
      <c r="V1607" s="35"/>
      <c r="W1607" s="34"/>
      <c r="X1607" s="60"/>
      <c r="Y1607" s="34"/>
      <c r="Z1607" s="34"/>
      <c r="AA1607" s="68" t="str">
        <f t="shared" si="24"/>
        <v/>
      </c>
      <c r="AB1607" s="35"/>
      <c r="AC1607" s="35"/>
      <c r="AD1607" s="35" t="s">
        <v>5351</v>
      </c>
      <c r="AE1607" s="35" t="s">
        <v>5343</v>
      </c>
      <c r="AF1607" s="34" t="s">
        <v>63</v>
      </c>
      <c r="AG1607" s="34" t="s">
        <v>1138</v>
      </c>
    </row>
    <row r="1608" spans="1:33" s="5" customFormat="1" ht="50.25" customHeight="1" x14ac:dyDescent="0.3">
      <c r="A1608" s="58" t="s">
        <v>5032</v>
      </c>
      <c r="B1608" s="35">
        <v>72101517</v>
      </c>
      <c r="C1608" s="34" t="s">
        <v>5352</v>
      </c>
      <c r="D1608" s="55">
        <v>43101</v>
      </c>
      <c r="E1608" s="34" t="s">
        <v>834</v>
      </c>
      <c r="F1608" s="34" t="s">
        <v>67</v>
      </c>
      <c r="G1608" s="34" t="s">
        <v>232</v>
      </c>
      <c r="H1608" s="74">
        <v>20000000</v>
      </c>
      <c r="I1608" s="74">
        <v>20000000</v>
      </c>
      <c r="J1608" s="34" t="s">
        <v>76</v>
      </c>
      <c r="K1608" s="34" t="s">
        <v>68</v>
      </c>
      <c r="L1608" s="35" t="s">
        <v>5343</v>
      </c>
      <c r="M1608" s="35" t="s">
        <v>234</v>
      </c>
      <c r="N1608" s="58" t="s">
        <v>5344</v>
      </c>
      <c r="O1608" s="45" t="s">
        <v>5345</v>
      </c>
      <c r="P1608" s="34" t="s">
        <v>5069</v>
      </c>
      <c r="Q1608" s="34" t="s">
        <v>5346</v>
      </c>
      <c r="R1608" s="34" t="s">
        <v>5347</v>
      </c>
      <c r="S1608" s="34" t="s">
        <v>5348</v>
      </c>
      <c r="T1608" s="34" t="s">
        <v>5349</v>
      </c>
      <c r="U1608" s="35" t="s">
        <v>5350</v>
      </c>
      <c r="V1608" s="35"/>
      <c r="W1608" s="34"/>
      <c r="X1608" s="60"/>
      <c r="Y1608" s="34"/>
      <c r="Z1608" s="34"/>
      <c r="AA1608" s="68" t="str">
        <f t="shared" si="24"/>
        <v/>
      </c>
      <c r="AB1608" s="35"/>
      <c r="AC1608" s="35"/>
      <c r="AD1608" s="35" t="s">
        <v>5351</v>
      </c>
      <c r="AE1608" s="35" t="s">
        <v>5343</v>
      </c>
      <c r="AF1608" s="34" t="s">
        <v>63</v>
      </c>
      <c r="AG1608" s="34" t="s">
        <v>1138</v>
      </c>
    </row>
    <row r="1609" spans="1:33" s="5" customFormat="1" ht="50.25" customHeight="1" x14ac:dyDescent="0.3">
      <c r="A1609" s="58" t="s">
        <v>5032</v>
      </c>
      <c r="B1609" s="35">
        <v>72101511</v>
      </c>
      <c r="C1609" s="34" t="s">
        <v>5353</v>
      </c>
      <c r="D1609" s="55">
        <v>43101</v>
      </c>
      <c r="E1609" s="34" t="s">
        <v>834</v>
      </c>
      <c r="F1609" s="34" t="s">
        <v>67</v>
      </c>
      <c r="G1609" s="34" t="s">
        <v>232</v>
      </c>
      <c r="H1609" s="74">
        <v>30000000</v>
      </c>
      <c r="I1609" s="74">
        <v>30000000</v>
      </c>
      <c r="J1609" s="34" t="s">
        <v>76</v>
      </c>
      <c r="K1609" s="34" t="s">
        <v>68</v>
      </c>
      <c r="L1609" s="35" t="s">
        <v>5354</v>
      </c>
      <c r="M1609" s="35" t="s">
        <v>234</v>
      </c>
      <c r="N1609" s="58">
        <v>3835128</v>
      </c>
      <c r="O1609" s="45" t="s">
        <v>711</v>
      </c>
      <c r="P1609" s="34" t="s">
        <v>5069</v>
      </c>
      <c r="Q1609" s="34" t="s">
        <v>5346</v>
      </c>
      <c r="R1609" s="34" t="s">
        <v>5347</v>
      </c>
      <c r="S1609" s="34" t="s">
        <v>5348</v>
      </c>
      <c r="T1609" s="34" t="s">
        <v>5349</v>
      </c>
      <c r="U1609" s="35" t="s">
        <v>5350</v>
      </c>
      <c r="V1609" s="35"/>
      <c r="W1609" s="34"/>
      <c r="X1609" s="60"/>
      <c r="Y1609" s="34"/>
      <c r="Z1609" s="34"/>
      <c r="AA1609" s="68" t="str">
        <f t="shared" si="24"/>
        <v/>
      </c>
      <c r="AB1609" s="35"/>
      <c r="AC1609" s="35"/>
      <c r="AD1609" s="35" t="s">
        <v>5351</v>
      </c>
      <c r="AE1609" s="35" t="s">
        <v>5355</v>
      </c>
      <c r="AF1609" s="34" t="s">
        <v>63</v>
      </c>
      <c r="AG1609" s="34" t="s">
        <v>1138</v>
      </c>
    </row>
    <row r="1610" spans="1:33" s="5" customFormat="1" ht="50.25" customHeight="1" x14ac:dyDescent="0.3">
      <c r="A1610" s="58" t="s">
        <v>5032</v>
      </c>
      <c r="B1610" s="35">
        <v>83111603</v>
      </c>
      <c r="C1610" s="34" t="s">
        <v>5356</v>
      </c>
      <c r="D1610" s="55">
        <v>43101</v>
      </c>
      <c r="E1610" s="34" t="s">
        <v>837</v>
      </c>
      <c r="F1610" s="34" t="s">
        <v>95</v>
      </c>
      <c r="G1610" s="34" t="s">
        <v>232</v>
      </c>
      <c r="H1610" s="74">
        <v>7155167</v>
      </c>
      <c r="I1610" s="74">
        <v>7155167</v>
      </c>
      <c r="J1610" s="34" t="s">
        <v>76</v>
      </c>
      <c r="K1610" s="34" t="s">
        <v>68</v>
      </c>
      <c r="L1610" s="35" t="s">
        <v>677</v>
      </c>
      <c r="M1610" s="35" t="s">
        <v>234</v>
      </c>
      <c r="N1610" s="58">
        <v>3839016</v>
      </c>
      <c r="O1610" s="45" t="s">
        <v>679</v>
      </c>
      <c r="P1610" s="34" t="s">
        <v>5069</v>
      </c>
      <c r="Q1610" s="34" t="s">
        <v>5346</v>
      </c>
      <c r="R1610" s="34" t="s">
        <v>5347</v>
      </c>
      <c r="S1610" s="34" t="s">
        <v>5348</v>
      </c>
      <c r="T1610" s="34" t="s">
        <v>5349</v>
      </c>
      <c r="U1610" s="35" t="s">
        <v>5357</v>
      </c>
      <c r="V1610" s="35"/>
      <c r="W1610" s="34"/>
      <c r="X1610" s="60"/>
      <c r="Y1610" s="34"/>
      <c r="Z1610" s="34"/>
      <c r="AA1610" s="68" t="str">
        <f t="shared" si="24"/>
        <v/>
      </c>
      <c r="AB1610" s="35"/>
      <c r="AC1610" s="35"/>
      <c r="AD1610" s="35" t="s">
        <v>5358</v>
      </c>
      <c r="AE1610" s="35" t="s">
        <v>677</v>
      </c>
      <c r="AF1610" s="34" t="s">
        <v>63</v>
      </c>
      <c r="AG1610" s="34" t="s">
        <v>1138</v>
      </c>
    </row>
    <row r="1611" spans="1:33" s="5" customFormat="1" ht="50.25" customHeight="1" x14ac:dyDescent="0.3">
      <c r="A1611" s="58" t="s">
        <v>5032</v>
      </c>
      <c r="B1611" s="35">
        <v>51151903</v>
      </c>
      <c r="C1611" s="34" t="s">
        <v>5359</v>
      </c>
      <c r="D1611" s="55">
        <v>43101</v>
      </c>
      <c r="E1611" s="34" t="s">
        <v>834</v>
      </c>
      <c r="F1611" s="34" t="s">
        <v>75</v>
      </c>
      <c r="G1611" s="34" t="s">
        <v>232</v>
      </c>
      <c r="H1611" s="74">
        <v>76000000</v>
      </c>
      <c r="I1611" s="74">
        <v>76000000</v>
      </c>
      <c r="J1611" s="34" t="s">
        <v>76</v>
      </c>
      <c r="K1611" s="34" t="s">
        <v>68</v>
      </c>
      <c r="L1611" s="35" t="s">
        <v>5360</v>
      </c>
      <c r="M1611" s="35" t="s">
        <v>234</v>
      </c>
      <c r="N1611" s="58" t="s">
        <v>5361</v>
      </c>
      <c r="O1611" s="45" t="s">
        <v>5362</v>
      </c>
      <c r="P1611" s="34" t="s">
        <v>5069</v>
      </c>
      <c r="Q1611" s="34" t="s">
        <v>5346</v>
      </c>
      <c r="R1611" s="34" t="s">
        <v>5347</v>
      </c>
      <c r="S1611" s="34" t="s">
        <v>5348</v>
      </c>
      <c r="T1611" s="34" t="s">
        <v>5349</v>
      </c>
      <c r="U1611" s="35" t="s">
        <v>5363</v>
      </c>
      <c r="V1611" s="35"/>
      <c r="W1611" s="34"/>
      <c r="X1611" s="60"/>
      <c r="Y1611" s="34"/>
      <c r="Z1611" s="34"/>
      <c r="AA1611" s="68" t="str">
        <f t="shared" si="24"/>
        <v/>
      </c>
      <c r="AB1611" s="35"/>
      <c r="AC1611" s="35"/>
      <c r="AD1611" s="35"/>
      <c r="AE1611" s="35" t="s">
        <v>5360</v>
      </c>
      <c r="AF1611" s="34" t="s">
        <v>63</v>
      </c>
      <c r="AG1611" s="34" t="s">
        <v>1138</v>
      </c>
    </row>
    <row r="1612" spans="1:33" s="5" customFormat="1" ht="50.25" customHeight="1" x14ac:dyDescent="0.3">
      <c r="A1612" s="58" t="s">
        <v>5032</v>
      </c>
      <c r="B1612" s="35">
        <v>80141607</v>
      </c>
      <c r="C1612" s="34" t="s">
        <v>5364</v>
      </c>
      <c r="D1612" s="55">
        <v>43101</v>
      </c>
      <c r="E1612" s="34" t="s">
        <v>834</v>
      </c>
      <c r="F1612" s="34" t="s">
        <v>211</v>
      </c>
      <c r="G1612" s="34" t="s">
        <v>232</v>
      </c>
      <c r="H1612" s="74">
        <v>120000000</v>
      </c>
      <c r="I1612" s="74">
        <v>120000000</v>
      </c>
      <c r="J1612" s="34" t="s">
        <v>76</v>
      </c>
      <c r="K1612" s="34" t="s">
        <v>68</v>
      </c>
      <c r="L1612" s="35" t="s">
        <v>5360</v>
      </c>
      <c r="M1612" s="35" t="s">
        <v>234</v>
      </c>
      <c r="N1612" s="58" t="s">
        <v>5361</v>
      </c>
      <c r="O1612" s="45" t="s">
        <v>5362</v>
      </c>
      <c r="P1612" s="34" t="s">
        <v>5069</v>
      </c>
      <c r="Q1612" s="34" t="s">
        <v>5346</v>
      </c>
      <c r="R1612" s="34" t="s">
        <v>5347</v>
      </c>
      <c r="S1612" s="34" t="s">
        <v>5348</v>
      </c>
      <c r="T1612" s="34" t="s">
        <v>5349</v>
      </c>
      <c r="U1612" s="35" t="s">
        <v>5365</v>
      </c>
      <c r="V1612" s="35"/>
      <c r="W1612" s="34"/>
      <c r="X1612" s="60"/>
      <c r="Y1612" s="34"/>
      <c r="Z1612" s="34"/>
      <c r="AA1612" s="68" t="str">
        <f t="shared" si="24"/>
        <v/>
      </c>
      <c r="AB1612" s="35"/>
      <c r="AC1612" s="35"/>
      <c r="AD1612" s="35"/>
      <c r="AE1612" s="35" t="s">
        <v>5366</v>
      </c>
      <c r="AF1612" s="34" t="s">
        <v>63</v>
      </c>
      <c r="AG1612" s="34" t="s">
        <v>1138</v>
      </c>
    </row>
    <row r="1613" spans="1:33" s="5" customFormat="1" ht="50.25" customHeight="1" x14ac:dyDescent="0.3">
      <c r="A1613" s="58" t="s">
        <v>5032</v>
      </c>
      <c r="B1613" s="35">
        <v>43191609</v>
      </c>
      <c r="C1613" s="34" t="s">
        <v>5367</v>
      </c>
      <c r="D1613" s="55">
        <v>43101</v>
      </c>
      <c r="E1613" s="34" t="s">
        <v>162</v>
      </c>
      <c r="F1613" s="34" t="s">
        <v>75</v>
      </c>
      <c r="G1613" s="34" t="s">
        <v>232</v>
      </c>
      <c r="H1613" s="74">
        <v>9397072</v>
      </c>
      <c r="I1613" s="74">
        <v>9397072</v>
      </c>
      <c r="J1613" s="34" t="s">
        <v>76</v>
      </c>
      <c r="K1613" s="34" t="s">
        <v>68</v>
      </c>
      <c r="L1613" s="35" t="s">
        <v>5360</v>
      </c>
      <c r="M1613" s="35" t="s">
        <v>234</v>
      </c>
      <c r="N1613" s="58" t="s">
        <v>5361</v>
      </c>
      <c r="O1613" s="45" t="s">
        <v>5362</v>
      </c>
      <c r="P1613" s="34" t="s">
        <v>5069</v>
      </c>
      <c r="Q1613" s="34" t="s">
        <v>5346</v>
      </c>
      <c r="R1613" s="34" t="s">
        <v>5347</v>
      </c>
      <c r="S1613" s="34" t="s">
        <v>5348</v>
      </c>
      <c r="T1613" s="34" t="s">
        <v>5349</v>
      </c>
      <c r="U1613" s="35" t="s">
        <v>5368</v>
      </c>
      <c r="V1613" s="35"/>
      <c r="W1613" s="34"/>
      <c r="X1613" s="60"/>
      <c r="Y1613" s="34"/>
      <c r="Z1613" s="34"/>
      <c r="AA1613" s="68" t="str">
        <f t="shared" ref="AA1613:AA1676" si="25">+IF(AND(W1613="",X1613="",Y1613="",Z1613=""),"",IF(AND(W1613&lt;&gt;"",X1613="",Y1613="",Z1613=""),0%,IF(AND(W1613&lt;&gt;"",X1613&lt;&gt;"",Y1613="",Z1613=""),33%,IF(AND(W1613&lt;&gt;"",X1613&lt;&gt;"",Y1613&lt;&gt;"",Z1613=""),66%,IF(AND(W1613&lt;&gt;"",X1613&lt;&gt;"",Y1613&lt;&gt;"",Z1613&lt;&gt;""),100%,"Información incompleta")))))</f>
        <v/>
      </c>
      <c r="AB1613" s="35"/>
      <c r="AC1613" s="35"/>
      <c r="AD1613" s="35"/>
      <c r="AE1613" s="35" t="s">
        <v>5369</v>
      </c>
      <c r="AF1613" s="34" t="s">
        <v>63</v>
      </c>
      <c r="AG1613" s="34" t="s">
        <v>1138</v>
      </c>
    </row>
    <row r="1614" spans="1:33" s="5" customFormat="1" ht="50.25" customHeight="1" x14ac:dyDescent="0.3">
      <c r="A1614" s="58" t="s">
        <v>5032</v>
      </c>
      <c r="B1614" s="35">
        <v>60104104</v>
      </c>
      <c r="C1614" s="34" t="s">
        <v>5370</v>
      </c>
      <c r="D1614" s="55">
        <v>43101</v>
      </c>
      <c r="E1614" s="34" t="s">
        <v>162</v>
      </c>
      <c r="F1614" s="34" t="s">
        <v>75</v>
      </c>
      <c r="G1614" s="34" t="s">
        <v>232</v>
      </c>
      <c r="H1614" s="74">
        <v>51000000</v>
      </c>
      <c r="I1614" s="74">
        <v>51000000</v>
      </c>
      <c r="J1614" s="34" t="s">
        <v>76</v>
      </c>
      <c r="K1614" s="34" t="s">
        <v>68</v>
      </c>
      <c r="L1614" s="35" t="s">
        <v>5371</v>
      </c>
      <c r="M1614" s="35" t="s">
        <v>234</v>
      </c>
      <c r="N1614" s="58" t="s">
        <v>5372</v>
      </c>
      <c r="O1614" s="45" t="s">
        <v>5373</v>
      </c>
      <c r="P1614" s="34" t="s">
        <v>5069</v>
      </c>
      <c r="Q1614" s="34" t="s">
        <v>5346</v>
      </c>
      <c r="R1614" s="34" t="s">
        <v>5347</v>
      </c>
      <c r="S1614" s="34" t="s">
        <v>5348</v>
      </c>
      <c r="T1614" s="34" t="s">
        <v>5349</v>
      </c>
      <c r="U1614" s="35" t="s">
        <v>5368</v>
      </c>
      <c r="V1614" s="35"/>
      <c r="W1614" s="34"/>
      <c r="X1614" s="60"/>
      <c r="Y1614" s="34"/>
      <c r="Z1614" s="34"/>
      <c r="AA1614" s="68" t="str">
        <f t="shared" si="25"/>
        <v/>
      </c>
      <c r="AB1614" s="35"/>
      <c r="AC1614" s="35"/>
      <c r="AD1614" s="35"/>
      <c r="AE1614" s="35" t="s">
        <v>5371</v>
      </c>
      <c r="AF1614" s="34" t="s">
        <v>63</v>
      </c>
      <c r="AG1614" s="34" t="s">
        <v>1138</v>
      </c>
    </row>
    <row r="1615" spans="1:33" s="5" customFormat="1" ht="50.25" customHeight="1" x14ac:dyDescent="0.3">
      <c r="A1615" s="58" t="s">
        <v>5032</v>
      </c>
      <c r="B1615" s="35">
        <v>45111616</v>
      </c>
      <c r="C1615" s="34" t="s">
        <v>5374</v>
      </c>
      <c r="D1615" s="55">
        <v>43101</v>
      </c>
      <c r="E1615" s="34" t="s">
        <v>834</v>
      </c>
      <c r="F1615" s="34" t="s">
        <v>75</v>
      </c>
      <c r="G1615" s="34" t="s">
        <v>232</v>
      </c>
      <c r="H1615" s="74">
        <v>26000000</v>
      </c>
      <c r="I1615" s="74">
        <v>26000000</v>
      </c>
      <c r="J1615" s="34" t="s">
        <v>76</v>
      </c>
      <c r="K1615" s="34" t="s">
        <v>68</v>
      </c>
      <c r="L1615" s="35" t="s">
        <v>5375</v>
      </c>
      <c r="M1615" s="35" t="s">
        <v>234</v>
      </c>
      <c r="N1615" s="58"/>
      <c r="O1615" s="45"/>
      <c r="P1615" s="34" t="s">
        <v>5069</v>
      </c>
      <c r="Q1615" s="34" t="s">
        <v>5346</v>
      </c>
      <c r="R1615" s="34" t="s">
        <v>5347</v>
      </c>
      <c r="S1615" s="34" t="s">
        <v>5348</v>
      </c>
      <c r="T1615" s="34" t="s">
        <v>5349</v>
      </c>
      <c r="U1615" s="35" t="s">
        <v>5368</v>
      </c>
      <c r="V1615" s="35"/>
      <c r="W1615" s="34"/>
      <c r="X1615" s="60"/>
      <c r="Y1615" s="34"/>
      <c r="Z1615" s="34"/>
      <c r="AA1615" s="68" t="str">
        <f t="shared" si="25"/>
        <v/>
      </c>
      <c r="AB1615" s="35"/>
      <c r="AC1615" s="35"/>
      <c r="AD1615" s="35" t="s">
        <v>5376</v>
      </c>
      <c r="AE1615" s="35" t="s">
        <v>5377</v>
      </c>
      <c r="AF1615" s="34" t="s">
        <v>63</v>
      </c>
      <c r="AG1615" s="34" t="s">
        <v>1138</v>
      </c>
    </row>
    <row r="1616" spans="1:33" s="5" customFormat="1" ht="50.25" customHeight="1" x14ac:dyDescent="0.3">
      <c r="A1616" s="58" t="s">
        <v>5032</v>
      </c>
      <c r="B1616" s="35">
        <v>83112206</v>
      </c>
      <c r="C1616" s="34" t="s">
        <v>5378</v>
      </c>
      <c r="D1616" s="55">
        <v>43344</v>
      </c>
      <c r="E1616" s="34" t="s">
        <v>74</v>
      </c>
      <c r="F1616" s="34" t="s">
        <v>211</v>
      </c>
      <c r="G1616" s="34" t="s">
        <v>232</v>
      </c>
      <c r="H1616" s="74">
        <v>870339225</v>
      </c>
      <c r="I1616" s="74">
        <v>418000000</v>
      </c>
      <c r="J1616" s="34" t="s">
        <v>49</v>
      </c>
      <c r="K1616" s="34" t="s">
        <v>2561</v>
      </c>
      <c r="L1616" s="35" t="s">
        <v>5360</v>
      </c>
      <c r="M1616" s="35" t="s">
        <v>234</v>
      </c>
      <c r="N1616" s="58" t="s">
        <v>5361</v>
      </c>
      <c r="O1616" s="45" t="s">
        <v>5362</v>
      </c>
      <c r="P1616" s="34" t="s">
        <v>5069</v>
      </c>
      <c r="Q1616" s="34" t="s">
        <v>5346</v>
      </c>
      <c r="R1616" s="34" t="s">
        <v>5347</v>
      </c>
      <c r="S1616" s="34" t="s">
        <v>5348</v>
      </c>
      <c r="T1616" s="34" t="s">
        <v>5349</v>
      </c>
      <c r="U1616" s="35" t="s">
        <v>5350</v>
      </c>
      <c r="V1616" s="35">
        <v>7750</v>
      </c>
      <c r="W1616" s="34">
        <v>19223</v>
      </c>
      <c r="X1616" s="60">
        <v>43032</v>
      </c>
      <c r="Y1616" s="34">
        <f>Tabla2[[#This Row],[Número del Contrato]]</f>
        <v>4600007989</v>
      </c>
      <c r="Z1616" s="34">
        <v>4600007989</v>
      </c>
      <c r="AA1616" s="68">
        <f t="shared" si="25"/>
        <v>1</v>
      </c>
      <c r="AB1616" s="35" t="s">
        <v>5379</v>
      </c>
      <c r="AC1616" s="35" t="s">
        <v>827</v>
      </c>
      <c r="AD1616" s="35" t="s">
        <v>5380</v>
      </c>
      <c r="AE1616" s="35" t="s">
        <v>5381</v>
      </c>
      <c r="AF1616" s="34" t="s">
        <v>94</v>
      </c>
      <c r="AG1616" s="34" t="s">
        <v>1138</v>
      </c>
    </row>
    <row r="1617" spans="1:33" s="5" customFormat="1" ht="50.25" customHeight="1" x14ac:dyDescent="0.3">
      <c r="A1617" s="58" t="s">
        <v>5032</v>
      </c>
      <c r="B1617" s="35">
        <v>42172002</v>
      </c>
      <c r="C1617" s="34" t="s">
        <v>5382</v>
      </c>
      <c r="D1617" s="55">
        <v>43252</v>
      </c>
      <c r="E1617" s="34" t="s">
        <v>683</v>
      </c>
      <c r="F1617" s="34" t="s">
        <v>211</v>
      </c>
      <c r="G1617" s="34" t="s">
        <v>232</v>
      </c>
      <c r="H1617" s="74">
        <v>329000000</v>
      </c>
      <c r="I1617" s="74">
        <v>90000000</v>
      </c>
      <c r="J1617" s="34" t="s">
        <v>49</v>
      </c>
      <c r="K1617" s="34" t="s">
        <v>2561</v>
      </c>
      <c r="L1617" s="35" t="s">
        <v>5360</v>
      </c>
      <c r="M1617" s="35" t="s">
        <v>234</v>
      </c>
      <c r="N1617" s="58" t="s">
        <v>5361</v>
      </c>
      <c r="O1617" s="45" t="s">
        <v>5362</v>
      </c>
      <c r="P1617" s="34" t="s">
        <v>5069</v>
      </c>
      <c r="Q1617" s="34" t="s">
        <v>5346</v>
      </c>
      <c r="R1617" s="34" t="s">
        <v>5347</v>
      </c>
      <c r="S1617" s="34" t="s">
        <v>5348</v>
      </c>
      <c r="T1617" s="34" t="s">
        <v>5349</v>
      </c>
      <c r="U1617" s="35" t="s">
        <v>5383</v>
      </c>
      <c r="V1617" s="35"/>
      <c r="W1617" s="34"/>
      <c r="X1617" s="60"/>
      <c r="Y1617" s="34"/>
      <c r="Z1617" s="34"/>
      <c r="AA1617" s="68" t="str">
        <f t="shared" si="25"/>
        <v/>
      </c>
      <c r="AB1617" s="35"/>
      <c r="AC1617" s="35"/>
      <c r="AD1617" s="35"/>
      <c r="AE1617" s="35" t="s">
        <v>5360</v>
      </c>
      <c r="AF1617" s="34" t="s">
        <v>94</v>
      </c>
      <c r="AG1617" s="34" t="s">
        <v>1138</v>
      </c>
    </row>
    <row r="1618" spans="1:33" s="5" customFormat="1" ht="50.25" customHeight="1" x14ac:dyDescent="0.3">
      <c r="A1618" s="58" t="s">
        <v>5032</v>
      </c>
      <c r="B1618" s="35">
        <v>80101600</v>
      </c>
      <c r="C1618" s="34" t="s">
        <v>5384</v>
      </c>
      <c r="D1618" s="55">
        <v>43049</v>
      </c>
      <c r="E1618" s="34" t="s">
        <v>5385</v>
      </c>
      <c r="F1618" s="34" t="s">
        <v>129</v>
      </c>
      <c r="G1618" s="34" t="s">
        <v>232</v>
      </c>
      <c r="H1618" s="74">
        <v>11446716292</v>
      </c>
      <c r="I1618" s="74">
        <v>2970719000</v>
      </c>
      <c r="J1618" s="34" t="s">
        <v>49</v>
      </c>
      <c r="K1618" s="34" t="s">
        <v>50</v>
      </c>
      <c r="L1618" s="35" t="s">
        <v>5290</v>
      </c>
      <c r="M1618" s="35" t="s">
        <v>5291</v>
      </c>
      <c r="N1618" s="58" t="s">
        <v>5292</v>
      </c>
      <c r="O1618" s="45" t="s">
        <v>5293</v>
      </c>
      <c r="P1618" s="34" t="s">
        <v>5186</v>
      </c>
      <c r="Q1618" s="34" t="s">
        <v>5346</v>
      </c>
      <c r="R1618" s="34" t="s">
        <v>5347</v>
      </c>
      <c r="S1618" s="34" t="s">
        <v>5348</v>
      </c>
      <c r="T1618" s="34" t="s">
        <v>5349</v>
      </c>
      <c r="U1618" s="35" t="s">
        <v>5386</v>
      </c>
      <c r="V1618" s="35">
        <v>7966</v>
      </c>
      <c r="W1618" s="34">
        <v>19223</v>
      </c>
      <c r="X1618" s="60">
        <v>43056</v>
      </c>
      <c r="Y1618" s="34">
        <v>4600007919</v>
      </c>
      <c r="Z1618" s="34">
        <v>4600007919</v>
      </c>
      <c r="AA1618" s="68">
        <f t="shared" si="25"/>
        <v>1</v>
      </c>
      <c r="AB1618" s="35" t="s">
        <v>5387</v>
      </c>
      <c r="AC1618" s="35" t="s">
        <v>61</v>
      </c>
      <c r="AD1618" s="35"/>
      <c r="AE1618" s="35" t="s">
        <v>5232</v>
      </c>
      <c r="AF1618" s="34" t="s">
        <v>63</v>
      </c>
      <c r="AG1618" s="34" t="s">
        <v>1138</v>
      </c>
    </row>
    <row r="1619" spans="1:33" s="5" customFormat="1" ht="50.25" customHeight="1" x14ac:dyDescent="0.3">
      <c r="A1619" s="58" t="s">
        <v>5032</v>
      </c>
      <c r="B1619" s="35">
        <v>85111602</v>
      </c>
      <c r="C1619" s="34" t="s">
        <v>5388</v>
      </c>
      <c r="D1619" s="55">
        <v>43252</v>
      </c>
      <c r="E1619" s="34" t="s">
        <v>222</v>
      </c>
      <c r="F1619" s="34" t="s">
        <v>211</v>
      </c>
      <c r="G1619" s="34" t="s">
        <v>515</v>
      </c>
      <c r="H1619" s="74">
        <v>602134083</v>
      </c>
      <c r="I1619" s="74">
        <v>602134083</v>
      </c>
      <c r="J1619" s="34" t="s">
        <v>76</v>
      </c>
      <c r="K1619" s="34" t="s">
        <v>68</v>
      </c>
      <c r="L1619" s="35" t="s">
        <v>5389</v>
      </c>
      <c r="M1619" s="35" t="s">
        <v>5390</v>
      </c>
      <c r="N1619" s="58" t="s">
        <v>5391</v>
      </c>
      <c r="O1619" s="45" t="s">
        <v>5392</v>
      </c>
      <c r="P1619" s="34" t="s">
        <v>5069</v>
      </c>
      <c r="Q1619" s="34" t="s">
        <v>5393</v>
      </c>
      <c r="R1619" s="34" t="s">
        <v>5394</v>
      </c>
      <c r="S1619" s="34" t="s">
        <v>5395</v>
      </c>
      <c r="T1619" s="34" t="s">
        <v>5396</v>
      </c>
      <c r="U1619" s="35" t="s">
        <v>5397</v>
      </c>
      <c r="V1619" s="35"/>
      <c r="W1619" s="34"/>
      <c r="X1619" s="60"/>
      <c r="Y1619" s="34"/>
      <c r="Z1619" s="34"/>
      <c r="AA1619" s="68" t="str">
        <f t="shared" si="25"/>
        <v/>
      </c>
      <c r="AB1619" s="35"/>
      <c r="AC1619" s="35"/>
      <c r="AD1619" s="35"/>
      <c r="AE1619" s="35" t="s">
        <v>5389</v>
      </c>
      <c r="AF1619" s="34" t="s">
        <v>63</v>
      </c>
      <c r="AG1619" s="34" t="s">
        <v>5194</v>
      </c>
    </row>
    <row r="1620" spans="1:33" s="5" customFormat="1" ht="50.25" customHeight="1" x14ac:dyDescent="0.3">
      <c r="A1620" s="58" t="s">
        <v>5032</v>
      </c>
      <c r="B1620" s="35">
        <v>93131704</v>
      </c>
      <c r="C1620" s="34" t="s">
        <v>5398</v>
      </c>
      <c r="D1620" s="55">
        <v>43282</v>
      </c>
      <c r="E1620" s="34" t="s">
        <v>162</v>
      </c>
      <c r="F1620" s="34" t="s">
        <v>47</v>
      </c>
      <c r="G1620" s="34" t="s">
        <v>515</v>
      </c>
      <c r="H1620" s="74">
        <v>300000000</v>
      </c>
      <c r="I1620" s="74">
        <v>300000000</v>
      </c>
      <c r="J1620" s="34" t="s">
        <v>76</v>
      </c>
      <c r="K1620" s="34" t="s">
        <v>68</v>
      </c>
      <c r="L1620" s="35" t="s">
        <v>5399</v>
      </c>
      <c r="M1620" s="35" t="s">
        <v>5390</v>
      </c>
      <c r="N1620" s="58" t="s">
        <v>5400</v>
      </c>
      <c r="O1620" s="45" t="s">
        <v>5401</v>
      </c>
      <c r="P1620" s="34" t="s">
        <v>5069</v>
      </c>
      <c r="Q1620" s="34" t="s">
        <v>5402</v>
      </c>
      <c r="R1620" s="34" t="s">
        <v>5403</v>
      </c>
      <c r="S1620" s="34" t="s">
        <v>5404</v>
      </c>
      <c r="T1620" s="34" t="s">
        <v>5405</v>
      </c>
      <c r="U1620" s="35" t="s">
        <v>5406</v>
      </c>
      <c r="V1620" s="35"/>
      <c r="W1620" s="34"/>
      <c r="X1620" s="60"/>
      <c r="Y1620" s="34"/>
      <c r="Z1620" s="34"/>
      <c r="AA1620" s="68" t="str">
        <f t="shared" si="25"/>
        <v/>
      </c>
      <c r="AB1620" s="35"/>
      <c r="AC1620" s="35"/>
      <c r="AD1620" s="35"/>
      <c r="AE1620" s="35" t="s">
        <v>5399</v>
      </c>
      <c r="AF1620" s="34" t="s">
        <v>63</v>
      </c>
      <c r="AG1620" s="34" t="s">
        <v>5194</v>
      </c>
    </row>
    <row r="1621" spans="1:33" s="5" customFormat="1" ht="50.25" customHeight="1" x14ac:dyDescent="0.3">
      <c r="A1621" s="58" t="s">
        <v>5032</v>
      </c>
      <c r="B1621" s="35">
        <v>851011705</v>
      </c>
      <c r="C1621" s="34" t="s">
        <v>5407</v>
      </c>
      <c r="D1621" s="55">
        <v>43282</v>
      </c>
      <c r="E1621" s="34" t="s">
        <v>162</v>
      </c>
      <c r="F1621" s="34" t="s">
        <v>47</v>
      </c>
      <c r="G1621" s="34" t="s">
        <v>515</v>
      </c>
      <c r="H1621" s="74">
        <v>671415316</v>
      </c>
      <c r="I1621" s="74">
        <v>671415316</v>
      </c>
      <c r="J1621" s="34" t="s">
        <v>76</v>
      </c>
      <c r="K1621" s="34" t="s">
        <v>68</v>
      </c>
      <c r="L1621" s="35" t="s">
        <v>5399</v>
      </c>
      <c r="M1621" s="35" t="s">
        <v>5390</v>
      </c>
      <c r="N1621" s="58" t="s">
        <v>5400</v>
      </c>
      <c r="O1621" s="45" t="s">
        <v>5401</v>
      </c>
      <c r="P1621" s="34" t="s">
        <v>5069</v>
      </c>
      <c r="Q1621" s="34" t="s">
        <v>5402</v>
      </c>
      <c r="R1621" s="34" t="s">
        <v>5403</v>
      </c>
      <c r="S1621" s="34" t="s">
        <v>5404</v>
      </c>
      <c r="T1621" s="34" t="s">
        <v>5405</v>
      </c>
      <c r="U1621" s="35" t="s">
        <v>5406</v>
      </c>
      <c r="V1621" s="35"/>
      <c r="W1621" s="34"/>
      <c r="X1621" s="60"/>
      <c r="Y1621" s="34"/>
      <c r="Z1621" s="34"/>
      <c r="AA1621" s="68" t="str">
        <f t="shared" si="25"/>
        <v/>
      </c>
      <c r="AB1621" s="35"/>
      <c r="AC1621" s="35"/>
      <c r="AD1621" s="35"/>
      <c r="AE1621" s="35" t="s">
        <v>5399</v>
      </c>
      <c r="AF1621" s="34" t="s">
        <v>63</v>
      </c>
      <c r="AG1621" s="34" t="s">
        <v>5194</v>
      </c>
    </row>
    <row r="1622" spans="1:33" s="5" customFormat="1" ht="50.25" customHeight="1" x14ac:dyDescent="0.3">
      <c r="A1622" s="58" t="s">
        <v>5032</v>
      </c>
      <c r="B1622" s="35">
        <v>851011705</v>
      </c>
      <c r="C1622" s="34" t="s">
        <v>5408</v>
      </c>
      <c r="D1622" s="55">
        <v>43282</v>
      </c>
      <c r="E1622" s="34" t="s">
        <v>162</v>
      </c>
      <c r="F1622" s="34" t="s">
        <v>47</v>
      </c>
      <c r="G1622" s="34" t="s">
        <v>515</v>
      </c>
      <c r="H1622" s="74">
        <v>200000000</v>
      </c>
      <c r="I1622" s="74">
        <v>200000000</v>
      </c>
      <c r="J1622" s="34" t="s">
        <v>76</v>
      </c>
      <c r="K1622" s="34" t="s">
        <v>68</v>
      </c>
      <c r="L1622" s="35" t="s">
        <v>5399</v>
      </c>
      <c r="M1622" s="35" t="s">
        <v>5390</v>
      </c>
      <c r="N1622" s="58" t="s">
        <v>5400</v>
      </c>
      <c r="O1622" s="45" t="s">
        <v>5401</v>
      </c>
      <c r="P1622" s="34" t="s">
        <v>5069</v>
      </c>
      <c r="Q1622" s="34" t="s">
        <v>5402</v>
      </c>
      <c r="R1622" s="34" t="s">
        <v>5403</v>
      </c>
      <c r="S1622" s="34" t="s">
        <v>5404</v>
      </c>
      <c r="T1622" s="34" t="s">
        <v>5405</v>
      </c>
      <c r="U1622" s="35" t="s">
        <v>5406</v>
      </c>
      <c r="V1622" s="35"/>
      <c r="W1622" s="34"/>
      <c r="X1622" s="60"/>
      <c r="Y1622" s="34"/>
      <c r="Z1622" s="34"/>
      <c r="AA1622" s="68" t="str">
        <f t="shared" si="25"/>
        <v/>
      </c>
      <c r="AB1622" s="35"/>
      <c r="AC1622" s="35"/>
      <c r="AD1622" s="35"/>
      <c r="AE1622" s="35" t="s">
        <v>5399</v>
      </c>
      <c r="AF1622" s="34" t="s">
        <v>63</v>
      </c>
      <c r="AG1622" s="34" t="s">
        <v>5194</v>
      </c>
    </row>
    <row r="1623" spans="1:33" s="5" customFormat="1" ht="50.25" customHeight="1" x14ac:dyDescent="0.3">
      <c r="A1623" s="58" t="s">
        <v>5032</v>
      </c>
      <c r="B1623" s="35">
        <v>47131805</v>
      </c>
      <c r="C1623" s="34" t="s">
        <v>5409</v>
      </c>
      <c r="D1623" s="55">
        <v>43342</v>
      </c>
      <c r="E1623" s="34" t="s">
        <v>796</v>
      </c>
      <c r="F1623" s="34" t="s">
        <v>75</v>
      </c>
      <c r="G1623" s="34" t="s">
        <v>515</v>
      </c>
      <c r="H1623" s="74">
        <v>31962654</v>
      </c>
      <c r="I1623" s="74">
        <v>31962654</v>
      </c>
      <c r="J1623" s="34" t="s">
        <v>76</v>
      </c>
      <c r="K1623" s="34" t="s">
        <v>68</v>
      </c>
      <c r="L1623" s="35" t="s">
        <v>5410</v>
      </c>
      <c r="M1623" s="35" t="s">
        <v>5390</v>
      </c>
      <c r="N1623" s="58" t="s">
        <v>5411</v>
      </c>
      <c r="O1623" s="45" t="s">
        <v>5412</v>
      </c>
      <c r="P1623" s="34" t="s">
        <v>5069</v>
      </c>
      <c r="Q1623" s="34" t="s">
        <v>5413</v>
      </c>
      <c r="R1623" s="34" t="s">
        <v>5414</v>
      </c>
      <c r="S1623" s="34" t="s">
        <v>5415</v>
      </c>
      <c r="T1623" s="34" t="s">
        <v>5416</v>
      </c>
      <c r="U1623" s="35" t="s">
        <v>5417</v>
      </c>
      <c r="V1623" s="35"/>
      <c r="W1623" s="34"/>
      <c r="X1623" s="60"/>
      <c r="Y1623" s="34"/>
      <c r="Z1623" s="34"/>
      <c r="AA1623" s="68" t="str">
        <f t="shared" si="25"/>
        <v/>
      </c>
      <c r="AB1623" s="35"/>
      <c r="AC1623" s="35"/>
      <c r="AD1623" s="35"/>
      <c r="AE1623" s="35" t="s">
        <v>5410</v>
      </c>
      <c r="AF1623" s="34" t="s">
        <v>63</v>
      </c>
      <c r="AG1623" s="34" t="s">
        <v>5194</v>
      </c>
    </row>
    <row r="1624" spans="1:33" s="5" customFormat="1" ht="50.25" customHeight="1" x14ac:dyDescent="0.3">
      <c r="A1624" s="58" t="s">
        <v>5032</v>
      </c>
      <c r="B1624" s="35">
        <v>81000000</v>
      </c>
      <c r="C1624" s="34" t="s">
        <v>5418</v>
      </c>
      <c r="D1624" s="55">
        <v>43313</v>
      </c>
      <c r="E1624" s="34" t="s">
        <v>136</v>
      </c>
      <c r="F1624" s="34" t="s">
        <v>141</v>
      </c>
      <c r="G1624" s="34" t="s">
        <v>515</v>
      </c>
      <c r="H1624" s="74">
        <v>157701675</v>
      </c>
      <c r="I1624" s="74">
        <v>157701675</v>
      </c>
      <c r="J1624" s="34" t="s">
        <v>76</v>
      </c>
      <c r="K1624" s="34" t="s">
        <v>68</v>
      </c>
      <c r="L1624" s="35" t="s">
        <v>5410</v>
      </c>
      <c r="M1624" s="35" t="s">
        <v>5390</v>
      </c>
      <c r="N1624" s="58" t="s">
        <v>5411</v>
      </c>
      <c r="O1624" s="45" t="s">
        <v>5412</v>
      </c>
      <c r="P1624" s="34" t="s">
        <v>5069</v>
      </c>
      <c r="Q1624" s="34" t="s">
        <v>5413</v>
      </c>
      <c r="R1624" s="34" t="s">
        <v>5414</v>
      </c>
      <c r="S1624" s="34" t="s">
        <v>5415</v>
      </c>
      <c r="T1624" s="34" t="s">
        <v>5416</v>
      </c>
      <c r="U1624" s="35" t="s">
        <v>5419</v>
      </c>
      <c r="V1624" s="35"/>
      <c r="W1624" s="34"/>
      <c r="X1624" s="60"/>
      <c r="Y1624" s="34"/>
      <c r="Z1624" s="34"/>
      <c r="AA1624" s="68" t="str">
        <f t="shared" si="25"/>
        <v/>
      </c>
      <c r="AB1624" s="35"/>
      <c r="AC1624" s="35"/>
      <c r="AD1624" s="35"/>
      <c r="AE1624" s="35" t="s">
        <v>5410</v>
      </c>
      <c r="AF1624" s="34" t="s">
        <v>63</v>
      </c>
      <c r="AG1624" s="34" t="s">
        <v>5194</v>
      </c>
    </row>
    <row r="1625" spans="1:33" s="5" customFormat="1" ht="50.25" customHeight="1" x14ac:dyDescent="0.3">
      <c r="A1625" s="58" t="s">
        <v>5032</v>
      </c>
      <c r="B1625" s="35">
        <v>80131502</v>
      </c>
      <c r="C1625" s="34" t="s">
        <v>5420</v>
      </c>
      <c r="D1625" s="55">
        <v>43123</v>
      </c>
      <c r="E1625" s="34" t="s">
        <v>834</v>
      </c>
      <c r="F1625" s="34" t="s">
        <v>1139</v>
      </c>
      <c r="G1625" s="34" t="s">
        <v>232</v>
      </c>
      <c r="H1625" s="74">
        <v>870306948</v>
      </c>
      <c r="I1625" s="74">
        <v>870306948</v>
      </c>
      <c r="J1625" s="34" t="s">
        <v>76</v>
      </c>
      <c r="K1625" s="34" t="s">
        <v>68</v>
      </c>
      <c r="L1625" s="35" t="s">
        <v>5421</v>
      </c>
      <c r="M1625" s="35" t="s">
        <v>5422</v>
      </c>
      <c r="N1625" s="58" t="s">
        <v>5423</v>
      </c>
      <c r="O1625" s="45" t="s">
        <v>5424</v>
      </c>
      <c r="P1625" s="34" t="s">
        <v>5069</v>
      </c>
      <c r="Q1625" s="34" t="s">
        <v>5413</v>
      </c>
      <c r="R1625" s="34" t="s">
        <v>5414</v>
      </c>
      <c r="S1625" s="34" t="s">
        <v>5415</v>
      </c>
      <c r="T1625" s="34" t="s">
        <v>5416</v>
      </c>
      <c r="U1625" s="35" t="s">
        <v>5425</v>
      </c>
      <c r="V1625" s="35">
        <v>8046</v>
      </c>
      <c r="W1625" s="34">
        <v>15684</v>
      </c>
      <c r="X1625" s="60">
        <v>43122</v>
      </c>
      <c r="Y1625" s="34" t="s">
        <v>68</v>
      </c>
      <c r="Z1625" s="34" t="s">
        <v>6057</v>
      </c>
      <c r="AA1625" s="68">
        <f t="shared" si="25"/>
        <v>1</v>
      </c>
      <c r="AB1625" s="35" t="s">
        <v>5426</v>
      </c>
      <c r="AC1625" s="35" t="s">
        <v>61</v>
      </c>
      <c r="AD1625" s="35"/>
      <c r="AE1625" s="35" t="s">
        <v>5421</v>
      </c>
      <c r="AF1625" s="34" t="s">
        <v>63</v>
      </c>
      <c r="AG1625" s="34" t="s">
        <v>5194</v>
      </c>
    </row>
    <row r="1626" spans="1:33" s="5" customFormat="1" ht="50.25" customHeight="1" x14ac:dyDescent="0.3">
      <c r="A1626" s="58" t="s">
        <v>5032</v>
      </c>
      <c r="B1626" s="35">
        <v>41116010</v>
      </c>
      <c r="C1626" s="34" t="s">
        <v>5427</v>
      </c>
      <c r="D1626" s="55">
        <v>43160</v>
      </c>
      <c r="E1626" s="34" t="s">
        <v>796</v>
      </c>
      <c r="F1626" s="34" t="s">
        <v>141</v>
      </c>
      <c r="G1626" s="34" t="s">
        <v>515</v>
      </c>
      <c r="H1626" s="74">
        <v>718679780</v>
      </c>
      <c r="I1626" s="74">
        <v>718679780</v>
      </c>
      <c r="J1626" s="34" t="s">
        <v>76</v>
      </c>
      <c r="K1626" s="34" t="s">
        <v>68</v>
      </c>
      <c r="L1626" s="35" t="s">
        <v>5410</v>
      </c>
      <c r="M1626" s="35" t="s">
        <v>5390</v>
      </c>
      <c r="N1626" s="58" t="s">
        <v>5411</v>
      </c>
      <c r="O1626" s="45" t="s">
        <v>5412</v>
      </c>
      <c r="P1626" s="34" t="s">
        <v>5069</v>
      </c>
      <c r="Q1626" s="34" t="s">
        <v>5428</v>
      </c>
      <c r="R1626" s="34" t="s">
        <v>5429</v>
      </c>
      <c r="S1626" s="34" t="s">
        <v>5415</v>
      </c>
      <c r="T1626" s="34" t="s">
        <v>5416</v>
      </c>
      <c r="U1626" s="35" t="s">
        <v>5430</v>
      </c>
      <c r="V1626" s="35"/>
      <c r="W1626" s="34"/>
      <c r="X1626" s="60"/>
      <c r="Y1626" s="34"/>
      <c r="Z1626" s="34"/>
      <c r="AA1626" s="68" t="str">
        <f t="shared" si="25"/>
        <v/>
      </c>
      <c r="AB1626" s="35"/>
      <c r="AC1626" s="35"/>
      <c r="AD1626" s="35"/>
      <c r="AE1626" s="35" t="s">
        <v>5410</v>
      </c>
      <c r="AF1626" s="34" t="s">
        <v>63</v>
      </c>
      <c r="AG1626" s="34" t="s">
        <v>5431</v>
      </c>
    </row>
    <row r="1627" spans="1:33" s="5" customFormat="1" ht="50.25" customHeight="1" x14ac:dyDescent="0.3">
      <c r="A1627" s="58" t="s">
        <v>5032</v>
      </c>
      <c r="B1627" s="35">
        <v>41116010</v>
      </c>
      <c r="C1627" s="34" t="s">
        <v>5432</v>
      </c>
      <c r="D1627" s="55">
        <v>43164</v>
      </c>
      <c r="E1627" s="34" t="s">
        <v>222</v>
      </c>
      <c r="F1627" s="34" t="s">
        <v>141</v>
      </c>
      <c r="G1627" s="34" t="s">
        <v>515</v>
      </c>
      <c r="H1627" s="74">
        <v>576675880</v>
      </c>
      <c r="I1627" s="74">
        <v>576675880</v>
      </c>
      <c r="J1627" s="34" t="s">
        <v>76</v>
      </c>
      <c r="K1627" s="34" t="s">
        <v>68</v>
      </c>
      <c r="L1627" s="35" t="s">
        <v>5410</v>
      </c>
      <c r="M1627" s="35" t="s">
        <v>5390</v>
      </c>
      <c r="N1627" s="58" t="s">
        <v>5411</v>
      </c>
      <c r="O1627" s="45" t="s">
        <v>5412</v>
      </c>
      <c r="P1627" s="34" t="s">
        <v>5069</v>
      </c>
      <c r="Q1627" s="34" t="s">
        <v>5413</v>
      </c>
      <c r="R1627" s="34" t="s">
        <v>5414</v>
      </c>
      <c r="S1627" s="34" t="s">
        <v>5415</v>
      </c>
      <c r="T1627" s="34" t="s">
        <v>5416</v>
      </c>
      <c r="U1627" s="35" t="s">
        <v>5433</v>
      </c>
      <c r="V1627" s="35"/>
      <c r="W1627" s="34"/>
      <c r="X1627" s="60"/>
      <c r="Y1627" s="34"/>
      <c r="Z1627" s="34"/>
      <c r="AA1627" s="68" t="str">
        <f t="shared" si="25"/>
        <v/>
      </c>
      <c r="AB1627" s="35"/>
      <c r="AC1627" s="35"/>
      <c r="AD1627" s="35"/>
      <c r="AE1627" s="35" t="s">
        <v>5410</v>
      </c>
      <c r="AF1627" s="34" t="s">
        <v>63</v>
      </c>
      <c r="AG1627" s="34" t="s">
        <v>5431</v>
      </c>
    </row>
    <row r="1628" spans="1:33" s="5" customFormat="1" ht="50.25" customHeight="1" x14ac:dyDescent="0.3">
      <c r="A1628" s="58" t="s">
        <v>5032</v>
      </c>
      <c r="B1628" s="35">
        <v>42192400</v>
      </c>
      <c r="C1628" s="34" t="s">
        <v>5434</v>
      </c>
      <c r="D1628" s="55">
        <v>43165</v>
      </c>
      <c r="E1628" s="34" t="s">
        <v>907</v>
      </c>
      <c r="F1628" s="34" t="s">
        <v>75</v>
      </c>
      <c r="G1628" s="34" t="s">
        <v>515</v>
      </c>
      <c r="H1628" s="74">
        <v>17031630</v>
      </c>
      <c r="I1628" s="74">
        <v>17031630</v>
      </c>
      <c r="J1628" s="34" t="s">
        <v>76</v>
      </c>
      <c r="K1628" s="34" t="s">
        <v>68</v>
      </c>
      <c r="L1628" s="35" t="s">
        <v>5435</v>
      </c>
      <c r="M1628" s="35" t="s">
        <v>5390</v>
      </c>
      <c r="N1628" s="58" t="s">
        <v>5436</v>
      </c>
      <c r="O1628" s="45" t="s">
        <v>5437</v>
      </c>
      <c r="P1628" s="34" t="s">
        <v>5069</v>
      </c>
      <c r="Q1628" s="34" t="s">
        <v>5413</v>
      </c>
      <c r="R1628" s="34" t="s">
        <v>5414</v>
      </c>
      <c r="S1628" s="34" t="s">
        <v>5415</v>
      </c>
      <c r="T1628" s="34" t="s">
        <v>5416</v>
      </c>
      <c r="U1628" s="35" t="s">
        <v>5433</v>
      </c>
      <c r="V1628" s="35"/>
      <c r="W1628" s="34"/>
      <c r="X1628" s="60"/>
      <c r="Y1628" s="34"/>
      <c r="Z1628" s="34"/>
      <c r="AA1628" s="68" t="str">
        <f t="shared" si="25"/>
        <v/>
      </c>
      <c r="AB1628" s="35"/>
      <c r="AC1628" s="35"/>
      <c r="AD1628" s="35"/>
      <c r="AE1628" s="35" t="s">
        <v>5435</v>
      </c>
      <c r="AF1628" s="34" t="s">
        <v>63</v>
      </c>
      <c r="AG1628" s="34" t="s">
        <v>5431</v>
      </c>
    </row>
    <row r="1629" spans="1:33" s="5" customFormat="1" ht="50.25" customHeight="1" x14ac:dyDescent="0.3">
      <c r="A1629" s="58" t="s">
        <v>5032</v>
      </c>
      <c r="B1629" s="35">
        <v>73152108</v>
      </c>
      <c r="C1629" s="34" t="s">
        <v>5438</v>
      </c>
      <c r="D1629" s="55">
        <v>43160</v>
      </c>
      <c r="E1629" s="34" t="s">
        <v>907</v>
      </c>
      <c r="F1629" s="34" t="s">
        <v>47</v>
      </c>
      <c r="G1629" s="34" t="s">
        <v>515</v>
      </c>
      <c r="H1629" s="74">
        <v>38143048</v>
      </c>
      <c r="I1629" s="74">
        <v>38143048</v>
      </c>
      <c r="J1629" s="34" t="s">
        <v>76</v>
      </c>
      <c r="K1629" s="34" t="s">
        <v>68</v>
      </c>
      <c r="L1629" s="35" t="s">
        <v>5410</v>
      </c>
      <c r="M1629" s="35" t="s">
        <v>5390</v>
      </c>
      <c r="N1629" s="58" t="s">
        <v>5411</v>
      </c>
      <c r="O1629" s="45" t="s">
        <v>5412</v>
      </c>
      <c r="P1629" s="34" t="s">
        <v>5069</v>
      </c>
      <c r="Q1629" s="34" t="s">
        <v>5413</v>
      </c>
      <c r="R1629" s="34" t="s">
        <v>5414</v>
      </c>
      <c r="S1629" s="34" t="s">
        <v>5415</v>
      </c>
      <c r="T1629" s="34" t="s">
        <v>5416</v>
      </c>
      <c r="U1629" s="35" t="s">
        <v>5433</v>
      </c>
      <c r="V1629" s="35"/>
      <c r="W1629" s="34"/>
      <c r="X1629" s="60"/>
      <c r="Y1629" s="34"/>
      <c r="Z1629" s="34"/>
      <c r="AA1629" s="68" t="str">
        <f t="shared" si="25"/>
        <v/>
      </c>
      <c r="AB1629" s="35"/>
      <c r="AC1629" s="35"/>
      <c r="AD1629" s="35"/>
      <c r="AE1629" s="35" t="s">
        <v>5410</v>
      </c>
      <c r="AF1629" s="34" t="s">
        <v>63</v>
      </c>
      <c r="AG1629" s="34" t="s">
        <v>5431</v>
      </c>
    </row>
    <row r="1630" spans="1:33" s="5" customFormat="1" ht="50.25" customHeight="1" x14ac:dyDescent="0.3">
      <c r="A1630" s="58" t="s">
        <v>5032</v>
      </c>
      <c r="B1630" s="35">
        <v>73152108</v>
      </c>
      <c r="C1630" s="34" t="s">
        <v>5439</v>
      </c>
      <c r="D1630" s="55">
        <v>43313</v>
      </c>
      <c r="E1630" s="34" t="s">
        <v>74</v>
      </c>
      <c r="F1630" s="34" t="s">
        <v>95</v>
      </c>
      <c r="G1630" s="34" t="s">
        <v>515</v>
      </c>
      <c r="H1630" s="74">
        <v>8034880</v>
      </c>
      <c r="I1630" s="74">
        <v>8034880</v>
      </c>
      <c r="J1630" s="34" t="s">
        <v>76</v>
      </c>
      <c r="K1630" s="34" t="s">
        <v>68</v>
      </c>
      <c r="L1630" s="35" t="s">
        <v>5410</v>
      </c>
      <c r="M1630" s="35" t="s">
        <v>5390</v>
      </c>
      <c r="N1630" s="58" t="s">
        <v>5411</v>
      </c>
      <c r="O1630" s="45" t="s">
        <v>5412</v>
      </c>
      <c r="P1630" s="34" t="s">
        <v>5069</v>
      </c>
      <c r="Q1630" s="34" t="s">
        <v>5413</v>
      </c>
      <c r="R1630" s="34" t="s">
        <v>5414</v>
      </c>
      <c r="S1630" s="34" t="s">
        <v>5415</v>
      </c>
      <c r="T1630" s="34" t="s">
        <v>5416</v>
      </c>
      <c r="U1630" s="35" t="s">
        <v>5433</v>
      </c>
      <c r="V1630" s="35"/>
      <c r="W1630" s="34"/>
      <c r="X1630" s="60"/>
      <c r="Y1630" s="34"/>
      <c r="Z1630" s="34"/>
      <c r="AA1630" s="68" t="str">
        <f t="shared" si="25"/>
        <v/>
      </c>
      <c r="AB1630" s="35"/>
      <c r="AC1630" s="35"/>
      <c r="AD1630" s="35"/>
      <c r="AE1630" s="35" t="s">
        <v>5410</v>
      </c>
      <c r="AF1630" s="34" t="s">
        <v>63</v>
      </c>
      <c r="AG1630" s="34" t="s">
        <v>5431</v>
      </c>
    </row>
    <row r="1631" spans="1:33" s="5" customFormat="1" ht="50.25" customHeight="1" x14ac:dyDescent="0.3">
      <c r="A1631" s="58" t="s">
        <v>5032</v>
      </c>
      <c r="B1631" s="35">
        <v>73152108</v>
      </c>
      <c r="C1631" s="34" t="s">
        <v>5440</v>
      </c>
      <c r="D1631" s="55">
        <v>43160</v>
      </c>
      <c r="E1631" s="34" t="s">
        <v>74</v>
      </c>
      <c r="F1631" s="34" t="s">
        <v>47</v>
      </c>
      <c r="G1631" s="34" t="s">
        <v>515</v>
      </c>
      <c r="H1631" s="74">
        <v>142475100</v>
      </c>
      <c r="I1631" s="74">
        <v>142475100</v>
      </c>
      <c r="J1631" s="34" t="s">
        <v>76</v>
      </c>
      <c r="K1631" s="34" t="s">
        <v>68</v>
      </c>
      <c r="L1631" s="35" t="s">
        <v>5410</v>
      </c>
      <c r="M1631" s="35" t="s">
        <v>5390</v>
      </c>
      <c r="N1631" s="58" t="s">
        <v>5411</v>
      </c>
      <c r="O1631" s="45" t="s">
        <v>5412</v>
      </c>
      <c r="P1631" s="34" t="s">
        <v>5069</v>
      </c>
      <c r="Q1631" s="34" t="s">
        <v>5413</v>
      </c>
      <c r="R1631" s="34" t="s">
        <v>5414</v>
      </c>
      <c r="S1631" s="34" t="s">
        <v>5415</v>
      </c>
      <c r="T1631" s="34" t="s">
        <v>5416</v>
      </c>
      <c r="U1631" s="35" t="s">
        <v>5433</v>
      </c>
      <c r="V1631" s="35">
        <v>8185</v>
      </c>
      <c r="W1631" s="34">
        <v>21409</v>
      </c>
      <c r="X1631" s="60">
        <v>43266</v>
      </c>
      <c r="Y1631" s="34" t="s">
        <v>68</v>
      </c>
      <c r="Z1631" s="34">
        <v>4600008173</v>
      </c>
      <c r="AA1631" s="68">
        <f t="shared" si="25"/>
        <v>1</v>
      </c>
      <c r="AB1631" s="35" t="s">
        <v>6058</v>
      </c>
      <c r="AC1631" s="35" t="s">
        <v>61</v>
      </c>
      <c r="AD1631" s="35"/>
      <c r="AE1631" s="35" t="s">
        <v>5410</v>
      </c>
      <c r="AF1631" s="34" t="s">
        <v>63</v>
      </c>
      <c r="AG1631" s="34" t="s">
        <v>5431</v>
      </c>
    </row>
    <row r="1632" spans="1:33" s="5" customFormat="1" ht="50.25" customHeight="1" x14ac:dyDescent="0.3">
      <c r="A1632" s="58" t="s">
        <v>5032</v>
      </c>
      <c r="B1632" s="35">
        <v>73152108</v>
      </c>
      <c r="C1632" s="34" t="s">
        <v>5441</v>
      </c>
      <c r="D1632" s="55">
        <v>43191</v>
      </c>
      <c r="E1632" s="34" t="s">
        <v>796</v>
      </c>
      <c r="F1632" s="34" t="s">
        <v>47</v>
      </c>
      <c r="G1632" s="34" t="s">
        <v>515</v>
      </c>
      <c r="H1632" s="74">
        <v>5499466</v>
      </c>
      <c r="I1632" s="74">
        <v>5499466</v>
      </c>
      <c r="J1632" s="34" t="s">
        <v>76</v>
      </c>
      <c r="K1632" s="34" t="s">
        <v>68</v>
      </c>
      <c r="L1632" s="35" t="s">
        <v>5442</v>
      </c>
      <c r="M1632" s="35" t="s">
        <v>5390</v>
      </c>
      <c r="N1632" s="58" t="s">
        <v>5411</v>
      </c>
      <c r="O1632" s="45" t="s">
        <v>5443</v>
      </c>
      <c r="P1632" s="34" t="s">
        <v>5069</v>
      </c>
      <c r="Q1632" s="34" t="s">
        <v>5413</v>
      </c>
      <c r="R1632" s="34" t="s">
        <v>5414</v>
      </c>
      <c r="S1632" s="34" t="s">
        <v>5415</v>
      </c>
      <c r="T1632" s="34" t="s">
        <v>5416</v>
      </c>
      <c r="U1632" s="35" t="s">
        <v>5433</v>
      </c>
      <c r="V1632" s="35"/>
      <c r="W1632" s="34"/>
      <c r="X1632" s="60"/>
      <c r="Y1632" s="34"/>
      <c r="Z1632" s="34"/>
      <c r="AA1632" s="68" t="str">
        <f t="shared" si="25"/>
        <v/>
      </c>
      <c r="AB1632" s="35"/>
      <c r="AC1632" s="35"/>
      <c r="AD1632" s="35"/>
      <c r="AE1632" s="35" t="s">
        <v>5442</v>
      </c>
      <c r="AF1632" s="34" t="s">
        <v>63</v>
      </c>
      <c r="AG1632" s="34" t="s">
        <v>5431</v>
      </c>
    </row>
    <row r="1633" spans="1:33" s="5" customFormat="1" ht="50.25" customHeight="1" x14ac:dyDescent="0.3">
      <c r="A1633" s="58" t="s">
        <v>5032</v>
      </c>
      <c r="B1633" s="35">
        <v>73152108</v>
      </c>
      <c r="C1633" s="34" t="s">
        <v>5444</v>
      </c>
      <c r="D1633" s="55">
        <v>43191</v>
      </c>
      <c r="E1633" s="34" t="s">
        <v>796</v>
      </c>
      <c r="F1633" s="34" t="s">
        <v>47</v>
      </c>
      <c r="G1633" s="34" t="s">
        <v>515</v>
      </c>
      <c r="H1633" s="74">
        <v>24680000</v>
      </c>
      <c r="I1633" s="74">
        <v>24680000</v>
      </c>
      <c r="J1633" s="34" t="s">
        <v>76</v>
      </c>
      <c r="K1633" s="34" t="s">
        <v>68</v>
      </c>
      <c r="L1633" s="35" t="s">
        <v>5410</v>
      </c>
      <c r="M1633" s="35" t="s">
        <v>5390</v>
      </c>
      <c r="N1633" s="58" t="s">
        <v>5411</v>
      </c>
      <c r="O1633" s="45" t="s">
        <v>5412</v>
      </c>
      <c r="P1633" s="34" t="s">
        <v>5069</v>
      </c>
      <c r="Q1633" s="34" t="s">
        <v>5413</v>
      </c>
      <c r="R1633" s="34" t="s">
        <v>5414</v>
      </c>
      <c r="S1633" s="34" t="s">
        <v>5415</v>
      </c>
      <c r="T1633" s="34" t="s">
        <v>5416</v>
      </c>
      <c r="U1633" s="35" t="s">
        <v>5433</v>
      </c>
      <c r="V1633" s="35"/>
      <c r="W1633" s="34"/>
      <c r="X1633" s="60"/>
      <c r="Y1633" s="34"/>
      <c r="Z1633" s="34"/>
      <c r="AA1633" s="68" t="str">
        <f t="shared" si="25"/>
        <v/>
      </c>
      <c r="AB1633" s="35"/>
      <c r="AC1633" s="35"/>
      <c r="AD1633" s="35"/>
      <c r="AE1633" s="35" t="s">
        <v>5410</v>
      </c>
      <c r="AF1633" s="34" t="s">
        <v>63</v>
      </c>
      <c r="AG1633" s="34" t="s">
        <v>5431</v>
      </c>
    </row>
    <row r="1634" spans="1:33" s="5" customFormat="1" ht="50.25" customHeight="1" x14ac:dyDescent="0.3">
      <c r="A1634" s="58" t="s">
        <v>5032</v>
      </c>
      <c r="B1634" s="35">
        <v>73152108</v>
      </c>
      <c r="C1634" s="34" t="s">
        <v>5445</v>
      </c>
      <c r="D1634" s="55">
        <v>43191</v>
      </c>
      <c r="E1634" s="34" t="s">
        <v>74</v>
      </c>
      <c r="F1634" s="34" t="s">
        <v>47</v>
      </c>
      <c r="G1634" s="34" t="s">
        <v>515</v>
      </c>
      <c r="H1634" s="74">
        <v>49760000</v>
      </c>
      <c r="I1634" s="74">
        <v>49760000</v>
      </c>
      <c r="J1634" s="34" t="s">
        <v>76</v>
      </c>
      <c r="K1634" s="34" t="s">
        <v>68</v>
      </c>
      <c r="L1634" s="35" t="s">
        <v>5410</v>
      </c>
      <c r="M1634" s="35" t="s">
        <v>5390</v>
      </c>
      <c r="N1634" s="58" t="s">
        <v>5411</v>
      </c>
      <c r="O1634" s="45" t="s">
        <v>5412</v>
      </c>
      <c r="P1634" s="34" t="s">
        <v>5069</v>
      </c>
      <c r="Q1634" s="34" t="s">
        <v>5413</v>
      </c>
      <c r="R1634" s="34" t="s">
        <v>5414</v>
      </c>
      <c r="S1634" s="34" t="s">
        <v>5415</v>
      </c>
      <c r="T1634" s="34" t="s">
        <v>5416</v>
      </c>
      <c r="U1634" s="35" t="s">
        <v>5433</v>
      </c>
      <c r="V1634" s="35"/>
      <c r="W1634" s="34"/>
      <c r="X1634" s="60"/>
      <c r="Y1634" s="34"/>
      <c r="Z1634" s="34"/>
      <c r="AA1634" s="68" t="str">
        <f t="shared" si="25"/>
        <v/>
      </c>
      <c r="AB1634" s="35"/>
      <c r="AC1634" s="35"/>
      <c r="AD1634" s="35"/>
      <c r="AE1634" s="35" t="s">
        <v>5410</v>
      </c>
      <c r="AF1634" s="34" t="s">
        <v>63</v>
      </c>
      <c r="AG1634" s="34" t="s">
        <v>5431</v>
      </c>
    </row>
    <row r="1635" spans="1:33" s="5" customFormat="1" ht="50.25" customHeight="1" x14ac:dyDescent="0.3">
      <c r="A1635" s="58" t="s">
        <v>5032</v>
      </c>
      <c r="B1635" s="35">
        <v>73152108</v>
      </c>
      <c r="C1635" s="34" t="s">
        <v>5446</v>
      </c>
      <c r="D1635" s="55">
        <v>43221</v>
      </c>
      <c r="E1635" s="34" t="s">
        <v>74</v>
      </c>
      <c r="F1635" s="34" t="s">
        <v>47</v>
      </c>
      <c r="G1635" s="34" t="s">
        <v>515</v>
      </c>
      <c r="H1635" s="74">
        <v>410506800</v>
      </c>
      <c r="I1635" s="74">
        <v>410506800</v>
      </c>
      <c r="J1635" s="34" t="s">
        <v>76</v>
      </c>
      <c r="K1635" s="34" t="s">
        <v>68</v>
      </c>
      <c r="L1635" s="35" t="s">
        <v>5410</v>
      </c>
      <c r="M1635" s="35" t="s">
        <v>5390</v>
      </c>
      <c r="N1635" s="58" t="s">
        <v>5411</v>
      </c>
      <c r="O1635" s="45" t="s">
        <v>5412</v>
      </c>
      <c r="P1635" s="34" t="s">
        <v>5069</v>
      </c>
      <c r="Q1635" s="34" t="s">
        <v>5413</v>
      </c>
      <c r="R1635" s="34" t="s">
        <v>5414</v>
      </c>
      <c r="S1635" s="34" t="s">
        <v>5415</v>
      </c>
      <c r="T1635" s="34" t="s">
        <v>5416</v>
      </c>
      <c r="U1635" s="35" t="s">
        <v>5433</v>
      </c>
      <c r="V1635" s="35"/>
      <c r="W1635" s="34"/>
      <c r="X1635" s="60"/>
      <c r="Y1635" s="34"/>
      <c r="Z1635" s="34"/>
      <c r="AA1635" s="68" t="str">
        <f t="shared" si="25"/>
        <v/>
      </c>
      <c r="AB1635" s="35"/>
      <c r="AC1635" s="35"/>
      <c r="AD1635" s="35"/>
      <c r="AE1635" s="35" t="s">
        <v>5410</v>
      </c>
      <c r="AF1635" s="34" t="s">
        <v>63</v>
      </c>
      <c r="AG1635" s="34" t="s">
        <v>5431</v>
      </c>
    </row>
    <row r="1636" spans="1:33" s="5" customFormat="1" ht="50.25" customHeight="1" x14ac:dyDescent="0.3">
      <c r="A1636" s="58" t="s">
        <v>5032</v>
      </c>
      <c r="B1636" s="35">
        <v>73152108</v>
      </c>
      <c r="C1636" s="34" t="s">
        <v>5447</v>
      </c>
      <c r="D1636" s="55">
        <v>43221</v>
      </c>
      <c r="E1636" s="34" t="s">
        <v>74</v>
      </c>
      <c r="F1636" s="34" t="s">
        <v>47</v>
      </c>
      <c r="G1636" s="34" t="s">
        <v>515</v>
      </c>
      <c r="H1636" s="74">
        <v>245390600</v>
      </c>
      <c r="I1636" s="74">
        <v>245390600</v>
      </c>
      <c r="J1636" s="34" t="s">
        <v>76</v>
      </c>
      <c r="K1636" s="34" t="s">
        <v>68</v>
      </c>
      <c r="L1636" s="35" t="s">
        <v>5410</v>
      </c>
      <c r="M1636" s="35" t="s">
        <v>5390</v>
      </c>
      <c r="N1636" s="58" t="s">
        <v>5411</v>
      </c>
      <c r="O1636" s="45" t="s">
        <v>5412</v>
      </c>
      <c r="P1636" s="34" t="s">
        <v>5069</v>
      </c>
      <c r="Q1636" s="34" t="s">
        <v>5413</v>
      </c>
      <c r="R1636" s="34" t="s">
        <v>5414</v>
      </c>
      <c r="S1636" s="34" t="s">
        <v>5415</v>
      </c>
      <c r="T1636" s="34" t="s">
        <v>5416</v>
      </c>
      <c r="U1636" s="35" t="s">
        <v>5433</v>
      </c>
      <c r="V1636" s="35"/>
      <c r="W1636" s="34"/>
      <c r="X1636" s="60"/>
      <c r="Y1636" s="34"/>
      <c r="Z1636" s="34"/>
      <c r="AA1636" s="68" t="str">
        <f t="shared" si="25"/>
        <v/>
      </c>
      <c r="AB1636" s="35"/>
      <c r="AC1636" s="35"/>
      <c r="AD1636" s="35"/>
      <c r="AE1636" s="35" t="s">
        <v>5410</v>
      </c>
      <c r="AF1636" s="34" t="s">
        <v>63</v>
      </c>
      <c r="AG1636" s="34" t="s">
        <v>5431</v>
      </c>
    </row>
    <row r="1637" spans="1:33" s="5" customFormat="1" ht="50.25" customHeight="1" x14ac:dyDescent="0.3">
      <c r="A1637" s="58" t="s">
        <v>5032</v>
      </c>
      <c r="B1637" s="35">
        <v>41103011</v>
      </c>
      <c r="C1637" s="34" t="s">
        <v>5448</v>
      </c>
      <c r="D1637" s="55">
        <v>43313</v>
      </c>
      <c r="E1637" s="34" t="s">
        <v>162</v>
      </c>
      <c r="F1637" s="34" t="s">
        <v>211</v>
      </c>
      <c r="G1637" s="34" t="s">
        <v>515</v>
      </c>
      <c r="H1637" s="74">
        <v>150000000</v>
      </c>
      <c r="I1637" s="74">
        <v>150000000</v>
      </c>
      <c r="J1637" s="34" t="s">
        <v>76</v>
      </c>
      <c r="K1637" s="34" t="s">
        <v>68</v>
      </c>
      <c r="L1637" s="35" t="s">
        <v>5410</v>
      </c>
      <c r="M1637" s="35" t="s">
        <v>5390</v>
      </c>
      <c r="N1637" s="58" t="s">
        <v>5411</v>
      </c>
      <c r="O1637" s="45" t="s">
        <v>5412</v>
      </c>
      <c r="P1637" s="34" t="s">
        <v>5069</v>
      </c>
      <c r="Q1637" s="34" t="s">
        <v>5413</v>
      </c>
      <c r="R1637" s="34" t="s">
        <v>5414</v>
      </c>
      <c r="S1637" s="34" t="s">
        <v>5415</v>
      </c>
      <c r="T1637" s="34" t="s">
        <v>5416</v>
      </c>
      <c r="U1637" s="35" t="s">
        <v>5433</v>
      </c>
      <c r="V1637" s="35"/>
      <c r="W1637" s="34"/>
      <c r="X1637" s="60"/>
      <c r="Y1637" s="34"/>
      <c r="Z1637" s="34"/>
      <c r="AA1637" s="68" t="str">
        <f t="shared" si="25"/>
        <v/>
      </c>
      <c r="AB1637" s="35"/>
      <c r="AC1637" s="35"/>
      <c r="AD1637" s="35"/>
      <c r="AE1637" s="35" t="s">
        <v>5410</v>
      </c>
      <c r="AF1637" s="34" t="s">
        <v>63</v>
      </c>
      <c r="AG1637" s="34" t="s">
        <v>5431</v>
      </c>
    </row>
    <row r="1638" spans="1:33" s="5" customFormat="1" ht="50.25" customHeight="1" x14ac:dyDescent="0.3">
      <c r="A1638" s="58" t="s">
        <v>5032</v>
      </c>
      <c r="B1638" s="35">
        <v>851011705</v>
      </c>
      <c r="C1638" s="34" t="s">
        <v>5449</v>
      </c>
      <c r="D1638" s="55">
        <v>43252</v>
      </c>
      <c r="E1638" s="34" t="s">
        <v>74</v>
      </c>
      <c r="F1638" s="34" t="s">
        <v>47</v>
      </c>
      <c r="G1638" s="34" t="s">
        <v>515</v>
      </c>
      <c r="H1638" s="74">
        <v>868074000</v>
      </c>
      <c r="I1638" s="74">
        <v>868074000</v>
      </c>
      <c r="J1638" s="34" t="s">
        <v>76</v>
      </c>
      <c r="K1638" s="34" t="s">
        <v>68</v>
      </c>
      <c r="L1638" s="35" t="s">
        <v>5450</v>
      </c>
      <c r="M1638" s="35" t="s">
        <v>5390</v>
      </c>
      <c r="N1638" s="58" t="s">
        <v>5451</v>
      </c>
      <c r="O1638" s="45" t="s">
        <v>5452</v>
      </c>
      <c r="P1638" s="34" t="s">
        <v>5069</v>
      </c>
      <c r="Q1638" s="34" t="s">
        <v>5453</v>
      </c>
      <c r="R1638" s="34" t="s">
        <v>5454</v>
      </c>
      <c r="S1638" s="34" t="s">
        <v>5404</v>
      </c>
      <c r="T1638" s="34" t="s">
        <v>5455</v>
      </c>
      <c r="U1638" s="35" t="s">
        <v>5456</v>
      </c>
      <c r="V1638" s="35"/>
      <c r="W1638" s="34"/>
      <c r="X1638" s="60"/>
      <c r="Y1638" s="34"/>
      <c r="Z1638" s="34"/>
      <c r="AA1638" s="68" t="str">
        <f t="shared" si="25"/>
        <v/>
      </c>
      <c r="AB1638" s="35"/>
      <c r="AC1638" s="35"/>
      <c r="AD1638" s="35"/>
      <c r="AE1638" s="35" t="s">
        <v>5457</v>
      </c>
      <c r="AF1638" s="34" t="s">
        <v>63</v>
      </c>
      <c r="AG1638" s="34" t="s">
        <v>5431</v>
      </c>
    </row>
    <row r="1639" spans="1:33" s="5" customFormat="1" ht="50.25" customHeight="1" x14ac:dyDescent="0.3">
      <c r="A1639" s="58" t="s">
        <v>5032</v>
      </c>
      <c r="B1639" s="35">
        <v>85111614</v>
      </c>
      <c r="C1639" s="34" t="s">
        <v>5458</v>
      </c>
      <c r="D1639" s="55">
        <v>43101</v>
      </c>
      <c r="E1639" s="34" t="s">
        <v>907</v>
      </c>
      <c r="F1639" s="34" t="s">
        <v>47</v>
      </c>
      <c r="G1639" s="34" t="s">
        <v>515</v>
      </c>
      <c r="H1639" s="74">
        <v>1206589461</v>
      </c>
      <c r="I1639" s="74">
        <v>965271569</v>
      </c>
      <c r="J1639" s="34" t="s">
        <v>49</v>
      </c>
      <c r="K1639" s="34" t="s">
        <v>50</v>
      </c>
      <c r="L1639" s="35" t="s">
        <v>5459</v>
      </c>
      <c r="M1639" s="35" t="s">
        <v>5390</v>
      </c>
      <c r="N1639" s="58" t="s">
        <v>5460</v>
      </c>
      <c r="O1639" s="45" t="s">
        <v>5461</v>
      </c>
      <c r="P1639" s="34" t="s">
        <v>5069</v>
      </c>
      <c r="Q1639" s="34" t="s">
        <v>5462</v>
      </c>
      <c r="R1639" s="34" t="s">
        <v>5463</v>
      </c>
      <c r="S1639" s="34" t="s">
        <v>5464</v>
      </c>
      <c r="T1639" s="34" t="s">
        <v>5465</v>
      </c>
      <c r="U1639" s="35" t="s">
        <v>5466</v>
      </c>
      <c r="V1639" s="35" t="s">
        <v>5467</v>
      </c>
      <c r="W1639" s="34">
        <v>19523</v>
      </c>
      <c r="X1639" s="60">
        <v>43049</v>
      </c>
      <c r="Y1639" s="34" t="s">
        <v>931</v>
      </c>
      <c r="Z1639" s="34">
        <v>4600007909</v>
      </c>
      <c r="AA1639" s="68">
        <f t="shared" si="25"/>
        <v>1</v>
      </c>
      <c r="AB1639" s="35" t="s">
        <v>5468</v>
      </c>
      <c r="AC1639" s="35" t="s">
        <v>61</v>
      </c>
      <c r="AD1639" s="35"/>
      <c r="AE1639" s="35" t="s">
        <v>5459</v>
      </c>
      <c r="AF1639" s="34" t="s">
        <v>94</v>
      </c>
      <c r="AG1639" s="34" t="s">
        <v>5431</v>
      </c>
    </row>
    <row r="1640" spans="1:33" s="5" customFormat="1" ht="50.25" customHeight="1" x14ac:dyDescent="0.3">
      <c r="A1640" s="58" t="s">
        <v>5032</v>
      </c>
      <c r="B1640" s="35">
        <v>85111507</v>
      </c>
      <c r="C1640" s="34" t="s">
        <v>5469</v>
      </c>
      <c r="D1640" s="55">
        <v>43252</v>
      </c>
      <c r="E1640" s="34" t="s">
        <v>900</v>
      </c>
      <c r="F1640" s="34" t="s">
        <v>75</v>
      </c>
      <c r="G1640" s="34" t="s">
        <v>515</v>
      </c>
      <c r="H1640" s="74">
        <v>73000000</v>
      </c>
      <c r="I1640" s="74">
        <v>73000000</v>
      </c>
      <c r="J1640" s="34" t="s">
        <v>76</v>
      </c>
      <c r="K1640" s="34" t="s">
        <v>68</v>
      </c>
      <c r="L1640" s="35" t="s">
        <v>5470</v>
      </c>
      <c r="M1640" s="35" t="s">
        <v>5390</v>
      </c>
      <c r="N1640" s="58" t="s">
        <v>5391</v>
      </c>
      <c r="O1640" s="45" t="s">
        <v>5471</v>
      </c>
      <c r="P1640" s="34" t="s">
        <v>5069</v>
      </c>
      <c r="Q1640" s="34" t="s">
        <v>5472</v>
      </c>
      <c r="R1640" s="34" t="s">
        <v>5473</v>
      </c>
      <c r="S1640" s="34" t="s">
        <v>5474</v>
      </c>
      <c r="T1640" s="34" t="s">
        <v>5475</v>
      </c>
      <c r="U1640" s="35" t="s">
        <v>5476</v>
      </c>
      <c r="V1640" s="35"/>
      <c r="W1640" s="34"/>
      <c r="X1640" s="60"/>
      <c r="Y1640" s="34"/>
      <c r="Z1640" s="34"/>
      <c r="AA1640" s="68" t="str">
        <f t="shared" si="25"/>
        <v/>
      </c>
      <c r="AB1640" s="35"/>
      <c r="AC1640" s="35"/>
      <c r="AD1640" s="35"/>
      <c r="AE1640" s="35" t="s">
        <v>5470</v>
      </c>
      <c r="AF1640" s="34" t="s">
        <v>63</v>
      </c>
      <c r="AG1640" s="34" t="s">
        <v>5431</v>
      </c>
    </row>
    <row r="1641" spans="1:33" s="5" customFormat="1" ht="50.25" customHeight="1" x14ac:dyDescent="0.3">
      <c r="A1641" s="58" t="s">
        <v>5032</v>
      </c>
      <c r="B1641" s="35">
        <v>85151600</v>
      </c>
      <c r="C1641" s="34" t="s">
        <v>5477</v>
      </c>
      <c r="D1641" s="55">
        <v>43221</v>
      </c>
      <c r="E1641" s="34" t="s">
        <v>222</v>
      </c>
      <c r="F1641" s="34" t="s">
        <v>211</v>
      </c>
      <c r="G1641" s="34" t="s">
        <v>515</v>
      </c>
      <c r="H1641" s="74">
        <v>150000000</v>
      </c>
      <c r="I1641" s="74">
        <v>150000000</v>
      </c>
      <c r="J1641" s="34" t="s">
        <v>76</v>
      </c>
      <c r="K1641" s="34" t="s">
        <v>68</v>
      </c>
      <c r="L1641" s="35" t="s">
        <v>5478</v>
      </c>
      <c r="M1641" s="35" t="s">
        <v>5390</v>
      </c>
      <c r="N1641" s="58" t="s">
        <v>5479</v>
      </c>
      <c r="O1641" s="45" t="s">
        <v>5480</v>
      </c>
      <c r="P1641" s="34" t="s">
        <v>5069</v>
      </c>
      <c r="Q1641" s="34" t="s">
        <v>5481</v>
      </c>
      <c r="R1641" s="34" t="s">
        <v>5482</v>
      </c>
      <c r="S1641" s="34" t="s">
        <v>5483</v>
      </c>
      <c r="T1641" s="34" t="s">
        <v>5484</v>
      </c>
      <c r="U1641" s="35" t="s">
        <v>5485</v>
      </c>
      <c r="V1641" s="35"/>
      <c r="W1641" s="34"/>
      <c r="X1641" s="60"/>
      <c r="Y1641" s="34"/>
      <c r="Z1641" s="34"/>
      <c r="AA1641" s="68" t="str">
        <f t="shared" si="25"/>
        <v/>
      </c>
      <c r="AB1641" s="35"/>
      <c r="AC1641" s="35"/>
      <c r="AD1641" s="35"/>
      <c r="AE1641" s="35" t="s">
        <v>5478</v>
      </c>
      <c r="AF1641" s="34" t="s">
        <v>63</v>
      </c>
      <c r="AG1641" s="34" t="s">
        <v>5431</v>
      </c>
    </row>
    <row r="1642" spans="1:33" s="5" customFormat="1" ht="50.25" customHeight="1" x14ac:dyDescent="0.3">
      <c r="A1642" s="58" t="s">
        <v>5032</v>
      </c>
      <c r="B1642" s="35">
        <v>85101705</v>
      </c>
      <c r="C1642" s="34" t="s">
        <v>5486</v>
      </c>
      <c r="D1642" s="55">
        <v>43070</v>
      </c>
      <c r="E1642" s="34" t="s">
        <v>74</v>
      </c>
      <c r="F1642" s="34" t="s">
        <v>47</v>
      </c>
      <c r="G1642" s="34" t="s">
        <v>515</v>
      </c>
      <c r="H1642" s="74">
        <v>2766194230</v>
      </c>
      <c r="I1642" s="74">
        <v>620000000</v>
      </c>
      <c r="J1642" s="34" t="s">
        <v>49</v>
      </c>
      <c r="K1642" s="34" t="s">
        <v>50</v>
      </c>
      <c r="L1642" s="35" t="s">
        <v>5487</v>
      </c>
      <c r="M1642" s="35" t="s">
        <v>5390</v>
      </c>
      <c r="N1642" s="58" t="s">
        <v>5488</v>
      </c>
      <c r="O1642" s="45" t="s">
        <v>5489</v>
      </c>
      <c r="P1642" s="34" t="s">
        <v>5069</v>
      </c>
      <c r="Q1642" s="34" t="s">
        <v>5490</v>
      </c>
      <c r="R1642" s="34" t="s">
        <v>5491</v>
      </c>
      <c r="S1642" s="34" t="s">
        <v>5273</v>
      </c>
      <c r="T1642" s="34" t="s">
        <v>5492</v>
      </c>
      <c r="U1642" s="35" t="s">
        <v>5493</v>
      </c>
      <c r="V1642" s="35">
        <v>7264</v>
      </c>
      <c r="W1642" s="34">
        <v>18103</v>
      </c>
      <c r="X1642" s="60">
        <v>42922</v>
      </c>
      <c r="Y1642" s="34" t="s">
        <v>931</v>
      </c>
      <c r="Z1642" s="34">
        <v>4600007140</v>
      </c>
      <c r="AA1642" s="68">
        <f t="shared" si="25"/>
        <v>1</v>
      </c>
      <c r="AB1642" s="35" t="s">
        <v>5299</v>
      </c>
      <c r="AC1642" s="35" t="s">
        <v>61</v>
      </c>
      <c r="AD1642" s="35"/>
      <c r="AE1642" s="35" t="s">
        <v>5487</v>
      </c>
      <c r="AF1642" s="34" t="s">
        <v>63</v>
      </c>
      <c r="AG1642" s="34" t="s">
        <v>5431</v>
      </c>
    </row>
    <row r="1643" spans="1:33" s="5" customFormat="1" ht="50.25" customHeight="1" x14ac:dyDescent="0.3">
      <c r="A1643" s="58" t="s">
        <v>5032</v>
      </c>
      <c r="B1643" s="35">
        <v>851011705</v>
      </c>
      <c r="C1643" s="34" t="s">
        <v>5494</v>
      </c>
      <c r="D1643" s="55">
        <v>43252</v>
      </c>
      <c r="E1643" s="34" t="s">
        <v>222</v>
      </c>
      <c r="F1643" s="34" t="s">
        <v>211</v>
      </c>
      <c r="G1643" s="34" t="s">
        <v>515</v>
      </c>
      <c r="H1643" s="74">
        <v>460177407</v>
      </c>
      <c r="I1643" s="74">
        <v>460177407</v>
      </c>
      <c r="J1643" s="34" t="s">
        <v>76</v>
      </c>
      <c r="K1643" s="34" t="s">
        <v>68</v>
      </c>
      <c r="L1643" s="35" t="s">
        <v>5495</v>
      </c>
      <c r="M1643" s="35" t="s">
        <v>5422</v>
      </c>
      <c r="N1643" s="58" t="s">
        <v>5496</v>
      </c>
      <c r="O1643" s="45" t="s">
        <v>5497</v>
      </c>
      <c r="P1643" s="34" t="s">
        <v>5069</v>
      </c>
      <c r="Q1643" s="34" t="s">
        <v>5498</v>
      </c>
      <c r="R1643" s="34" t="s">
        <v>5499</v>
      </c>
      <c r="S1643" s="34" t="s">
        <v>5500</v>
      </c>
      <c r="T1643" s="34" t="s">
        <v>5501</v>
      </c>
      <c r="U1643" s="35" t="s">
        <v>5502</v>
      </c>
      <c r="V1643" s="35"/>
      <c r="W1643" s="34"/>
      <c r="X1643" s="60"/>
      <c r="Y1643" s="34"/>
      <c r="Z1643" s="34"/>
      <c r="AA1643" s="68" t="str">
        <f t="shared" si="25"/>
        <v/>
      </c>
      <c r="AB1643" s="35"/>
      <c r="AC1643" s="35"/>
      <c r="AD1643" s="35"/>
      <c r="AE1643" s="35" t="s">
        <v>5495</v>
      </c>
      <c r="AF1643" s="34" t="s">
        <v>63</v>
      </c>
      <c r="AG1643" s="34" t="s">
        <v>5431</v>
      </c>
    </row>
    <row r="1644" spans="1:33" s="5" customFormat="1" ht="50.25" customHeight="1" x14ac:dyDescent="0.3">
      <c r="A1644" s="58" t="s">
        <v>5032</v>
      </c>
      <c r="B1644" s="35">
        <v>80000000</v>
      </c>
      <c r="C1644" s="34" t="s">
        <v>5226</v>
      </c>
      <c r="D1644" s="55">
        <v>43060</v>
      </c>
      <c r="E1644" s="34" t="s">
        <v>136</v>
      </c>
      <c r="F1644" s="34" t="s">
        <v>47</v>
      </c>
      <c r="G1644" s="34" t="s">
        <v>515</v>
      </c>
      <c r="H1644" s="74">
        <v>11446716929</v>
      </c>
      <c r="I1644" s="74">
        <v>97985000</v>
      </c>
      <c r="J1644" s="34" t="s">
        <v>49</v>
      </c>
      <c r="K1644" s="34" t="s">
        <v>50</v>
      </c>
      <c r="L1644" s="35" t="s">
        <v>5503</v>
      </c>
      <c r="M1644" s="35" t="s">
        <v>5390</v>
      </c>
      <c r="N1644" s="58" t="s">
        <v>5479</v>
      </c>
      <c r="O1644" s="45" t="s">
        <v>5480</v>
      </c>
      <c r="P1644" s="34" t="s">
        <v>5069</v>
      </c>
      <c r="Q1644" s="34" t="s">
        <v>5481</v>
      </c>
      <c r="R1644" s="34" t="s">
        <v>5482</v>
      </c>
      <c r="S1644" s="34" t="s">
        <v>5483</v>
      </c>
      <c r="T1644" s="34" t="s">
        <v>5484</v>
      </c>
      <c r="U1644" s="35" t="s">
        <v>5485</v>
      </c>
      <c r="V1644" s="35">
        <v>7966</v>
      </c>
      <c r="W1644" s="34">
        <v>17329</v>
      </c>
      <c r="X1644" s="60">
        <v>43049</v>
      </c>
      <c r="Y1644" s="34" t="s">
        <v>68</v>
      </c>
      <c r="Z1644" s="34">
        <v>4600007919</v>
      </c>
      <c r="AA1644" s="68">
        <f t="shared" si="25"/>
        <v>1</v>
      </c>
      <c r="AB1644" s="35" t="s">
        <v>5230</v>
      </c>
      <c r="AC1644" s="35" t="s">
        <v>61</v>
      </c>
      <c r="AD1644" s="35"/>
      <c r="AE1644" s="35" t="s">
        <v>5503</v>
      </c>
      <c r="AF1644" s="34" t="s">
        <v>63</v>
      </c>
      <c r="AG1644" s="34" t="s">
        <v>5194</v>
      </c>
    </row>
    <row r="1645" spans="1:33" s="5" customFormat="1" ht="50.25" customHeight="1" x14ac:dyDescent="0.3">
      <c r="A1645" s="58" t="s">
        <v>5032</v>
      </c>
      <c r="B1645" s="35">
        <v>80000000</v>
      </c>
      <c r="C1645" s="34" t="s">
        <v>5226</v>
      </c>
      <c r="D1645" s="55">
        <v>43060</v>
      </c>
      <c r="E1645" s="34" t="s">
        <v>136</v>
      </c>
      <c r="F1645" s="34" t="s">
        <v>47</v>
      </c>
      <c r="G1645" s="34" t="s">
        <v>515</v>
      </c>
      <c r="H1645" s="74">
        <v>11446716929</v>
      </c>
      <c r="I1645" s="74">
        <v>97985000</v>
      </c>
      <c r="J1645" s="34" t="s">
        <v>49</v>
      </c>
      <c r="K1645" s="34" t="s">
        <v>50</v>
      </c>
      <c r="L1645" s="35" t="s">
        <v>5503</v>
      </c>
      <c r="M1645" s="35" t="s">
        <v>5390</v>
      </c>
      <c r="N1645" s="58" t="s">
        <v>5504</v>
      </c>
      <c r="O1645" s="45" t="s">
        <v>5505</v>
      </c>
      <c r="P1645" s="34" t="s">
        <v>5069</v>
      </c>
      <c r="Q1645" s="34" t="s">
        <v>5506</v>
      </c>
      <c r="R1645" s="34" t="s">
        <v>5499</v>
      </c>
      <c r="S1645" s="34" t="s">
        <v>5507</v>
      </c>
      <c r="T1645" s="34" t="s">
        <v>5508</v>
      </c>
      <c r="U1645" s="35" t="s">
        <v>5508</v>
      </c>
      <c r="V1645" s="35">
        <v>7966</v>
      </c>
      <c r="W1645" s="34">
        <v>17329</v>
      </c>
      <c r="X1645" s="60">
        <v>43049</v>
      </c>
      <c r="Y1645" s="34" t="s">
        <v>68</v>
      </c>
      <c r="Z1645" s="34">
        <v>4600007919</v>
      </c>
      <c r="AA1645" s="68">
        <f t="shared" si="25"/>
        <v>1</v>
      </c>
      <c r="AB1645" s="35" t="s">
        <v>5230</v>
      </c>
      <c r="AC1645" s="35" t="s">
        <v>61</v>
      </c>
      <c r="AD1645" s="35"/>
      <c r="AE1645" s="35" t="s">
        <v>5503</v>
      </c>
      <c r="AF1645" s="34" t="s">
        <v>63</v>
      </c>
      <c r="AG1645" s="34" t="s">
        <v>5194</v>
      </c>
    </row>
    <row r="1646" spans="1:33" s="5" customFormat="1" ht="50.25" customHeight="1" x14ac:dyDescent="0.3">
      <c r="A1646" s="58" t="s">
        <v>5032</v>
      </c>
      <c r="B1646" s="35">
        <v>78111800</v>
      </c>
      <c r="C1646" s="34" t="s">
        <v>356</v>
      </c>
      <c r="D1646" s="55">
        <v>43102</v>
      </c>
      <c r="E1646" s="34" t="s">
        <v>837</v>
      </c>
      <c r="F1646" s="34" t="s">
        <v>67</v>
      </c>
      <c r="G1646" s="34" t="s">
        <v>232</v>
      </c>
      <c r="H1646" s="74">
        <v>130000000</v>
      </c>
      <c r="I1646" s="74">
        <v>130000000</v>
      </c>
      <c r="J1646" s="34" t="s">
        <v>76</v>
      </c>
      <c r="K1646" s="34" t="s">
        <v>68</v>
      </c>
      <c r="L1646" s="35" t="s">
        <v>5509</v>
      </c>
      <c r="M1646" s="35" t="s">
        <v>5510</v>
      </c>
      <c r="N1646" s="58" t="s">
        <v>5511</v>
      </c>
      <c r="O1646" s="45" t="s">
        <v>5512</v>
      </c>
      <c r="P1646" s="34" t="s">
        <v>5186</v>
      </c>
      <c r="Q1646" s="34" t="s">
        <v>5513</v>
      </c>
      <c r="R1646" s="34" t="s">
        <v>5514</v>
      </c>
      <c r="S1646" s="34" t="s">
        <v>5515</v>
      </c>
      <c r="T1646" s="34" t="s">
        <v>5513</v>
      </c>
      <c r="U1646" s="35" t="s">
        <v>5516</v>
      </c>
      <c r="V1646" s="35"/>
      <c r="W1646" s="34"/>
      <c r="X1646" s="60"/>
      <c r="Y1646" s="34"/>
      <c r="Z1646" s="34"/>
      <c r="AA1646" s="68" t="str">
        <f t="shared" si="25"/>
        <v/>
      </c>
      <c r="AB1646" s="35"/>
      <c r="AC1646" s="35"/>
      <c r="AD1646" s="35" t="s">
        <v>5517</v>
      </c>
      <c r="AE1646" s="35" t="s">
        <v>5518</v>
      </c>
      <c r="AF1646" s="34" t="s">
        <v>63</v>
      </c>
      <c r="AG1646" s="34" t="s">
        <v>5519</v>
      </c>
    </row>
    <row r="1647" spans="1:33" s="5" customFormat="1" ht="50.25" customHeight="1" x14ac:dyDescent="0.3">
      <c r="A1647" s="58" t="s">
        <v>5032</v>
      </c>
      <c r="B1647" s="35">
        <v>78111800</v>
      </c>
      <c r="C1647" s="34" t="s">
        <v>356</v>
      </c>
      <c r="D1647" s="55">
        <v>43102</v>
      </c>
      <c r="E1647" s="34" t="s">
        <v>837</v>
      </c>
      <c r="F1647" s="34" t="s">
        <v>67</v>
      </c>
      <c r="G1647" s="34" t="s">
        <v>232</v>
      </c>
      <c r="H1647" s="74">
        <v>100000000</v>
      </c>
      <c r="I1647" s="74">
        <v>100000000</v>
      </c>
      <c r="J1647" s="34" t="s">
        <v>76</v>
      </c>
      <c r="K1647" s="34" t="s">
        <v>68</v>
      </c>
      <c r="L1647" s="35" t="s">
        <v>5509</v>
      </c>
      <c r="M1647" s="35" t="s">
        <v>5510</v>
      </c>
      <c r="N1647" s="58" t="s">
        <v>5511</v>
      </c>
      <c r="O1647" s="45" t="s">
        <v>5512</v>
      </c>
      <c r="P1647" s="34" t="s">
        <v>5186</v>
      </c>
      <c r="Q1647" s="34" t="s">
        <v>5513</v>
      </c>
      <c r="R1647" s="34" t="s">
        <v>5520</v>
      </c>
      <c r="S1647" s="34" t="s">
        <v>5521</v>
      </c>
      <c r="T1647" s="34" t="s">
        <v>5513</v>
      </c>
      <c r="U1647" s="35" t="s">
        <v>5516</v>
      </c>
      <c r="V1647" s="35"/>
      <c r="W1647" s="34"/>
      <c r="X1647" s="60"/>
      <c r="Y1647" s="34"/>
      <c r="Z1647" s="34"/>
      <c r="AA1647" s="68" t="str">
        <f t="shared" si="25"/>
        <v/>
      </c>
      <c r="AB1647" s="35"/>
      <c r="AC1647" s="35"/>
      <c r="AD1647" s="35" t="s">
        <v>5517</v>
      </c>
      <c r="AE1647" s="35" t="s">
        <v>5518</v>
      </c>
      <c r="AF1647" s="34" t="s">
        <v>63</v>
      </c>
      <c r="AG1647" s="34" t="s">
        <v>5519</v>
      </c>
    </row>
    <row r="1648" spans="1:33" s="5" customFormat="1" ht="50.25" customHeight="1" x14ac:dyDescent="0.3">
      <c r="A1648" s="58" t="s">
        <v>5032</v>
      </c>
      <c r="B1648" s="35">
        <v>85121800</v>
      </c>
      <c r="C1648" s="34" t="s">
        <v>5522</v>
      </c>
      <c r="D1648" s="55">
        <v>43205</v>
      </c>
      <c r="E1648" s="34" t="s">
        <v>907</v>
      </c>
      <c r="F1648" s="34" t="s">
        <v>75</v>
      </c>
      <c r="G1648" s="34" t="s">
        <v>232</v>
      </c>
      <c r="H1648" s="74">
        <v>100000000</v>
      </c>
      <c r="I1648" s="74">
        <v>100000000</v>
      </c>
      <c r="J1648" s="34" t="s">
        <v>76</v>
      </c>
      <c r="K1648" s="34" t="s">
        <v>68</v>
      </c>
      <c r="L1648" s="35" t="s">
        <v>5523</v>
      </c>
      <c r="M1648" s="35" t="s">
        <v>5524</v>
      </c>
      <c r="N1648" s="58" t="s">
        <v>5372</v>
      </c>
      <c r="O1648" s="45" t="s">
        <v>5373</v>
      </c>
      <c r="P1648" s="34" t="s">
        <v>5186</v>
      </c>
      <c r="Q1648" s="34" t="s">
        <v>5513</v>
      </c>
      <c r="R1648" s="34" t="s">
        <v>5520</v>
      </c>
      <c r="S1648" s="34" t="s">
        <v>5525</v>
      </c>
      <c r="T1648" s="34" t="s">
        <v>5513</v>
      </c>
      <c r="U1648" s="35" t="s">
        <v>5526</v>
      </c>
      <c r="V1648" s="35"/>
      <c r="W1648" s="34"/>
      <c r="X1648" s="60"/>
      <c r="Y1648" s="34"/>
      <c r="Z1648" s="34"/>
      <c r="AA1648" s="68" t="str">
        <f t="shared" si="25"/>
        <v/>
      </c>
      <c r="AB1648" s="35"/>
      <c r="AC1648" s="35"/>
      <c r="AD1648" s="35"/>
      <c r="AE1648" s="35" t="s">
        <v>5527</v>
      </c>
      <c r="AF1648" s="34" t="s">
        <v>63</v>
      </c>
      <c r="AG1648" s="34" t="s">
        <v>5519</v>
      </c>
    </row>
    <row r="1649" spans="1:33" s="5" customFormat="1" ht="50.25" customHeight="1" x14ac:dyDescent="0.3">
      <c r="A1649" s="58" t="s">
        <v>5032</v>
      </c>
      <c r="B1649" s="35">
        <v>95122001</v>
      </c>
      <c r="C1649" s="34" t="s">
        <v>5528</v>
      </c>
      <c r="D1649" s="55">
        <v>43101</v>
      </c>
      <c r="E1649" s="34" t="s">
        <v>907</v>
      </c>
      <c r="F1649" s="34" t="s">
        <v>141</v>
      </c>
      <c r="G1649" s="34" t="s">
        <v>232</v>
      </c>
      <c r="H1649" s="74">
        <v>7887402972</v>
      </c>
      <c r="I1649" s="74">
        <v>4046000000</v>
      </c>
      <c r="J1649" s="34" t="s">
        <v>49</v>
      </c>
      <c r="K1649" s="34" t="s">
        <v>50</v>
      </c>
      <c r="L1649" s="35" t="s">
        <v>5529</v>
      </c>
      <c r="M1649" s="35" t="s">
        <v>4851</v>
      </c>
      <c r="N1649" s="58" t="s">
        <v>5372</v>
      </c>
      <c r="O1649" s="45" t="s">
        <v>5530</v>
      </c>
      <c r="P1649" s="34" t="s">
        <v>5186</v>
      </c>
      <c r="Q1649" s="34" t="s">
        <v>5513</v>
      </c>
      <c r="R1649" s="34" t="s">
        <v>5520</v>
      </c>
      <c r="S1649" s="34" t="s">
        <v>5525</v>
      </c>
      <c r="T1649" s="34" t="s">
        <v>5531</v>
      </c>
      <c r="U1649" s="35"/>
      <c r="V1649" s="35"/>
      <c r="W1649" s="34"/>
      <c r="X1649" s="60"/>
      <c r="Y1649" s="34"/>
      <c r="Z1649" s="34"/>
      <c r="AA1649" s="68" t="str">
        <f t="shared" si="25"/>
        <v/>
      </c>
      <c r="AB1649" s="35"/>
      <c r="AC1649" s="35"/>
      <c r="AD1649" s="35"/>
      <c r="AE1649" s="35" t="s">
        <v>5529</v>
      </c>
      <c r="AF1649" s="34" t="s">
        <v>5532</v>
      </c>
      <c r="AG1649" s="34" t="s">
        <v>5533</v>
      </c>
    </row>
    <row r="1650" spans="1:33" s="5" customFormat="1" ht="50.25" customHeight="1" x14ac:dyDescent="0.3">
      <c r="A1650" s="58" t="s">
        <v>5032</v>
      </c>
      <c r="B1650" s="35">
        <v>95122001</v>
      </c>
      <c r="C1650" s="34" t="s">
        <v>5528</v>
      </c>
      <c r="D1650" s="55">
        <v>43101</v>
      </c>
      <c r="E1650" s="34" t="s">
        <v>907</v>
      </c>
      <c r="F1650" s="34" t="s">
        <v>141</v>
      </c>
      <c r="G1650" s="34" t="s">
        <v>232</v>
      </c>
      <c r="H1650" s="74">
        <v>7887402972</v>
      </c>
      <c r="I1650" s="74">
        <v>3841402972</v>
      </c>
      <c r="J1650" s="34" t="s">
        <v>49</v>
      </c>
      <c r="K1650" s="34" t="s">
        <v>50</v>
      </c>
      <c r="L1650" s="35" t="s">
        <v>5529</v>
      </c>
      <c r="M1650" s="35" t="s">
        <v>4851</v>
      </c>
      <c r="N1650" s="58" t="s">
        <v>5372</v>
      </c>
      <c r="O1650" s="45" t="s">
        <v>5530</v>
      </c>
      <c r="P1650" s="34" t="s">
        <v>5186</v>
      </c>
      <c r="Q1650" s="34" t="s">
        <v>5513</v>
      </c>
      <c r="R1650" s="34" t="s">
        <v>5534</v>
      </c>
      <c r="S1650" s="34" t="s">
        <v>5515</v>
      </c>
      <c r="T1650" s="34" t="s">
        <v>5531</v>
      </c>
      <c r="U1650" s="35"/>
      <c r="V1650" s="35"/>
      <c r="W1650" s="34"/>
      <c r="X1650" s="60"/>
      <c r="Y1650" s="34"/>
      <c r="Z1650" s="34"/>
      <c r="AA1650" s="68" t="str">
        <f t="shared" si="25"/>
        <v/>
      </c>
      <c r="AB1650" s="35"/>
      <c r="AC1650" s="35"/>
      <c r="AD1650" s="35"/>
      <c r="AE1650" s="35" t="s">
        <v>5529</v>
      </c>
      <c r="AF1650" s="34" t="s">
        <v>5532</v>
      </c>
      <c r="AG1650" s="34" t="s">
        <v>5533</v>
      </c>
    </row>
    <row r="1651" spans="1:33" s="5" customFormat="1" ht="50.25" customHeight="1" x14ac:dyDescent="0.3">
      <c r="A1651" s="58" t="s">
        <v>5032</v>
      </c>
      <c r="B1651" s="35">
        <v>93141506</v>
      </c>
      <c r="C1651" s="34" t="s">
        <v>5535</v>
      </c>
      <c r="D1651" s="55">
        <v>43101</v>
      </c>
      <c r="E1651" s="34" t="s">
        <v>5234</v>
      </c>
      <c r="F1651" s="34" t="s">
        <v>129</v>
      </c>
      <c r="G1651" s="34" t="s">
        <v>232</v>
      </c>
      <c r="H1651" s="74">
        <v>370000000</v>
      </c>
      <c r="I1651" s="74">
        <v>370000000</v>
      </c>
      <c r="J1651" s="34" t="s">
        <v>76</v>
      </c>
      <c r="K1651" s="34" t="s">
        <v>68</v>
      </c>
      <c r="L1651" s="35" t="s">
        <v>5536</v>
      </c>
      <c r="M1651" s="35" t="s">
        <v>5537</v>
      </c>
      <c r="N1651" s="58" t="s">
        <v>5538</v>
      </c>
      <c r="O1651" s="45" t="s">
        <v>5539</v>
      </c>
      <c r="P1651" s="34" t="s">
        <v>5540</v>
      </c>
      <c r="Q1651" s="34" t="s">
        <v>5541</v>
      </c>
      <c r="R1651" s="34" t="s">
        <v>5542</v>
      </c>
      <c r="S1651" s="34" t="s">
        <v>5543</v>
      </c>
      <c r="T1651" s="34" t="s">
        <v>5544</v>
      </c>
      <c r="U1651" s="35" t="s">
        <v>5545</v>
      </c>
      <c r="V1651" s="35">
        <v>8037</v>
      </c>
      <c r="W1651" s="34" t="s">
        <v>5546</v>
      </c>
      <c r="X1651" s="60">
        <v>43126</v>
      </c>
      <c r="Y1651" s="34" t="s">
        <v>68</v>
      </c>
      <c r="Z1651" s="34">
        <v>4600008047</v>
      </c>
      <c r="AA1651" s="68">
        <f t="shared" si="25"/>
        <v>1</v>
      </c>
      <c r="AB1651" s="35" t="s">
        <v>5547</v>
      </c>
      <c r="AC1651" s="35" t="s">
        <v>61</v>
      </c>
      <c r="AD1651" s="35"/>
      <c r="AE1651" s="35" t="s">
        <v>5536</v>
      </c>
      <c r="AF1651" s="34" t="s">
        <v>63</v>
      </c>
      <c r="AG1651" s="34" t="s">
        <v>5519</v>
      </c>
    </row>
    <row r="1652" spans="1:33" s="5" customFormat="1" ht="50.25" customHeight="1" x14ac:dyDescent="0.3">
      <c r="A1652" s="58" t="s">
        <v>5032</v>
      </c>
      <c r="B1652" s="35">
        <v>93141506</v>
      </c>
      <c r="C1652" s="34" t="s">
        <v>5548</v>
      </c>
      <c r="D1652" s="55">
        <v>43101</v>
      </c>
      <c r="E1652" s="34" t="s">
        <v>5234</v>
      </c>
      <c r="F1652" s="34" t="s">
        <v>75</v>
      </c>
      <c r="G1652" s="34" t="s">
        <v>232</v>
      </c>
      <c r="H1652" s="74">
        <v>76000000</v>
      </c>
      <c r="I1652" s="74">
        <v>76000000</v>
      </c>
      <c r="J1652" s="34" t="s">
        <v>76</v>
      </c>
      <c r="K1652" s="34" t="s">
        <v>68</v>
      </c>
      <c r="L1652" s="35" t="s">
        <v>5549</v>
      </c>
      <c r="M1652" s="35" t="s">
        <v>5537</v>
      </c>
      <c r="N1652" s="58" t="s">
        <v>5550</v>
      </c>
      <c r="O1652" s="45" t="s">
        <v>5551</v>
      </c>
      <c r="P1652" s="34" t="s">
        <v>5540</v>
      </c>
      <c r="Q1652" s="34" t="s">
        <v>5541</v>
      </c>
      <c r="R1652" s="34" t="s">
        <v>5542</v>
      </c>
      <c r="S1652" s="34" t="s">
        <v>5543</v>
      </c>
      <c r="T1652" s="34" t="s">
        <v>5544</v>
      </c>
      <c r="U1652" s="35" t="s">
        <v>5552</v>
      </c>
      <c r="V1652" s="35"/>
      <c r="W1652" s="34"/>
      <c r="X1652" s="60"/>
      <c r="Y1652" s="34"/>
      <c r="Z1652" s="34"/>
      <c r="AA1652" s="68" t="str">
        <f t="shared" si="25"/>
        <v/>
      </c>
      <c r="AB1652" s="35"/>
      <c r="AC1652" s="35"/>
      <c r="AD1652" s="35" t="s">
        <v>5553</v>
      </c>
      <c r="AE1652" s="35" t="s">
        <v>5549</v>
      </c>
      <c r="AF1652" s="34" t="s">
        <v>63</v>
      </c>
      <c r="AG1652" s="34" t="s">
        <v>5519</v>
      </c>
    </row>
    <row r="1653" spans="1:33" s="5" customFormat="1" ht="50.25" customHeight="1" x14ac:dyDescent="0.3">
      <c r="A1653" s="58" t="s">
        <v>5032</v>
      </c>
      <c r="B1653" s="35">
        <v>93141506</v>
      </c>
      <c r="C1653" s="34" t="s">
        <v>5554</v>
      </c>
      <c r="D1653" s="55">
        <v>43101</v>
      </c>
      <c r="E1653" s="34" t="s">
        <v>5234</v>
      </c>
      <c r="F1653" s="34" t="s">
        <v>129</v>
      </c>
      <c r="G1653" s="34" t="s">
        <v>232</v>
      </c>
      <c r="H1653" s="74">
        <v>70000000</v>
      </c>
      <c r="I1653" s="74">
        <v>70000000</v>
      </c>
      <c r="J1653" s="34" t="s">
        <v>76</v>
      </c>
      <c r="K1653" s="34" t="s">
        <v>68</v>
      </c>
      <c r="L1653" s="35" t="s">
        <v>5536</v>
      </c>
      <c r="M1653" s="35" t="s">
        <v>5537</v>
      </c>
      <c r="N1653" s="58" t="s">
        <v>5538</v>
      </c>
      <c r="O1653" s="45" t="s">
        <v>5539</v>
      </c>
      <c r="P1653" s="34" t="s">
        <v>5540</v>
      </c>
      <c r="Q1653" s="34" t="s">
        <v>5541</v>
      </c>
      <c r="R1653" s="34" t="s">
        <v>5542</v>
      </c>
      <c r="S1653" s="34" t="s">
        <v>5543</v>
      </c>
      <c r="T1653" s="34" t="s">
        <v>5544</v>
      </c>
      <c r="U1653" s="35" t="s">
        <v>5555</v>
      </c>
      <c r="V1653" s="35">
        <v>8038</v>
      </c>
      <c r="W1653" s="34">
        <v>20056</v>
      </c>
      <c r="X1653" s="60">
        <v>43126</v>
      </c>
      <c r="Y1653" s="34" t="s">
        <v>68</v>
      </c>
      <c r="Z1653" s="34">
        <v>4600008049</v>
      </c>
      <c r="AA1653" s="68">
        <f t="shared" si="25"/>
        <v>1</v>
      </c>
      <c r="AB1653" s="35" t="s">
        <v>5556</v>
      </c>
      <c r="AC1653" s="35" t="s">
        <v>61</v>
      </c>
      <c r="AD1653" s="35"/>
      <c r="AE1653" s="35" t="s">
        <v>5536</v>
      </c>
      <c r="AF1653" s="34" t="s">
        <v>63</v>
      </c>
      <c r="AG1653" s="34" t="s">
        <v>5519</v>
      </c>
    </row>
    <row r="1654" spans="1:33" s="5" customFormat="1" ht="50.25" customHeight="1" x14ac:dyDescent="0.3">
      <c r="A1654" s="58" t="s">
        <v>5032</v>
      </c>
      <c r="B1654" s="35">
        <v>72154110</v>
      </c>
      <c r="C1654" s="34" t="s">
        <v>5557</v>
      </c>
      <c r="D1654" s="55">
        <v>43101</v>
      </c>
      <c r="E1654" s="34" t="s">
        <v>66</v>
      </c>
      <c r="F1654" s="34" t="s">
        <v>75</v>
      </c>
      <c r="G1654" s="34" t="s">
        <v>232</v>
      </c>
      <c r="H1654" s="74">
        <v>44375100</v>
      </c>
      <c r="I1654" s="74">
        <v>44375100</v>
      </c>
      <c r="J1654" s="34" t="s">
        <v>76</v>
      </c>
      <c r="K1654" s="34" t="s">
        <v>68</v>
      </c>
      <c r="L1654" s="35" t="s">
        <v>5558</v>
      </c>
      <c r="M1654" s="35" t="s">
        <v>1134</v>
      </c>
      <c r="N1654" s="58">
        <v>3839713</v>
      </c>
      <c r="O1654" s="45" t="s">
        <v>5559</v>
      </c>
      <c r="P1654" s="34"/>
      <c r="Q1654" s="34"/>
      <c r="R1654" s="34"/>
      <c r="S1654" s="34" t="s">
        <v>5560</v>
      </c>
      <c r="T1654" s="34"/>
      <c r="U1654" s="35"/>
      <c r="V1654" s="35"/>
      <c r="W1654" s="34"/>
      <c r="X1654" s="60"/>
      <c r="Y1654" s="34"/>
      <c r="Z1654" s="34"/>
      <c r="AA1654" s="68" t="str">
        <f t="shared" si="25"/>
        <v/>
      </c>
      <c r="AB1654" s="35"/>
      <c r="AC1654" s="35"/>
      <c r="AD1654" s="35"/>
      <c r="AE1654" s="35" t="s">
        <v>5561</v>
      </c>
      <c r="AF1654" s="34" t="s">
        <v>63</v>
      </c>
      <c r="AG1654" s="34" t="s">
        <v>1138</v>
      </c>
    </row>
    <row r="1655" spans="1:33" s="5" customFormat="1" ht="50.25" customHeight="1" x14ac:dyDescent="0.3">
      <c r="A1655" s="58" t="s">
        <v>5032</v>
      </c>
      <c r="B1655" s="35">
        <v>44120000</v>
      </c>
      <c r="C1655" s="34" t="s">
        <v>5562</v>
      </c>
      <c r="D1655" s="55">
        <v>43101</v>
      </c>
      <c r="E1655" s="34" t="s">
        <v>136</v>
      </c>
      <c r="F1655" s="34" t="s">
        <v>67</v>
      </c>
      <c r="G1655" s="34" t="s">
        <v>232</v>
      </c>
      <c r="H1655" s="74">
        <v>170000000</v>
      </c>
      <c r="I1655" s="74">
        <v>170000000</v>
      </c>
      <c r="J1655" s="34" t="s">
        <v>76</v>
      </c>
      <c r="K1655" s="34" t="s">
        <v>68</v>
      </c>
      <c r="L1655" s="35" t="s">
        <v>5558</v>
      </c>
      <c r="M1655" s="35" t="s">
        <v>1134</v>
      </c>
      <c r="N1655" s="58">
        <v>3839713</v>
      </c>
      <c r="O1655" s="45" t="s">
        <v>5559</v>
      </c>
      <c r="P1655" s="34"/>
      <c r="Q1655" s="34"/>
      <c r="R1655" s="34"/>
      <c r="S1655" s="34" t="s">
        <v>5560</v>
      </c>
      <c r="T1655" s="34"/>
      <c r="U1655" s="35"/>
      <c r="V1655" s="35"/>
      <c r="W1655" s="34"/>
      <c r="X1655" s="60"/>
      <c r="Y1655" s="34"/>
      <c r="Z1655" s="34"/>
      <c r="AA1655" s="68" t="str">
        <f t="shared" si="25"/>
        <v/>
      </c>
      <c r="AB1655" s="35"/>
      <c r="AC1655" s="35"/>
      <c r="AD1655" s="35" t="s">
        <v>5215</v>
      </c>
      <c r="AE1655" s="35" t="s">
        <v>5563</v>
      </c>
      <c r="AF1655" s="34" t="s">
        <v>63</v>
      </c>
      <c r="AG1655" s="34" t="s">
        <v>1138</v>
      </c>
    </row>
    <row r="1656" spans="1:33" s="5" customFormat="1" ht="50.25" customHeight="1" x14ac:dyDescent="0.3">
      <c r="A1656" s="58" t="s">
        <v>5032</v>
      </c>
      <c r="B1656" s="35">
        <v>44120000</v>
      </c>
      <c r="C1656" s="34" t="s">
        <v>5564</v>
      </c>
      <c r="D1656" s="55">
        <v>43101</v>
      </c>
      <c r="E1656" s="34" t="s">
        <v>136</v>
      </c>
      <c r="F1656" s="34" t="s">
        <v>67</v>
      </c>
      <c r="G1656" s="34" t="s">
        <v>232</v>
      </c>
      <c r="H1656" s="74">
        <v>49000000</v>
      </c>
      <c r="I1656" s="74">
        <v>49000000</v>
      </c>
      <c r="J1656" s="34" t="s">
        <v>76</v>
      </c>
      <c r="K1656" s="34" t="s">
        <v>68</v>
      </c>
      <c r="L1656" s="35" t="s">
        <v>5558</v>
      </c>
      <c r="M1656" s="35" t="s">
        <v>1134</v>
      </c>
      <c r="N1656" s="58">
        <v>3839713</v>
      </c>
      <c r="O1656" s="45" t="s">
        <v>5559</v>
      </c>
      <c r="P1656" s="34"/>
      <c r="Q1656" s="34"/>
      <c r="R1656" s="34"/>
      <c r="S1656" s="34" t="s">
        <v>5560</v>
      </c>
      <c r="T1656" s="34"/>
      <c r="U1656" s="35"/>
      <c r="V1656" s="35"/>
      <c r="W1656" s="34"/>
      <c r="X1656" s="60"/>
      <c r="Y1656" s="34"/>
      <c r="Z1656" s="34"/>
      <c r="AA1656" s="68" t="str">
        <f t="shared" si="25"/>
        <v/>
      </c>
      <c r="AB1656" s="35"/>
      <c r="AC1656" s="35"/>
      <c r="AD1656" s="35" t="s">
        <v>5215</v>
      </c>
      <c r="AE1656" s="35" t="s">
        <v>5563</v>
      </c>
      <c r="AF1656" s="34" t="s">
        <v>63</v>
      </c>
      <c r="AG1656" s="34" t="s">
        <v>1138</v>
      </c>
    </row>
    <row r="1657" spans="1:33" s="5" customFormat="1" ht="50.25" customHeight="1" x14ac:dyDescent="0.3">
      <c r="A1657" s="58" t="s">
        <v>5032</v>
      </c>
      <c r="B1657" s="35">
        <v>47131700</v>
      </c>
      <c r="C1657" s="34" t="s">
        <v>5565</v>
      </c>
      <c r="D1657" s="55">
        <v>43101</v>
      </c>
      <c r="E1657" s="34" t="s">
        <v>136</v>
      </c>
      <c r="F1657" s="34" t="s">
        <v>67</v>
      </c>
      <c r="G1657" s="34" t="s">
        <v>232</v>
      </c>
      <c r="H1657" s="74">
        <v>46000000</v>
      </c>
      <c r="I1657" s="74">
        <v>46000000</v>
      </c>
      <c r="J1657" s="34" t="s">
        <v>76</v>
      </c>
      <c r="K1657" s="34" t="s">
        <v>68</v>
      </c>
      <c r="L1657" s="35" t="s">
        <v>5558</v>
      </c>
      <c r="M1657" s="35" t="s">
        <v>1134</v>
      </c>
      <c r="N1657" s="58">
        <v>3839713</v>
      </c>
      <c r="O1657" s="45" t="s">
        <v>5559</v>
      </c>
      <c r="P1657" s="34"/>
      <c r="Q1657" s="34"/>
      <c r="R1657" s="34"/>
      <c r="S1657" s="34" t="s">
        <v>5560</v>
      </c>
      <c r="T1657" s="34"/>
      <c r="U1657" s="35"/>
      <c r="V1657" s="35"/>
      <c r="W1657" s="34"/>
      <c r="X1657" s="60"/>
      <c r="Y1657" s="34"/>
      <c r="Z1657" s="34"/>
      <c r="AA1657" s="68" t="str">
        <f t="shared" si="25"/>
        <v/>
      </c>
      <c r="AB1657" s="35"/>
      <c r="AC1657" s="35"/>
      <c r="AD1657" s="35" t="s">
        <v>5215</v>
      </c>
      <c r="AE1657" s="35" t="s">
        <v>5566</v>
      </c>
      <c r="AF1657" s="34" t="s">
        <v>63</v>
      </c>
      <c r="AG1657" s="34" t="s">
        <v>1138</v>
      </c>
    </row>
    <row r="1658" spans="1:33" s="5" customFormat="1" ht="50.25" customHeight="1" x14ac:dyDescent="0.3">
      <c r="A1658" s="58" t="s">
        <v>5032</v>
      </c>
      <c r="B1658" s="35">
        <v>44120000</v>
      </c>
      <c r="C1658" s="34" t="s">
        <v>5567</v>
      </c>
      <c r="D1658" s="55">
        <v>43160</v>
      </c>
      <c r="E1658" s="34" t="s">
        <v>834</v>
      </c>
      <c r="F1658" s="34" t="s">
        <v>75</v>
      </c>
      <c r="G1658" s="34" t="s">
        <v>232</v>
      </c>
      <c r="H1658" s="74">
        <v>5000000</v>
      </c>
      <c r="I1658" s="74">
        <v>5000000</v>
      </c>
      <c r="J1658" s="34" t="s">
        <v>76</v>
      </c>
      <c r="K1658" s="34" t="s">
        <v>68</v>
      </c>
      <c r="L1658" s="35" t="s">
        <v>5558</v>
      </c>
      <c r="M1658" s="35" t="s">
        <v>1134</v>
      </c>
      <c r="N1658" s="58">
        <v>3839713</v>
      </c>
      <c r="O1658" s="45" t="s">
        <v>5559</v>
      </c>
      <c r="P1658" s="34"/>
      <c r="Q1658" s="34"/>
      <c r="R1658" s="34"/>
      <c r="S1658" s="34" t="s">
        <v>5560</v>
      </c>
      <c r="T1658" s="34"/>
      <c r="U1658" s="35"/>
      <c r="V1658" s="35"/>
      <c r="W1658" s="34"/>
      <c r="X1658" s="60"/>
      <c r="Y1658" s="34"/>
      <c r="Z1658" s="34"/>
      <c r="AA1658" s="68" t="str">
        <f t="shared" si="25"/>
        <v/>
      </c>
      <c r="AB1658" s="35"/>
      <c r="AC1658" s="35"/>
      <c r="AD1658" s="35" t="s">
        <v>5215</v>
      </c>
      <c r="AE1658" s="35" t="s">
        <v>5568</v>
      </c>
      <c r="AF1658" s="34" t="s">
        <v>63</v>
      </c>
      <c r="AG1658" s="34" t="s">
        <v>1138</v>
      </c>
    </row>
    <row r="1659" spans="1:33" s="5" customFormat="1" ht="50.25" customHeight="1" x14ac:dyDescent="0.3">
      <c r="A1659" s="58" t="s">
        <v>5032</v>
      </c>
      <c r="B1659" s="35">
        <v>44102900</v>
      </c>
      <c r="C1659" s="34" t="s">
        <v>5569</v>
      </c>
      <c r="D1659" s="55">
        <v>43132</v>
      </c>
      <c r="E1659" s="34" t="s">
        <v>834</v>
      </c>
      <c r="F1659" s="34" t="s">
        <v>227</v>
      </c>
      <c r="G1659" s="34" t="s">
        <v>232</v>
      </c>
      <c r="H1659" s="74">
        <v>380000000</v>
      </c>
      <c r="I1659" s="74">
        <v>380000000</v>
      </c>
      <c r="J1659" s="34" t="s">
        <v>76</v>
      </c>
      <c r="K1659" s="34" t="s">
        <v>68</v>
      </c>
      <c r="L1659" s="35" t="s">
        <v>5558</v>
      </c>
      <c r="M1659" s="35" t="s">
        <v>1134</v>
      </c>
      <c r="N1659" s="58">
        <v>3839713</v>
      </c>
      <c r="O1659" s="45" t="s">
        <v>5559</v>
      </c>
      <c r="P1659" s="34"/>
      <c r="Q1659" s="34"/>
      <c r="R1659" s="34"/>
      <c r="S1659" s="34" t="s">
        <v>5560</v>
      </c>
      <c r="T1659" s="34"/>
      <c r="U1659" s="35"/>
      <c r="V1659" s="35"/>
      <c r="W1659" s="34"/>
      <c r="X1659" s="60"/>
      <c r="Y1659" s="34"/>
      <c r="Z1659" s="34"/>
      <c r="AA1659" s="68" t="str">
        <f t="shared" si="25"/>
        <v/>
      </c>
      <c r="AB1659" s="35"/>
      <c r="AC1659" s="35"/>
      <c r="AD1659" s="35" t="s">
        <v>5215</v>
      </c>
      <c r="AE1659" s="35" t="s">
        <v>5570</v>
      </c>
      <c r="AF1659" s="34" t="s">
        <v>63</v>
      </c>
      <c r="AG1659" s="34" t="s">
        <v>1138</v>
      </c>
    </row>
    <row r="1660" spans="1:33" s="5" customFormat="1" ht="50.25" customHeight="1" x14ac:dyDescent="0.3">
      <c r="A1660" s="58" t="s">
        <v>5032</v>
      </c>
      <c r="B1660" s="35">
        <v>78181500</v>
      </c>
      <c r="C1660" s="34" t="s">
        <v>5571</v>
      </c>
      <c r="D1660" s="55">
        <v>43101</v>
      </c>
      <c r="E1660" s="34" t="s">
        <v>837</v>
      </c>
      <c r="F1660" s="34" t="s">
        <v>67</v>
      </c>
      <c r="G1660" s="34" t="s">
        <v>232</v>
      </c>
      <c r="H1660" s="74">
        <v>80144667</v>
      </c>
      <c r="I1660" s="74">
        <v>19928480</v>
      </c>
      <c r="J1660" s="34" t="s">
        <v>49</v>
      </c>
      <c r="K1660" s="34" t="s">
        <v>50</v>
      </c>
      <c r="L1660" s="35" t="s">
        <v>5558</v>
      </c>
      <c r="M1660" s="35" t="s">
        <v>1134</v>
      </c>
      <c r="N1660" s="58">
        <v>3839713</v>
      </c>
      <c r="O1660" s="45" t="s">
        <v>5559</v>
      </c>
      <c r="P1660" s="34"/>
      <c r="Q1660" s="34"/>
      <c r="R1660" s="34"/>
      <c r="S1660" s="34" t="s">
        <v>5560</v>
      </c>
      <c r="T1660" s="34"/>
      <c r="U1660" s="35"/>
      <c r="V1660" s="35"/>
      <c r="W1660" s="34"/>
      <c r="X1660" s="60"/>
      <c r="Y1660" s="34"/>
      <c r="Z1660" s="34"/>
      <c r="AA1660" s="68" t="str">
        <f t="shared" si="25"/>
        <v/>
      </c>
      <c r="AB1660" s="35"/>
      <c r="AC1660" s="35"/>
      <c r="AD1660" s="35" t="s">
        <v>5215</v>
      </c>
      <c r="AE1660" s="35" t="s">
        <v>5572</v>
      </c>
      <c r="AF1660" s="34" t="s">
        <v>63</v>
      </c>
      <c r="AG1660" s="34" t="s">
        <v>1138</v>
      </c>
    </row>
    <row r="1661" spans="1:33" s="5" customFormat="1" ht="50.25" customHeight="1" x14ac:dyDescent="0.3">
      <c r="A1661" s="58" t="s">
        <v>5032</v>
      </c>
      <c r="B1661" s="35">
        <v>72102900</v>
      </c>
      <c r="C1661" s="34" t="s">
        <v>5573</v>
      </c>
      <c r="D1661" s="55">
        <v>43132</v>
      </c>
      <c r="E1661" s="34" t="s">
        <v>834</v>
      </c>
      <c r="F1661" s="34" t="s">
        <v>211</v>
      </c>
      <c r="G1661" s="34" t="s">
        <v>232</v>
      </c>
      <c r="H1661" s="74">
        <v>200000000</v>
      </c>
      <c r="I1661" s="74">
        <v>200000000</v>
      </c>
      <c r="J1661" s="34" t="s">
        <v>76</v>
      </c>
      <c r="K1661" s="34" t="s">
        <v>68</v>
      </c>
      <c r="L1661" s="35" t="s">
        <v>5558</v>
      </c>
      <c r="M1661" s="35" t="s">
        <v>1134</v>
      </c>
      <c r="N1661" s="58">
        <v>3839713</v>
      </c>
      <c r="O1661" s="45" t="s">
        <v>5559</v>
      </c>
      <c r="P1661" s="34"/>
      <c r="Q1661" s="34"/>
      <c r="R1661" s="34"/>
      <c r="S1661" s="34" t="s">
        <v>5560</v>
      </c>
      <c r="T1661" s="34"/>
      <c r="U1661" s="35"/>
      <c r="V1661" s="35"/>
      <c r="W1661" s="34"/>
      <c r="X1661" s="60"/>
      <c r="Y1661" s="34"/>
      <c r="Z1661" s="34"/>
      <c r="AA1661" s="68" t="str">
        <f t="shared" si="25"/>
        <v/>
      </c>
      <c r="AB1661" s="35"/>
      <c r="AC1661" s="35"/>
      <c r="AD1661" s="35" t="s">
        <v>5215</v>
      </c>
      <c r="AE1661" s="35" t="s">
        <v>5572</v>
      </c>
      <c r="AF1661" s="34" t="s">
        <v>63</v>
      </c>
      <c r="AG1661" s="34" t="s">
        <v>1138</v>
      </c>
    </row>
    <row r="1662" spans="1:33" s="5" customFormat="1" ht="50.25" customHeight="1" x14ac:dyDescent="0.3">
      <c r="A1662" s="58" t="s">
        <v>5032</v>
      </c>
      <c r="B1662" s="35">
        <v>15101500</v>
      </c>
      <c r="C1662" s="34" t="s">
        <v>5574</v>
      </c>
      <c r="D1662" s="55">
        <v>43101</v>
      </c>
      <c r="E1662" s="34" t="s">
        <v>837</v>
      </c>
      <c r="F1662" s="34" t="s">
        <v>211</v>
      </c>
      <c r="G1662" s="34" t="s">
        <v>232</v>
      </c>
      <c r="H1662" s="74">
        <v>43664038</v>
      </c>
      <c r="I1662" s="74">
        <v>12295573</v>
      </c>
      <c r="J1662" s="34" t="s">
        <v>49</v>
      </c>
      <c r="K1662" s="34" t="s">
        <v>50</v>
      </c>
      <c r="L1662" s="35" t="s">
        <v>5558</v>
      </c>
      <c r="M1662" s="35" t="s">
        <v>1134</v>
      </c>
      <c r="N1662" s="58">
        <v>3839713</v>
      </c>
      <c r="O1662" s="45" t="s">
        <v>5559</v>
      </c>
      <c r="P1662" s="34"/>
      <c r="Q1662" s="34"/>
      <c r="R1662" s="34"/>
      <c r="S1662" s="34" t="s">
        <v>5560</v>
      </c>
      <c r="T1662" s="34"/>
      <c r="U1662" s="35"/>
      <c r="V1662" s="35"/>
      <c r="W1662" s="34"/>
      <c r="X1662" s="60"/>
      <c r="Y1662" s="34"/>
      <c r="Z1662" s="34"/>
      <c r="AA1662" s="68" t="str">
        <f t="shared" si="25"/>
        <v/>
      </c>
      <c r="AB1662" s="35"/>
      <c r="AC1662" s="35"/>
      <c r="AD1662" s="35" t="s">
        <v>5215</v>
      </c>
      <c r="AE1662" s="35" t="s">
        <v>5572</v>
      </c>
      <c r="AF1662" s="34" t="s">
        <v>63</v>
      </c>
      <c r="AG1662" s="34" t="s">
        <v>1138</v>
      </c>
    </row>
    <row r="1663" spans="1:33" s="5" customFormat="1" ht="50.25" customHeight="1" x14ac:dyDescent="0.3">
      <c r="A1663" s="58" t="s">
        <v>5032</v>
      </c>
      <c r="B1663" s="35">
        <v>15101500</v>
      </c>
      <c r="C1663" s="34" t="s">
        <v>5575</v>
      </c>
      <c r="D1663" s="55">
        <v>43101</v>
      </c>
      <c r="E1663" s="34" t="s">
        <v>837</v>
      </c>
      <c r="F1663" s="34" t="s">
        <v>95</v>
      </c>
      <c r="G1663" s="34" t="s">
        <v>232</v>
      </c>
      <c r="H1663" s="74">
        <v>15968687</v>
      </c>
      <c r="I1663" s="74">
        <v>5756695</v>
      </c>
      <c r="J1663" s="34" t="s">
        <v>49</v>
      </c>
      <c r="K1663" s="34" t="s">
        <v>50</v>
      </c>
      <c r="L1663" s="35" t="s">
        <v>5558</v>
      </c>
      <c r="M1663" s="35" t="s">
        <v>1134</v>
      </c>
      <c r="N1663" s="58">
        <v>3839713</v>
      </c>
      <c r="O1663" s="45" t="s">
        <v>5559</v>
      </c>
      <c r="P1663" s="34"/>
      <c r="Q1663" s="34"/>
      <c r="R1663" s="34"/>
      <c r="S1663" s="34" t="s">
        <v>5560</v>
      </c>
      <c r="T1663" s="34"/>
      <c r="U1663" s="35"/>
      <c r="V1663" s="35"/>
      <c r="W1663" s="34"/>
      <c r="X1663" s="60"/>
      <c r="Y1663" s="34"/>
      <c r="Z1663" s="34"/>
      <c r="AA1663" s="68" t="str">
        <f t="shared" si="25"/>
        <v/>
      </c>
      <c r="AB1663" s="35"/>
      <c r="AC1663" s="35"/>
      <c r="AD1663" s="35" t="s">
        <v>5215</v>
      </c>
      <c r="AE1663" s="35" t="s">
        <v>5572</v>
      </c>
      <c r="AF1663" s="34" t="s">
        <v>63</v>
      </c>
      <c r="AG1663" s="34" t="s">
        <v>1138</v>
      </c>
    </row>
    <row r="1664" spans="1:33" s="5" customFormat="1" ht="50.25" customHeight="1" x14ac:dyDescent="0.3">
      <c r="A1664" s="58" t="s">
        <v>5032</v>
      </c>
      <c r="B1664" s="35">
        <v>92121500</v>
      </c>
      <c r="C1664" s="34" t="s">
        <v>5576</v>
      </c>
      <c r="D1664" s="55">
        <v>43101</v>
      </c>
      <c r="E1664" s="34" t="s">
        <v>837</v>
      </c>
      <c r="F1664" s="34" t="s">
        <v>211</v>
      </c>
      <c r="G1664" s="34" t="s">
        <v>232</v>
      </c>
      <c r="H1664" s="74">
        <v>422898399</v>
      </c>
      <c r="I1664" s="74">
        <v>43660689</v>
      </c>
      <c r="J1664" s="34" t="s">
        <v>49</v>
      </c>
      <c r="K1664" s="34" t="s">
        <v>50</v>
      </c>
      <c r="L1664" s="35" t="s">
        <v>5558</v>
      </c>
      <c r="M1664" s="35" t="s">
        <v>1134</v>
      </c>
      <c r="N1664" s="58">
        <v>3839713</v>
      </c>
      <c r="O1664" s="45" t="s">
        <v>5559</v>
      </c>
      <c r="P1664" s="34"/>
      <c r="Q1664" s="34"/>
      <c r="R1664" s="34"/>
      <c r="S1664" s="34" t="s">
        <v>5560</v>
      </c>
      <c r="T1664" s="34"/>
      <c r="U1664" s="35"/>
      <c r="V1664" s="35"/>
      <c r="W1664" s="34"/>
      <c r="X1664" s="60"/>
      <c r="Y1664" s="34"/>
      <c r="Z1664" s="34"/>
      <c r="AA1664" s="68" t="str">
        <f t="shared" si="25"/>
        <v/>
      </c>
      <c r="AB1664" s="35"/>
      <c r="AC1664" s="35"/>
      <c r="AD1664" s="35" t="s">
        <v>5215</v>
      </c>
      <c r="AE1664" s="35" t="s">
        <v>5577</v>
      </c>
      <c r="AF1664" s="34" t="s">
        <v>63</v>
      </c>
      <c r="AG1664" s="34" t="s">
        <v>1138</v>
      </c>
    </row>
    <row r="1665" spans="1:33" s="5" customFormat="1" ht="50.25" customHeight="1" x14ac:dyDescent="0.3">
      <c r="A1665" s="58" t="s">
        <v>5032</v>
      </c>
      <c r="B1665" s="35">
        <v>78102200</v>
      </c>
      <c r="C1665" s="34" t="s">
        <v>5578</v>
      </c>
      <c r="D1665" s="55">
        <v>43101</v>
      </c>
      <c r="E1665" s="34" t="s">
        <v>837</v>
      </c>
      <c r="F1665" s="34" t="s">
        <v>211</v>
      </c>
      <c r="G1665" s="34" t="s">
        <v>232</v>
      </c>
      <c r="H1665" s="74">
        <v>104414559</v>
      </c>
      <c r="I1665" s="74">
        <v>25000000</v>
      </c>
      <c r="J1665" s="34" t="s">
        <v>49</v>
      </c>
      <c r="K1665" s="34" t="s">
        <v>50</v>
      </c>
      <c r="L1665" s="35" t="s">
        <v>5558</v>
      </c>
      <c r="M1665" s="35" t="s">
        <v>1134</v>
      </c>
      <c r="N1665" s="58">
        <v>3839713</v>
      </c>
      <c r="O1665" s="45" t="s">
        <v>5559</v>
      </c>
      <c r="P1665" s="34"/>
      <c r="Q1665" s="34"/>
      <c r="R1665" s="34"/>
      <c r="S1665" s="34" t="s">
        <v>5560</v>
      </c>
      <c r="T1665" s="34"/>
      <c r="U1665" s="35"/>
      <c r="V1665" s="35"/>
      <c r="W1665" s="34"/>
      <c r="X1665" s="60"/>
      <c r="Y1665" s="34"/>
      <c r="Z1665" s="34"/>
      <c r="AA1665" s="68" t="str">
        <f t="shared" si="25"/>
        <v/>
      </c>
      <c r="AB1665" s="35"/>
      <c r="AC1665" s="35"/>
      <c r="AD1665" s="35" t="s">
        <v>5215</v>
      </c>
      <c r="AE1665" s="35" t="s">
        <v>5579</v>
      </c>
      <c r="AF1665" s="34" t="s">
        <v>63</v>
      </c>
      <c r="AG1665" s="34" t="s">
        <v>1138</v>
      </c>
    </row>
    <row r="1666" spans="1:33" s="5" customFormat="1" ht="50.25" customHeight="1" x14ac:dyDescent="0.3">
      <c r="A1666" s="58" t="s">
        <v>5032</v>
      </c>
      <c r="B1666" s="35">
        <v>82121700</v>
      </c>
      <c r="C1666" s="34" t="s">
        <v>5580</v>
      </c>
      <c r="D1666" s="55">
        <v>43101</v>
      </c>
      <c r="E1666" s="34" t="s">
        <v>834</v>
      </c>
      <c r="F1666" s="34" t="s">
        <v>211</v>
      </c>
      <c r="G1666" s="34" t="s">
        <v>232</v>
      </c>
      <c r="H1666" s="74">
        <v>283812876</v>
      </c>
      <c r="I1666" s="74">
        <v>66280422</v>
      </c>
      <c r="J1666" s="34" t="s">
        <v>49</v>
      </c>
      <c r="K1666" s="34" t="s">
        <v>50</v>
      </c>
      <c r="L1666" s="35" t="s">
        <v>5558</v>
      </c>
      <c r="M1666" s="35" t="s">
        <v>1134</v>
      </c>
      <c r="N1666" s="58">
        <v>3839713</v>
      </c>
      <c r="O1666" s="45" t="s">
        <v>5559</v>
      </c>
      <c r="P1666" s="34"/>
      <c r="Q1666" s="34"/>
      <c r="R1666" s="34"/>
      <c r="S1666" s="34" t="s">
        <v>5560</v>
      </c>
      <c r="T1666" s="34"/>
      <c r="U1666" s="35"/>
      <c r="V1666" s="35"/>
      <c r="W1666" s="34"/>
      <c r="X1666" s="60"/>
      <c r="Y1666" s="34"/>
      <c r="Z1666" s="34"/>
      <c r="AA1666" s="68" t="str">
        <f t="shared" si="25"/>
        <v/>
      </c>
      <c r="AB1666" s="35"/>
      <c r="AC1666" s="35"/>
      <c r="AD1666" s="35" t="s">
        <v>5215</v>
      </c>
      <c r="AE1666" s="35" t="s">
        <v>5581</v>
      </c>
      <c r="AF1666" s="34" t="s">
        <v>63</v>
      </c>
      <c r="AG1666" s="34" t="s">
        <v>1138</v>
      </c>
    </row>
    <row r="1667" spans="1:33" s="5" customFormat="1" ht="50.25" customHeight="1" x14ac:dyDescent="0.3">
      <c r="A1667" s="58" t="s">
        <v>5032</v>
      </c>
      <c r="B1667" s="35">
        <v>84131500</v>
      </c>
      <c r="C1667" s="34" t="s">
        <v>5582</v>
      </c>
      <c r="D1667" s="55">
        <v>43435</v>
      </c>
      <c r="E1667" s="34" t="s">
        <v>837</v>
      </c>
      <c r="F1667" s="34" t="s">
        <v>141</v>
      </c>
      <c r="G1667" s="34" t="s">
        <v>232</v>
      </c>
      <c r="H1667" s="74">
        <v>1600000000</v>
      </c>
      <c r="I1667" s="74">
        <v>1600000000</v>
      </c>
      <c r="J1667" s="34" t="s">
        <v>76</v>
      </c>
      <c r="K1667" s="34" t="s">
        <v>68</v>
      </c>
      <c r="L1667" s="35" t="s">
        <v>5558</v>
      </c>
      <c r="M1667" s="35" t="s">
        <v>1134</v>
      </c>
      <c r="N1667" s="58">
        <v>3839713</v>
      </c>
      <c r="O1667" s="45" t="s">
        <v>5559</v>
      </c>
      <c r="P1667" s="34"/>
      <c r="Q1667" s="34"/>
      <c r="R1667" s="34"/>
      <c r="S1667" s="34" t="s">
        <v>5560</v>
      </c>
      <c r="T1667" s="34"/>
      <c r="U1667" s="35"/>
      <c r="V1667" s="35"/>
      <c r="W1667" s="34"/>
      <c r="X1667" s="60"/>
      <c r="Y1667" s="34"/>
      <c r="Z1667" s="34"/>
      <c r="AA1667" s="68" t="str">
        <f t="shared" si="25"/>
        <v/>
      </c>
      <c r="AB1667" s="35"/>
      <c r="AC1667" s="35"/>
      <c r="AD1667" s="35" t="s">
        <v>5215</v>
      </c>
      <c r="AE1667" s="35" t="s">
        <v>5583</v>
      </c>
      <c r="AF1667" s="34" t="s">
        <v>63</v>
      </c>
      <c r="AG1667" s="34" t="s">
        <v>1138</v>
      </c>
    </row>
    <row r="1668" spans="1:33" s="5" customFormat="1" ht="50.25" customHeight="1" x14ac:dyDescent="0.3">
      <c r="A1668" s="58" t="s">
        <v>5032</v>
      </c>
      <c r="B1668" s="35">
        <v>82101504</v>
      </c>
      <c r="C1668" s="34" t="s">
        <v>5584</v>
      </c>
      <c r="D1668" s="55">
        <v>43160</v>
      </c>
      <c r="E1668" s="34" t="s">
        <v>834</v>
      </c>
      <c r="F1668" s="34" t="s">
        <v>95</v>
      </c>
      <c r="G1668" s="34" t="s">
        <v>232</v>
      </c>
      <c r="H1668" s="74">
        <v>340000</v>
      </c>
      <c r="I1668" s="74">
        <v>340000</v>
      </c>
      <c r="J1668" s="34" t="s">
        <v>76</v>
      </c>
      <c r="K1668" s="34" t="s">
        <v>68</v>
      </c>
      <c r="L1668" s="35" t="s">
        <v>5558</v>
      </c>
      <c r="M1668" s="35" t="s">
        <v>1134</v>
      </c>
      <c r="N1668" s="58">
        <v>3839713</v>
      </c>
      <c r="O1668" s="45" t="s">
        <v>5559</v>
      </c>
      <c r="P1668" s="34"/>
      <c r="Q1668" s="34"/>
      <c r="R1668" s="34"/>
      <c r="S1668" s="34" t="s">
        <v>5560</v>
      </c>
      <c r="T1668" s="34"/>
      <c r="U1668" s="35"/>
      <c r="V1668" s="35"/>
      <c r="W1668" s="34"/>
      <c r="X1668" s="60"/>
      <c r="Y1668" s="34"/>
      <c r="Z1668" s="34"/>
      <c r="AA1668" s="68" t="str">
        <f t="shared" si="25"/>
        <v/>
      </c>
      <c r="AB1668" s="35"/>
      <c r="AC1668" s="35"/>
      <c r="AD1668" s="35" t="s">
        <v>5215</v>
      </c>
      <c r="AE1668" s="35" t="s">
        <v>689</v>
      </c>
      <c r="AF1668" s="34" t="s">
        <v>63</v>
      </c>
      <c r="AG1668" s="34" t="s">
        <v>1138</v>
      </c>
    </row>
    <row r="1669" spans="1:33" s="5" customFormat="1" ht="50.25" customHeight="1" x14ac:dyDescent="0.3">
      <c r="A1669" s="58" t="s">
        <v>5032</v>
      </c>
      <c r="B1669" s="35">
        <v>72102100</v>
      </c>
      <c r="C1669" s="34" t="s">
        <v>5585</v>
      </c>
      <c r="D1669" s="55">
        <v>43132</v>
      </c>
      <c r="E1669" s="34" t="s">
        <v>136</v>
      </c>
      <c r="F1669" s="34" t="s">
        <v>75</v>
      </c>
      <c r="G1669" s="34" t="s">
        <v>232</v>
      </c>
      <c r="H1669" s="74">
        <v>5350000</v>
      </c>
      <c r="I1669" s="74">
        <v>5350000</v>
      </c>
      <c r="J1669" s="34" t="s">
        <v>76</v>
      </c>
      <c r="K1669" s="34" t="s">
        <v>68</v>
      </c>
      <c r="L1669" s="35" t="s">
        <v>5558</v>
      </c>
      <c r="M1669" s="35" t="s">
        <v>1134</v>
      </c>
      <c r="N1669" s="58">
        <v>3839713</v>
      </c>
      <c r="O1669" s="45" t="s">
        <v>5559</v>
      </c>
      <c r="P1669" s="34"/>
      <c r="Q1669" s="34"/>
      <c r="R1669" s="34"/>
      <c r="S1669" s="34" t="s">
        <v>5560</v>
      </c>
      <c r="T1669" s="34"/>
      <c r="U1669" s="35"/>
      <c r="V1669" s="35"/>
      <c r="W1669" s="34"/>
      <c r="X1669" s="60"/>
      <c r="Y1669" s="34"/>
      <c r="Z1669" s="34"/>
      <c r="AA1669" s="68" t="str">
        <f t="shared" si="25"/>
        <v/>
      </c>
      <c r="AB1669" s="35"/>
      <c r="AC1669" s="35"/>
      <c r="AD1669" s="35" t="s">
        <v>5215</v>
      </c>
      <c r="AE1669" s="35" t="s">
        <v>5566</v>
      </c>
      <c r="AF1669" s="34" t="s">
        <v>63</v>
      </c>
      <c r="AG1669" s="34" t="s">
        <v>1138</v>
      </c>
    </row>
    <row r="1670" spans="1:33" s="5" customFormat="1" ht="50.25" customHeight="1" x14ac:dyDescent="0.3">
      <c r="A1670" s="58" t="s">
        <v>5032</v>
      </c>
      <c r="B1670" s="35">
        <v>92121700</v>
      </c>
      <c r="C1670" s="34" t="s">
        <v>5586</v>
      </c>
      <c r="D1670" s="55">
        <v>43160</v>
      </c>
      <c r="E1670" s="34" t="s">
        <v>834</v>
      </c>
      <c r="F1670" s="34" t="s">
        <v>75</v>
      </c>
      <c r="G1670" s="34" t="s">
        <v>232</v>
      </c>
      <c r="H1670" s="74">
        <v>3500000</v>
      </c>
      <c r="I1670" s="74">
        <v>3500000</v>
      </c>
      <c r="J1670" s="34" t="s">
        <v>76</v>
      </c>
      <c r="K1670" s="34" t="s">
        <v>68</v>
      </c>
      <c r="L1670" s="35" t="s">
        <v>5558</v>
      </c>
      <c r="M1670" s="35" t="s">
        <v>1134</v>
      </c>
      <c r="N1670" s="58">
        <v>3839713</v>
      </c>
      <c r="O1670" s="45" t="s">
        <v>5559</v>
      </c>
      <c r="P1670" s="34"/>
      <c r="Q1670" s="34"/>
      <c r="R1670" s="34"/>
      <c r="S1670" s="34" t="s">
        <v>5560</v>
      </c>
      <c r="T1670" s="34"/>
      <c r="U1670" s="35"/>
      <c r="V1670" s="35"/>
      <c r="W1670" s="34"/>
      <c r="X1670" s="60"/>
      <c r="Y1670" s="34"/>
      <c r="Z1670" s="34"/>
      <c r="AA1670" s="68" t="str">
        <f t="shared" si="25"/>
        <v/>
      </c>
      <c r="AB1670" s="35"/>
      <c r="AC1670" s="35"/>
      <c r="AD1670" s="35" t="s">
        <v>5215</v>
      </c>
      <c r="AE1670" s="35" t="s">
        <v>5566</v>
      </c>
      <c r="AF1670" s="34" t="s">
        <v>63</v>
      </c>
      <c r="AG1670" s="34" t="s">
        <v>1138</v>
      </c>
    </row>
    <row r="1671" spans="1:33" s="5" customFormat="1" ht="50.25" customHeight="1" x14ac:dyDescent="0.3">
      <c r="A1671" s="58" t="s">
        <v>5032</v>
      </c>
      <c r="B1671" s="35">
        <v>42131600</v>
      </c>
      <c r="C1671" s="34" t="s">
        <v>5587</v>
      </c>
      <c r="D1671" s="55">
        <v>43160</v>
      </c>
      <c r="E1671" s="34" t="s">
        <v>834</v>
      </c>
      <c r="F1671" s="34" t="s">
        <v>75</v>
      </c>
      <c r="G1671" s="34" t="s">
        <v>232</v>
      </c>
      <c r="H1671" s="74">
        <v>18000000</v>
      </c>
      <c r="I1671" s="74">
        <v>18000000</v>
      </c>
      <c r="J1671" s="34" t="s">
        <v>76</v>
      </c>
      <c r="K1671" s="34" t="s">
        <v>68</v>
      </c>
      <c r="L1671" s="35" t="s">
        <v>5558</v>
      </c>
      <c r="M1671" s="35" t="s">
        <v>1134</v>
      </c>
      <c r="N1671" s="58">
        <v>3839713</v>
      </c>
      <c r="O1671" s="45" t="s">
        <v>5559</v>
      </c>
      <c r="P1671" s="34"/>
      <c r="Q1671" s="34"/>
      <c r="R1671" s="34"/>
      <c r="S1671" s="34" t="s">
        <v>5560</v>
      </c>
      <c r="T1671" s="34"/>
      <c r="U1671" s="35"/>
      <c r="V1671" s="35"/>
      <c r="W1671" s="34"/>
      <c r="X1671" s="60"/>
      <c r="Y1671" s="34"/>
      <c r="Z1671" s="34"/>
      <c r="AA1671" s="68" t="str">
        <f t="shared" si="25"/>
        <v/>
      </c>
      <c r="AB1671" s="35"/>
      <c r="AC1671" s="35"/>
      <c r="AD1671" s="35" t="s">
        <v>5215</v>
      </c>
      <c r="AE1671" s="35" t="s">
        <v>5588</v>
      </c>
      <c r="AF1671" s="34" t="s">
        <v>63</v>
      </c>
      <c r="AG1671" s="34" t="s">
        <v>1138</v>
      </c>
    </row>
    <row r="1672" spans="1:33" s="5" customFormat="1" ht="50.25" customHeight="1" x14ac:dyDescent="0.3">
      <c r="A1672" s="58" t="s">
        <v>5032</v>
      </c>
      <c r="B1672" s="35">
        <v>83110000</v>
      </c>
      <c r="C1672" s="34" t="s">
        <v>5589</v>
      </c>
      <c r="D1672" s="55">
        <v>43101</v>
      </c>
      <c r="E1672" s="34" t="s">
        <v>837</v>
      </c>
      <c r="F1672" s="34" t="s">
        <v>95</v>
      </c>
      <c r="G1672" s="34" t="s">
        <v>232</v>
      </c>
      <c r="H1672" s="74">
        <v>5645066</v>
      </c>
      <c r="I1672" s="74">
        <v>1800000</v>
      </c>
      <c r="J1672" s="34" t="s">
        <v>49</v>
      </c>
      <c r="K1672" s="34" t="s">
        <v>50</v>
      </c>
      <c r="L1672" s="35" t="s">
        <v>5558</v>
      </c>
      <c r="M1672" s="35" t="s">
        <v>1134</v>
      </c>
      <c r="N1672" s="58">
        <v>3839713</v>
      </c>
      <c r="O1672" s="45" t="s">
        <v>5559</v>
      </c>
      <c r="P1672" s="34"/>
      <c r="Q1672" s="34"/>
      <c r="R1672" s="34"/>
      <c r="S1672" s="34" t="s">
        <v>5560</v>
      </c>
      <c r="T1672" s="34"/>
      <c r="U1672" s="35"/>
      <c r="V1672" s="35"/>
      <c r="W1672" s="34"/>
      <c r="X1672" s="60"/>
      <c r="Y1672" s="34"/>
      <c r="Z1672" s="34"/>
      <c r="AA1672" s="68" t="str">
        <f t="shared" si="25"/>
        <v/>
      </c>
      <c r="AB1672" s="35"/>
      <c r="AC1672" s="35"/>
      <c r="AD1672" s="35" t="s">
        <v>5215</v>
      </c>
      <c r="AE1672" s="35" t="s">
        <v>5583</v>
      </c>
      <c r="AF1672" s="34" t="s">
        <v>63</v>
      </c>
      <c r="AG1672" s="34" t="s">
        <v>1138</v>
      </c>
    </row>
    <row r="1673" spans="1:33" s="5" customFormat="1" ht="50.25" customHeight="1" x14ac:dyDescent="0.3">
      <c r="A1673" s="58" t="s">
        <v>5032</v>
      </c>
      <c r="B1673" s="35">
        <v>78111502</v>
      </c>
      <c r="C1673" s="34" t="s">
        <v>5590</v>
      </c>
      <c r="D1673" s="55">
        <v>43101</v>
      </c>
      <c r="E1673" s="34" t="s">
        <v>837</v>
      </c>
      <c r="F1673" s="34" t="s">
        <v>227</v>
      </c>
      <c r="G1673" s="34" t="s">
        <v>232</v>
      </c>
      <c r="H1673" s="74">
        <v>105400000</v>
      </c>
      <c r="I1673" s="74">
        <v>20000000</v>
      </c>
      <c r="J1673" s="34" t="s">
        <v>49</v>
      </c>
      <c r="K1673" s="34" t="s">
        <v>50</v>
      </c>
      <c r="L1673" s="35" t="s">
        <v>5558</v>
      </c>
      <c r="M1673" s="35" t="s">
        <v>1134</v>
      </c>
      <c r="N1673" s="58">
        <v>3839713</v>
      </c>
      <c r="O1673" s="45" t="s">
        <v>5559</v>
      </c>
      <c r="P1673" s="34"/>
      <c r="Q1673" s="34"/>
      <c r="R1673" s="34"/>
      <c r="S1673" s="34" t="s">
        <v>5560</v>
      </c>
      <c r="T1673" s="34"/>
      <c r="U1673" s="35"/>
      <c r="V1673" s="35"/>
      <c r="W1673" s="34"/>
      <c r="X1673" s="60"/>
      <c r="Y1673" s="34"/>
      <c r="Z1673" s="34"/>
      <c r="AA1673" s="68" t="str">
        <f t="shared" si="25"/>
        <v/>
      </c>
      <c r="AB1673" s="35"/>
      <c r="AC1673" s="35"/>
      <c r="AD1673" s="35" t="s">
        <v>5215</v>
      </c>
      <c r="AE1673" s="35" t="s">
        <v>5591</v>
      </c>
      <c r="AF1673" s="34" t="s">
        <v>63</v>
      </c>
      <c r="AG1673" s="34" t="s">
        <v>1138</v>
      </c>
    </row>
    <row r="1674" spans="1:33" s="5" customFormat="1" ht="50.25" customHeight="1" x14ac:dyDescent="0.3">
      <c r="A1674" s="58" t="s">
        <v>5032</v>
      </c>
      <c r="B1674" s="35">
        <v>78121600</v>
      </c>
      <c r="C1674" s="34" t="s">
        <v>5592</v>
      </c>
      <c r="D1674" s="55">
        <v>43101</v>
      </c>
      <c r="E1674" s="34" t="s">
        <v>837</v>
      </c>
      <c r="F1674" s="34" t="s">
        <v>211</v>
      </c>
      <c r="G1674" s="34" t="s">
        <v>232</v>
      </c>
      <c r="H1674" s="74">
        <v>112099614</v>
      </c>
      <c r="I1674" s="74">
        <v>9000000</v>
      </c>
      <c r="J1674" s="34" t="s">
        <v>49</v>
      </c>
      <c r="K1674" s="34" t="s">
        <v>50</v>
      </c>
      <c r="L1674" s="35" t="s">
        <v>5558</v>
      </c>
      <c r="M1674" s="35" t="s">
        <v>1134</v>
      </c>
      <c r="N1674" s="58">
        <v>3839713</v>
      </c>
      <c r="O1674" s="45" t="s">
        <v>5559</v>
      </c>
      <c r="P1674" s="34"/>
      <c r="Q1674" s="34"/>
      <c r="R1674" s="34"/>
      <c r="S1674" s="34" t="s">
        <v>5560</v>
      </c>
      <c r="T1674" s="34"/>
      <c r="U1674" s="35"/>
      <c r="V1674" s="35"/>
      <c r="W1674" s="34"/>
      <c r="X1674" s="60"/>
      <c r="Y1674" s="34"/>
      <c r="Z1674" s="34"/>
      <c r="AA1674" s="68" t="str">
        <f t="shared" si="25"/>
        <v/>
      </c>
      <c r="AB1674" s="35"/>
      <c r="AC1674" s="35"/>
      <c r="AD1674" s="35" t="s">
        <v>5215</v>
      </c>
      <c r="AE1674" s="35" t="s">
        <v>5581</v>
      </c>
      <c r="AF1674" s="34" t="s">
        <v>63</v>
      </c>
      <c r="AG1674" s="34" t="s">
        <v>1138</v>
      </c>
    </row>
    <row r="1675" spans="1:33" s="5" customFormat="1" ht="50.25" customHeight="1" x14ac:dyDescent="0.3">
      <c r="A1675" s="58" t="s">
        <v>5032</v>
      </c>
      <c r="B1675" s="35">
        <v>81111902</v>
      </c>
      <c r="C1675" s="34" t="s">
        <v>5593</v>
      </c>
      <c r="D1675" s="55">
        <v>43132</v>
      </c>
      <c r="E1675" s="34" t="s">
        <v>834</v>
      </c>
      <c r="F1675" s="34" t="s">
        <v>211</v>
      </c>
      <c r="G1675" s="34" t="s">
        <v>232</v>
      </c>
      <c r="H1675" s="74">
        <v>187900386</v>
      </c>
      <c r="I1675" s="74">
        <v>187900386</v>
      </c>
      <c r="J1675" s="34" t="s">
        <v>76</v>
      </c>
      <c r="K1675" s="34" t="s">
        <v>68</v>
      </c>
      <c r="L1675" s="35" t="s">
        <v>5558</v>
      </c>
      <c r="M1675" s="35" t="s">
        <v>1134</v>
      </c>
      <c r="N1675" s="58">
        <v>3839713</v>
      </c>
      <c r="O1675" s="45" t="s">
        <v>5559</v>
      </c>
      <c r="P1675" s="34"/>
      <c r="Q1675" s="34"/>
      <c r="R1675" s="34"/>
      <c r="S1675" s="34" t="s">
        <v>5560</v>
      </c>
      <c r="T1675" s="34"/>
      <c r="U1675" s="35"/>
      <c r="V1675" s="35"/>
      <c r="W1675" s="34"/>
      <c r="X1675" s="60"/>
      <c r="Y1675" s="34"/>
      <c r="Z1675" s="34"/>
      <c r="AA1675" s="68" t="str">
        <f t="shared" si="25"/>
        <v/>
      </c>
      <c r="AB1675" s="35"/>
      <c r="AC1675" s="35"/>
      <c r="AD1675" s="35"/>
      <c r="AE1675" s="35" t="s">
        <v>5581</v>
      </c>
      <c r="AF1675" s="34" t="s">
        <v>63</v>
      </c>
      <c r="AG1675" s="34" t="s">
        <v>1138</v>
      </c>
    </row>
    <row r="1676" spans="1:33" s="5" customFormat="1" ht="50.25" customHeight="1" x14ac:dyDescent="0.3">
      <c r="A1676" s="58" t="s">
        <v>5032</v>
      </c>
      <c r="B1676" s="35">
        <v>82101504</v>
      </c>
      <c r="C1676" s="34" t="s">
        <v>5594</v>
      </c>
      <c r="D1676" s="55">
        <v>43160</v>
      </c>
      <c r="E1676" s="34" t="s">
        <v>834</v>
      </c>
      <c r="F1676" s="34" t="s">
        <v>75</v>
      </c>
      <c r="G1676" s="34" t="s">
        <v>232</v>
      </c>
      <c r="H1676" s="74">
        <v>28800000</v>
      </c>
      <c r="I1676" s="74">
        <v>28800000</v>
      </c>
      <c r="J1676" s="34" t="s">
        <v>76</v>
      </c>
      <c r="K1676" s="34" t="s">
        <v>68</v>
      </c>
      <c r="L1676" s="35" t="s">
        <v>5558</v>
      </c>
      <c r="M1676" s="35" t="s">
        <v>1134</v>
      </c>
      <c r="N1676" s="58">
        <v>3839713</v>
      </c>
      <c r="O1676" s="45" t="s">
        <v>5559</v>
      </c>
      <c r="P1676" s="34"/>
      <c r="Q1676" s="34"/>
      <c r="R1676" s="34"/>
      <c r="S1676" s="34"/>
      <c r="T1676" s="34"/>
      <c r="U1676" s="35"/>
      <c r="V1676" s="35"/>
      <c r="W1676" s="34"/>
      <c r="X1676" s="60"/>
      <c r="Y1676" s="34"/>
      <c r="Z1676" s="34"/>
      <c r="AA1676" s="68" t="str">
        <f t="shared" si="25"/>
        <v/>
      </c>
      <c r="AB1676" s="35"/>
      <c r="AC1676" s="35"/>
      <c r="AD1676" s="35"/>
      <c r="AE1676" s="35" t="s">
        <v>5595</v>
      </c>
      <c r="AF1676" s="34" t="s">
        <v>63</v>
      </c>
      <c r="AG1676" s="34" t="s">
        <v>1138</v>
      </c>
    </row>
    <row r="1677" spans="1:33" s="5" customFormat="1" ht="50.25" customHeight="1" x14ac:dyDescent="0.3">
      <c r="A1677" s="58" t="s">
        <v>5032</v>
      </c>
      <c r="B1677" s="35">
        <v>80141607</v>
      </c>
      <c r="C1677" s="34" t="s">
        <v>5596</v>
      </c>
      <c r="D1677" s="55">
        <v>43296</v>
      </c>
      <c r="E1677" s="34" t="s">
        <v>162</v>
      </c>
      <c r="F1677" s="34" t="s">
        <v>211</v>
      </c>
      <c r="G1677" s="34" t="s">
        <v>232</v>
      </c>
      <c r="H1677" s="74">
        <v>524434175</v>
      </c>
      <c r="I1677" s="74">
        <v>524434175</v>
      </c>
      <c r="J1677" s="34" t="s">
        <v>76</v>
      </c>
      <c r="K1677" s="34" t="s">
        <v>68</v>
      </c>
      <c r="L1677" s="35" t="s">
        <v>5597</v>
      </c>
      <c r="M1677" s="35" t="s">
        <v>1134</v>
      </c>
      <c r="N1677" s="58" t="s">
        <v>5598</v>
      </c>
      <c r="O1677" s="45" t="s">
        <v>5204</v>
      </c>
      <c r="P1677" s="34" t="s">
        <v>5186</v>
      </c>
      <c r="Q1677" s="34" t="s">
        <v>5599</v>
      </c>
      <c r="R1677" s="34" t="s">
        <v>5600</v>
      </c>
      <c r="S1677" s="34">
        <v>10033</v>
      </c>
      <c r="T1677" s="34" t="s">
        <v>5599</v>
      </c>
      <c r="U1677" s="35" t="s">
        <v>5601</v>
      </c>
      <c r="V1677" s="35">
        <v>8277</v>
      </c>
      <c r="W1677" s="34" t="s">
        <v>5602</v>
      </c>
      <c r="X1677" s="60"/>
      <c r="Y1677" s="34"/>
      <c r="Z1677" s="34"/>
      <c r="AA1677" s="68">
        <f t="shared" ref="AA1677:AA1680" si="26">+IF(AND(W1677="",X1677="",Y1677="",Z1677=""),"",IF(AND(W1677&lt;&gt;"",X1677="",Y1677="",Z1677=""),0%,IF(AND(W1677&lt;&gt;"",X1677&lt;&gt;"",Y1677="",Z1677=""),33%,IF(AND(W1677&lt;&gt;"",X1677&lt;&gt;"",Y1677&lt;&gt;"",Z1677=""),66%,IF(AND(W1677&lt;&gt;"",X1677&lt;&gt;"",Y1677&lt;&gt;"",Z1677&lt;&gt;""),100%,"Información incompleta")))))</f>
        <v>0</v>
      </c>
      <c r="AB1677" s="35"/>
      <c r="AC1677" s="35"/>
      <c r="AD1677" s="35" t="s">
        <v>5603</v>
      </c>
      <c r="AE1677" s="35" t="s">
        <v>5202</v>
      </c>
      <c r="AF1677" s="34" t="s">
        <v>63</v>
      </c>
      <c r="AG1677" s="34" t="s">
        <v>1138</v>
      </c>
    </row>
    <row r="1678" spans="1:33" s="5" customFormat="1" ht="50.25" customHeight="1" x14ac:dyDescent="0.3">
      <c r="A1678" s="58" t="s">
        <v>5032</v>
      </c>
      <c r="B1678" s="35">
        <v>51211616</v>
      </c>
      <c r="C1678" s="34" t="s">
        <v>5604</v>
      </c>
      <c r="D1678" s="55">
        <v>43282</v>
      </c>
      <c r="E1678" s="34" t="s">
        <v>900</v>
      </c>
      <c r="F1678" s="34" t="s">
        <v>75</v>
      </c>
      <c r="G1678" s="34" t="s">
        <v>232</v>
      </c>
      <c r="H1678" s="74">
        <v>78000000</v>
      </c>
      <c r="I1678" s="74">
        <v>78000000</v>
      </c>
      <c r="J1678" s="34" t="s">
        <v>76</v>
      </c>
      <c r="K1678" s="34" t="s">
        <v>68</v>
      </c>
      <c r="L1678" s="35" t="s">
        <v>5360</v>
      </c>
      <c r="M1678" s="35" t="s">
        <v>1134</v>
      </c>
      <c r="N1678" s="58" t="s">
        <v>5361</v>
      </c>
      <c r="O1678" s="45" t="s">
        <v>5362</v>
      </c>
      <c r="P1678" s="34" t="s">
        <v>5069</v>
      </c>
      <c r="Q1678" s="34" t="s">
        <v>5346</v>
      </c>
      <c r="R1678" s="34" t="s">
        <v>5605</v>
      </c>
      <c r="S1678" s="34" t="s">
        <v>5348</v>
      </c>
      <c r="T1678" s="34" t="s">
        <v>5349</v>
      </c>
      <c r="U1678" s="35" t="s">
        <v>5606</v>
      </c>
      <c r="V1678" s="35"/>
      <c r="W1678" s="34"/>
      <c r="X1678" s="60"/>
      <c r="Y1678" s="34"/>
      <c r="Z1678" s="34"/>
      <c r="AA1678" s="68" t="str">
        <f t="shared" si="26"/>
        <v/>
      </c>
      <c r="AB1678" s="35"/>
      <c r="AC1678" s="35"/>
      <c r="AD1678" s="35"/>
      <c r="AE1678" s="35" t="s">
        <v>5360</v>
      </c>
      <c r="AF1678" s="34" t="s">
        <v>63</v>
      </c>
      <c r="AG1678" s="34" t="s">
        <v>1138</v>
      </c>
    </row>
    <row r="1679" spans="1:33" s="5" customFormat="1" ht="50.25" customHeight="1" x14ac:dyDescent="0.3">
      <c r="A1679" s="58" t="s">
        <v>5032</v>
      </c>
      <c r="B1679" s="35">
        <v>80111701</v>
      </c>
      <c r="C1679" s="34" t="s">
        <v>6059</v>
      </c>
      <c r="D1679" s="55">
        <v>43293</v>
      </c>
      <c r="E1679" s="34" t="s">
        <v>854</v>
      </c>
      <c r="F1679" s="34" t="s">
        <v>129</v>
      </c>
      <c r="G1679" s="34" t="s">
        <v>232</v>
      </c>
      <c r="H1679" s="74">
        <v>70621358</v>
      </c>
      <c r="I1679" s="74">
        <v>70621358</v>
      </c>
      <c r="J1679" s="34" t="s">
        <v>49</v>
      </c>
      <c r="K1679" s="34" t="s">
        <v>2561</v>
      </c>
      <c r="L1679" s="35" t="s">
        <v>6060</v>
      </c>
      <c r="M1679" s="35" t="s">
        <v>6061</v>
      </c>
      <c r="N1679" s="58" t="s">
        <v>6062</v>
      </c>
      <c r="O1679" s="45" t="s">
        <v>6063</v>
      </c>
      <c r="P1679" s="34"/>
      <c r="Q1679" s="34"/>
      <c r="R1679" s="34"/>
      <c r="S1679" s="34"/>
      <c r="T1679" s="34"/>
      <c r="U1679" s="35"/>
      <c r="V1679" s="35">
        <v>8317</v>
      </c>
      <c r="W1679" s="34">
        <v>22201</v>
      </c>
      <c r="X1679" s="60">
        <v>43287</v>
      </c>
      <c r="Y1679" s="34" t="s">
        <v>6064</v>
      </c>
      <c r="Z1679" s="34">
        <v>4600008194</v>
      </c>
      <c r="AA1679" s="68">
        <f t="shared" si="26"/>
        <v>1</v>
      </c>
      <c r="AB1679" s="35" t="s">
        <v>6065</v>
      </c>
      <c r="AC1679" s="35" t="s">
        <v>61</v>
      </c>
      <c r="AD1679" s="35" t="s">
        <v>6066</v>
      </c>
      <c r="AE1679" s="35" t="s">
        <v>5255</v>
      </c>
      <c r="AF1679" s="34" t="s">
        <v>63</v>
      </c>
      <c r="AG1679" s="34" t="s">
        <v>1138</v>
      </c>
    </row>
    <row r="1680" spans="1:33" s="5" customFormat="1" ht="50.25" customHeight="1" x14ac:dyDescent="0.3">
      <c r="A1680" s="58" t="s">
        <v>5032</v>
      </c>
      <c r="B1680" s="35">
        <v>39121011</v>
      </c>
      <c r="C1680" s="34" t="s">
        <v>6067</v>
      </c>
      <c r="D1680" s="55">
        <v>43301</v>
      </c>
      <c r="E1680" s="34" t="s">
        <v>1690</v>
      </c>
      <c r="F1680" s="34" t="s">
        <v>75</v>
      </c>
      <c r="G1680" s="34" t="s">
        <v>232</v>
      </c>
      <c r="H1680" s="74">
        <v>30000000</v>
      </c>
      <c r="I1680" s="74">
        <v>30000000</v>
      </c>
      <c r="J1680" s="34" t="s">
        <v>76</v>
      </c>
      <c r="K1680" s="34" t="s">
        <v>68</v>
      </c>
      <c r="L1680" s="35" t="s">
        <v>5360</v>
      </c>
      <c r="M1680" s="35" t="s">
        <v>1134</v>
      </c>
      <c r="N1680" s="58" t="s">
        <v>5361</v>
      </c>
      <c r="O1680" s="45" t="s">
        <v>5362</v>
      </c>
      <c r="P1680" s="34" t="s">
        <v>5069</v>
      </c>
      <c r="Q1680" s="34" t="s">
        <v>5346</v>
      </c>
      <c r="R1680" s="34" t="s">
        <v>5347</v>
      </c>
      <c r="S1680" s="34">
        <v>230010</v>
      </c>
      <c r="T1680" s="34" t="s">
        <v>5349</v>
      </c>
      <c r="U1680" s="35" t="s">
        <v>5606</v>
      </c>
      <c r="V1680" s="35"/>
      <c r="W1680" s="34"/>
      <c r="X1680" s="60"/>
      <c r="Y1680" s="34"/>
      <c r="Z1680" s="34"/>
      <c r="AA1680" s="68" t="str">
        <f t="shared" si="26"/>
        <v/>
      </c>
      <c r="AB1680" s="35"/>
      <c r="AC1680" s="35"/>
      <c r="AD1680" s="35"/>
      <c r="AE1680" s="35"/>
      <c r="AF1680" s="34"/>
      <c r="AG1680" s="34"/>
    </row>
    <row r="1681" spans="8:33" x14ac:dyDescent="0.3">
      <c r="H1681" s="125"/>
      <c r="I1681" s="22"/>
      <c r="AF1681"/>
      <c r="AG1681"/>
    </row>
    <row r="1682" spans="8:33" ht="33.75" customHeight="1" x14ac:dyDescent="0.3">
      <c r="I1682" s="27"/>
      <c r="J1682" s="22"/>
      <c r="K1682" s="22"/>
      <c r="AF1682"/>
      <c r="AG1682"/>
    </row>
    <row r="1684" spans="8:33" x14ac:dyDescent="0.3">
      <c r="I1684" s="22"/>
      <c r="J1684" t="s">
        <v>5638</v>
      </c>
      <c r="AF1684"/>
      <c r="AG1684"/>
    </row>
    <row r="1685" spans="8:33" x14ac:dyDescent="0.3">
      <c r="I1685" s="22"/>
      <c r="AF1685"/>
      <c r="AG1685"/>
    </row>
    <row r="1686" spans="8:33" x14ac:dyDescent="0.3">
      <c r="I1686" s="22"/>
      <c r="AF1686"/>
      <c r="AG1686"/>
    </row>
  </sheetData>
  <protectedRanges>
    <protectedRange algorithmName="SHA-512" hashValue="49/yl+GTMlRN3FloWoyBL3IsXrYzEo95h5eEgXs/T6SxYAwuSo+Ndqxkist3BnknjOR8ERS4BgA76v7mpDBZcA==" saltValue="JvzRIA9SAjvsZX2GnV6n2A==" spinCount="100000" sqref="Q1156 Q1172 Q1184:Q1187 Q993:Q1012" name="Rango7_3_1_17_3"/>
    <protectedRange sqref="E1178:E1181" name="Diligenciar_2_1_7_4"/>
    <protectedRange sqref="B1178:B1179" name="Diligenciar_9_2_1_10_4"/>
    <protectedRange algorithmName="SHA-512" hashValue="49/yl+GTMlRN3FloWoyBL3IsXrYzEo95h5eEgXs/T6SxYAwuSo+Ndqxkist3BnknjOR8ERS4BgA76v7mpDBZcA==" saltValue="JvzRIA9SAjvsZX2GnV6n2A==" spinCount="100000" sqref="R1178:U1181" name="Rango7_8_1_20_4"/>
    <protectedRange sqref="R1178:T1181" name="Diligenciar_12_1_20_4"/>
    <protectedRange algorithmName="SHA-512" hashValue="49/yl+GTMlRN3FloWoyBL3IsXrYzEo95h5eEgXs/T6SxYAwuSo+Ndqxkist3BnknjOR8ERS4BgA76v7mpDBZcA==" saltValue="JvzRIA9SAjvsZX2GnV6n2A==" spinCount="100000" sqref="Q1178:Q1181" name="Rango7_3_1_19_4"/>
    <protectedRange sqref="Q1178:Q1181" name="Diligenciar_5_1_19_4"/>
    <protectedRange sqref="AE1179:AE1181" name="Diligenciar_13_1_11"/>
    <protectedRange algorithmName="SHA-512" hashValue="49/yl+GTMlRN3FloWoyBL3IsXrYzEo95h5eEgXs/T6SxYAwuSo+Ndqxkist3BnknjOR8ERS4BgA76v7mpDBZcA==" saltValue="JvzRIA9SAjvsZX2GnV6n2A==" spinCount="100000" sqref="W1179:W1181" name="Rango7_4_2_5"/>
    <protectedRange sqref="W1179:W1181" name="Diligenciar_4_1_5"/>
    <protectedRange algorithmName="SHA-512" hashValue="49/yl+GTMlRN3FloWoyBL3IsXrYzEo95h5eEgXs/T6SxYAwuSo+Ndqxkist3BnknjOR8ERS4BgA76v7mpDBZcA==" saltValue="JvzRIA9SAjvsZX2GnV6n2A==" spinCount="100000" sqref="L1178:O1181" name="Rango7_1_1_16_4"/>
    <protectedRange sqref="N1178:O1181" name="Diligenciar_1_1_16_4"/>
    <protectedRange sqref="AF1178" name="Rango1_2_22_2"/>
    <protectedRange sqref="AE1178" name="Diligenciar_13_1_1_4"/>
    <protectedRange sqref="AG1178" name="Diligenciar_14_1_3_2"/>
    <protectedRange algorithmName="SHA-512" hashValue="49/yl+GTMlRN3FloWoyBL3IsXrYzEo95h5eEgXs/T6SxYAwuSo+Ndqxkist3BnknjOR8ERS4BgA76v7mpDBZcA==" saltValue="JvzRIA9SAjvsZX2GnV6n2A==" spinCount="100000" sqref="W1171 W1173:W1176 W1183" name="Rango7_3_1_31_2"/>
    <protectedRange sqref="W1171 W1173:W1176 W1183" name="Diligenciar_5_1_31_2"/>
    <protectedRange sqref="A986:A988 P986:P988 F986:G988 D986:D988 J986:K988 AC1168:AD1169 F1180:F1181 F1183 A1167:A1169 P1167:P1169 F1167:G1169 J1167:K1169 AD1167 X1167:Z1169 AB1167:AB1169 X986:Z988 F1170:F1171 F1173:F1176 AB986:AD988" name="Rango1_2_28_2"/>
    <protectedRange algorithmName="SHA-512" hashValue="49/yl+GTMlRN3FloWoyBL3IsXrYzEo95h5eEgXs/T6SxYAwuSo+Ndqxkist3BnknjOR8ERS4BgA76v7mpDBZcA==" saltValue="JvzRIA9SAjvsZX2GnV6n2A==" spinCount="100000" sqref="R986:U988 S989:T990 R1167:U1169 T1170:U1171 T1173:U1176 T1183:U1183" name="Rango7_8_1_23_2"/>
    <protectedRange sqref="R986:T988 S989:T990 R1167:T1169 T1170:T1171 T1173:T1176 T1183" name="Diligenciar_12_1_23_2"/>
    <protectedRange algorithmName="SHA-512" hashValue="49/yl+GTMlRN3FloWoyBL3IsXrYzEo95h5eEgXs/T6SxYAwuSo+Ndqxkist3BnknjOR8ERS4BgA76v7mpDBZcA==" saltValue="JvzRIA9SAjvsZX2GnV6n2A==" spinCount="100000" sqref="Q986:Q988 Q1167:Q1169" name="Rango7_3_1_22_2"/>
    <protectedRange sqref="Q986:Q988 Q1167:Q1169" name="Diligenciar_5_1_22_2"/>
    <protectedRange algorithmName="SHA-512" hashValue="49/yl+GTMlRN3FloWoyBL3IsXrYzEo95h5eEgXs/T6SxYAwuSo+Ndqxkist3BnknjOR8ERS4BgA76v7mpDBZcA==" saltValue="JvzRIA9SAjvsZX2GnV6n2A==" spinCount="100000" sqref="V986:V988 V1167:V1169" name="Rango7_4_4_2"/>
    <protectedRange algorithmName="SHA-512" hashValue="49/yl+GTMlRN3FloWoyBL3IsXrYzEo95h5eEgXs/T6SxYAwuSo+Ndqxkist3BnknjOR8ERS4BgA76v7mpDBZcA==" saltValue="JvzRIA9SAjvsZX2GnV6n2A==" spinCount="100000" sqref="L986:O988 L1167:O1169" name="Rango7_1_1_20_2"/>
    <protectedRange sqref="N986:O988 N1167:O1169" name="Diligenciar_1_1_20_2"/>
    <protectedRange sqref="B986:B988 B1167:B1169" name="Diligenciar_9_2_1_2_5_2"/>
    <protectedRange sqref="J989:K990 A989:A990 P989:P990 F989:G990 D989:D990 X989:Z990 AB989:AD990" name="Rango1_2_29_2"/>
    <protectedRange algorithmName="SHA-512" hashValue="49/yl+GTMlRN3FloWoyBL3IsXrYzEo95h5eEgXs/T6SxYAwuSo+Ndqxkist3BnknjOR8ERS4BgA76v7mpDBZcA==" saltValue="JvzRIA9SAjvsZX2GnV6n2A==" spinCount="100000" sqref="R989:R990 U989:U990" name="Rango7_8_1_26_2"/>
    <protectedRange sqref="R989:R990" name="Diligenciar_12_1_26_2"/>
    <protectedRange algorithmName="SHA-512" hashValue="49/yl+GTMlRN3FloWoyBL3IsXrYzEo95h5eEgXs/T6SxYAwuSo+Ndqxkist3BnknjOR8ERS4BgA76v7mpDBZcA==" saltValue="JvzRIA9SAjvsZX2GnV6n2A==" spinCount="100000" sqref="Q989:Q990" name="Rango7_3_1_23_2"/>
    <protectedRange sqref="Q989:Q990" name="Diligenciar_5_1_23_2"/>
    <protectedRange algorithmName="SHA-512" hashValue="49/yl+GTMlRN3FloWoyBL3IsXrYzEo95h5eEgXs/T6SxYAwuSo+Ndqxkist3BnknjOR8ERS4BgA76v7mpDBZcA==" saltValue="JvzRIA9SAjvsZX2GnV6n2A==" spinCount="100000" sqref="V989:V990" name="Rango7_4_5_2"/>
    <protectedRange algorithmName="SHA-512" hashValue="49/yl+GTMlRN3FloWoyBL3IsXrYzEo95h5eEgXs/T6SxYAwuSo+Ndqxkist3BnknjOR8ERS4BgA76v7mpDBZcA==" saltValue="JvzRIA9SAjvsZX2GnV6n2A==" spinCount="100000" sqref="L989:O990" name="Rango7_1_1_21_2"/>
    <protectedRange sqref="N989:O990" name="Diligenciar_1_1_21_2"/>
    <protectedRange sqref="B989:B990" name="Diligenciar_9_2_1_2_6_2"/>
    <protectedRange sqref="AF986:AF988 AF1167:AF1169" name="Rango1_2_31_2"/>
    <protectedRange sqref="AE986:AE988 AE1167:AE1169" name="Diligenciar_13_1_4_2"/>
    <protectedRange sqref="AG986:AG988 AG1167:AG1169" name="Diligenciar_14_1_6_2"/>
    <protectedRange sqref="AF1157 AF989:AF999 AF1170:AF1171 AF1173:AF1176 AF1165:AF1166 AF1182:AF1184" name="Rango1_2_34_4"/>
    <protectedRange sqref="AE989:AE990" name="Diligenciar_13_1_5_2"/>
    <protectedRange sqref="AG996 AG999 AG1157 AG989:AG994 AG1170:AG1171 AG1173:AG1176 AG1165:AG1166 AG1182:AG1184" name="Diligenciar_14_1_7_4"/>
    <protectedRange sqref="AF1015:AF1024" name="Rango1_2_35_3"/>
    <protectedRange sqref="AE1024 AE1015:AE1017" name="Diligenciar_13_1_6_3"/>
    <protectedRange sqref="AG1015:AG1024" name="Diligenciar_14_1_8_3"/>
    <protectedRange sqref="G1173:G1176 A1182:A1183 J1182:K1183 G1182:G1183 P1165:P1166 J1165:K1166 G1165:G1166 J1173:K1176 A1170:A1171 J1170:K1171 G1170:G1171 A1173:A1176 A1165:A1166" name="Rango1_2_10_1_2"/>
    <protectedRange algorithmName="SHA-512" hashValue="49/yl+GTMlRN3FloWoyBL3IsXrYzEo95h5eEgXs/T6SxYAwuSo+Ndqxkist3BnknjOR8ERS4BgA76v7mpDBZcA==" saltValue="JvzRIA9SAjvsZX2GnV6n2A==" spinCount="100000" sqref="D1165:D1176 D1178:D1183" name="Rango7_2_1_3_2_2"/>
    <protectedRange sqref="D1165:D1176 D1178:D1183" name="Diligenciar_2_1_3_2_2"/>
    <protectedRange algorithmName="SHA-512" hashValue="49/yl+GTMlRN3FloWoyBL3IsXrYzEo95h5eEgXs/T6SxYAwuSo+Ndqxkist3BnknjOR8ERS4BgA76v7mpDBZcA==" saltValue="JvzRIA9SAjvsZX2GnV6n2A==" spinCount="100000" sqref="R1165:U1166" name="Rango7_8_1_11_1_2"/>
    <protectedRange sqref="R1165:T1166" name="Diligenciar_12_1_11_1_2"/>
    <protectedRange algorithmName="SHA-512" hashValue="49/yl+GTMlRN3FloWoyBL3IsXrYzEo95h5eEgXs/T6SxYAwuSo+Ndqxkist3BnknjOR8ERS4BgA76v7mpDBZcA==" saltValue="JvzRIA9SAjvsZX2GnV6n2A==" spinCount="100000" sqref="Q1165:Q1166" name="Rango7_3_1_8_1_2"/>
    <protectedRange sqref="Q1165:Q1166" name="Diligenciar_5_1_8_1_2"/>
    <protectedRange algorithmName="SHA-512" hashValue="49/yl+GTMlRN3FloWoyBL3IsXrYzEo95h5eEgXs/T6SxYAwuSo+Ndqxkist3BnknjOR8ERS4BgA76v7mpDBZcA==" saltValue="JvzRIA9SAjvsZX2GnV6n2A==" spinCount="100000" sqref="L1182:O1183 L1173:O1176 L1170:O1171 L1165:O1166" name="Rango7_1_1_8_1_2"/>
    <protectedRange sqref="N1182:O1183 N1173:O1176 N1170:O1171 N1165:O1166" name="Diligenciar_1_1_8_1_2"/>
    <protectedRange sqref="J1034:K1034 P1013:P1014 F1013:G1014 AF1013:AF1014 A1013:A1014 J1013:K1014 X1013:Z1014 AB1013:AD1014" name="Rango1_2_4_3"/>
    <protectedRange sqref="B1013:C1014" name="Diligenciar_9_2_1_2_8"/>
    <protectedRange sqref="H1013:I1014" name="Diligenciar_3_1_2_3"/>
    <protectedRange algorithmName="SHA-512" hashValue="49/yl+GTMlRN3FloWoyBL3IsXrYzEo95h5eEgXs/T6SxYAwuSo+Ndqxkist3BnknjOR8ERS4BgA76v7mpDBZcA==" saltValue="JvzRIA9SAjvsZX2GnV6n2A==" spinCount="100000" sqref="R1013:U1014" name="Rango7_8_1_3_2"/>
    <protectedRange sqref="R1013:T1014" name="Diligenciar_12_1_3_2"/>
    <protectedRange algorithmName="SHA-512" hashValue="49/yl+GTMlRN3FloWoyBL3IsXrYzEo95h5eEgXs/T6SxYAwuSo+Ndqxkist3BnknjOR8ERS4BgA76v7mpDBZcA==" saltValue="JvzRIA9SAjvsZX2GnV6n2A==" spinCount="100000" sqref="Q1013:Q1014" name="Rango7_3_1_3_2"/>
    <protectedRange sqref="Q1013:Q1014" name="Diligenciar_5_1_3_2"/>
    <protectedRange sqref="AE1013:AE1014" name="Diligenciar_13_1_7_2"/>
    <protectedRange sqref="AG1013:AG1014" name="Diligenciar_14_1_9_2"/>
    <protectedRange algorithmName="SHA-512" hashValue="49/yl+GTMlRN3FloWoyBL3IsXrYzEo95h5eEgXs/T6SxYAwuSo+Ndqxkist3BnknjOR8ERS4BgA76v7mpDBZcA==" saltValue="JvzRIA9SAjvsZX2GnV6n2A==" spinCount="100000" sqref="V1013:W1014" name="Rango7_4_9"/>
    <protectedRange sqref="W1013:W1014" name="Diligenciar_4_8"/>
    <protectedRange sqref="A1034 F1034 P1034 X1034:Z1034 AB1034:AD1034" name="Rango1_2_5_2"/>
    <protectedRange algorithmName="SHA-512" hashValue="49/yl+GTMlRN3FloWoyBL3IsXrYzEo95h5eEgXs/T6SxYAwuSo+Ndqxkist3BnknjOR8ERS4BgA76v7mpDBZcA==" saltValue="JvzRIA9SAjvsZX2GnV6n2A==" spinCount="100000" sqref="R1034:U1034" name="Rango7_8_1_4_2"/>
    <protectedRange sqref="R1034:T1034" name="Diligenciar_12_1_4_2"/>
    <protectedRange algorithmName="SHA-512" hashValue="49/yl+GTMlRN3FloWoyBL3IsXrYzEo95h5eEgXs/T6SxYAwuSo+Ndqxkist3BnknjOR8ERS4BgA76v7mpDBZcA==" saltValue="JvzRIA9SAjvsZX2GnV6n2A==" spinCount="100000" sqref="Q1034" name="Rango7_3_1_4_2"/>
    <protectedRange sqref="Q1034" name="Diligenciar_5_1_4_2"/>
    <protectedRange algorithmName="SHA-512" hashValue="49/yl+GTMlRN3FloWoyBL3IsXrYzEo95h5eEgXs/T6SxYAwuSo+Ndqxkist3BnknjOR8ERS4BgA76v7mpDBZcA==" saltValue="JvzRIA9SAjvsZX2GnV6n2A==" spinCount="100000" sqref="V1034" name="Rango7_4_1_2"/>
    <protectedRange algorithmName="SHA-512" hashValue="49/yl+GTMlRN3FloWoyBL3IsXrYzEo95h5eEgXs/T6SxYAwuSo+Ndqxkist3BnknjOR8ERS4BgA76v7mpDBZcA==" saltValue="JvzRIA9SAjvsZX2GnV6n2A==" spinCount="100000" sqref="L1034:O1034" name="Rango7_1_1_3_2"/>
    <protectedRange sqref="N1034:O1034" name="Diligenciar_1_1_3_3"/>
    <protectedRange sqref="AF1034" name="Rango1_2_6_3"/>
    <protectedRange sqref="AE1018:AE1023 AE1159 AE1034:AE1045" name="Diligenciar_13_1_8_2"/>
    <protectedRange sqref="AG1034" name="Diligenciar_14_1_13"/>
    <protectedRange sqref="J1035:K1038 A1035:A1038 P1035:P1038 F1035:G1038 P1182:P1183 P1170:P1171 P1173:P1176 X1035:Z1038 AB1035:AC1038" name="Rango1_2_43_3"/>
    <protectedRange algorithmName="SHA-512" hashValue="49/yl+GTMlRN3FloWoyBL3IsXrYzEo95h5eEgXs/T6SxYAwuSo+Ndqxkist3BnknjOR8ERS4BgA76v7mpDBZcA==" saltValue="JvzRIA9SAjvsZX2GnV6n2A==" spinCount="100000" sqref="R1035:U1038 R1183:S1183 R1170:S1171 R1173:S1176 R1182:U1182" name="Rango7_8_1_41_2"/>
    <protectedRange sqref="R1035:T1038 R1183:S1183 R1170:S1171 R1173:S1176 R1182:T1182" name="Diligenciar_12_1_41_2"/>
    <protectedRange algorithmName="SHA-512" hashValue="49/yl+GTMlRN3FloWoyBL3IsXrYzEo95h5eEgXs/T6SxYAwuSo+Ndqxkist3BnknjOR8ERS4BgA76v7mpDBZcA==" saltValue="JvzRIA9SAjvsZX2GnV6n2A==" spinCount="100000" sqref="Q1035:Q1038 Q1182:Q1183 Q1170:Q1171 Q1173:Q1176" name="Rango7_3_1_41_2"/>
    <protectedRange sqref="Q1035:Q1038 Q1182:Q1183 Q1170:Q1171 Q1173:Q1176" name="Diligenciar_5_1_41_2"/>
    <protectedRange algorithmName="SHA-512" hashValue="49/yl+GTMlRN3FloWoyBL3IsXrYzEo95h5eEgXs/T6SxYAwuSo+Ndqxkist3BnknjOR8ERS4BgA76v7mpDBZcA==" saltValue="JvzRIA9SAjvsZX2GnV6n2A==" spinCount="100000" sqref="V1035:V1038" name="Rango7_4_39_2"/>
    <protectedRange algorithmName="SHA-512" hashValue="49/yl+GTMlRN3FloWoyBL3IsXrYzEo95h5eEgXs/T6SxYAwuSo+Ndqxkist3BnknjOR8ERS4BgA76v7mpDBZcA==" saltValue="JvzRIA9SAjvsZX2GnV6n2A==" spinCount="100000" sqref="L1035:O1038 L1025:O1029" name="Rango7_1_1_41_3"/>
    <protectedRange sqref="N1035:O1038 N1025:O1029" name="Diligenciar_1_1_41_3"/>
    <protectedRange sqref="B1035:B1038" name="Diligenciar_9_2_1_2_3_2"/>
    <protectedRange sqref="AF1159 AF1035:AF1045" name="Rango1_2_43_1_2"/>
    <protectedRange sqref="AG1159 AG1035:AG1045" name="Diligenciar_14_1_41_2"/>
    <protectedRange sqref="X1025:X1026 J1025:K1026 F1025:G1026 A1025:A1026 P1025 P1028:P1029 Z1025:Z1026 AB1025:AD1026" name="Rango1_2_8_3"/>
    <protectedRange sqref="B1025:B1026" name="Diligenciar_9_2_1_1_3"/>
    <protectedRange algorithmName="SHA-512" hashValue="49/yl+GTMlRN3FloWoyBL3IsXrYzEo95h5eEgXs/T6SxYAwuSo+Ndqxkist3BnknjOR8ERS4BgA76v7mpDBZcA==" saltValue="JvzRIA9SAjvsZX2GnV6n2A==" spinCount="100000" sqref="R1025:U1025 T1026 R1027:U1029" name="Rango7_8_1_6_3"/>
    <protectedRange sqref="R1025:T1025 T1026 R1027:T1029" name="Diligenciar_12_1_6_3"/>
    <protectedRange algorithmName="SHA-512" hashValue="49/yl+GTMlRN3FloWoyBL3IsXrYzEo95h5eEgXs/T6SxYAwuSo+Ndqxkist3BnknjOR8ERS4BgA76v7mpDBZcA==" saltValue="JvzRIA9SAjvsZX2GnV6n2A==" spinCount="100000" sqref="Q1025 Q1028:Q1029" name="Rango7_3_1_6_3"/>
    <protectedRange sqref="Q1025 Q1028:Q1029" name="Diligenciar_5_1_6_3"/>
    <protectedRange algorithmName="SHA-512" hashValue="49/yl+GTMlRN3FloWoyBL3IsXrYzEo95h5eEgXs/T6SxYAwuSo+Ndqxkist3BnknjOR8ERS4BgA76v7mpDBZcA==" saltValue="JvzRIA9SAjvsZX2GnV6n2A==" spinCount="100000" sqref="V1025:V1026" name="Rango7_4_7_2"/>
    <protectedRange sqref="AF1025" name="Rango1_2_10_4"/>
    <protectedRange sqref="AE1025" name="Diligenciar_13_1_9_3"/>
    <protectedRange sqref="AG1025" name="Diligenciar_14_1_10_3"/>
    <protectedRange sqref="G1028:G1029" name="Rango1_2_13_2"/>
    <protectedRange sqref="F1028:F1029 J1028:K1029 A1028:A1029 X1028:Z1029 AB1028:AD1029" name="Rango1_2_14_2"/>
    <protectedRange algorithmName="SHA-512" hashValue="49/yl+GTMlRN3FloWoyBL3IsXrYzEo95h5eEgXs/T6SxYAwuSo+Ndqxkist3BnknjOR8ERS4BgA76v7mpDBZcA==" saltValue="JvzRIA9SAjvsZX2GnV6n2A==" spinCount="100000" sqref="E1028:E1029" name="Rango7_2_1_6_2"/>
    <protectedRange sqref="E1028:E1029" name="Diligenciar_2_1_6_2"/>
    <protectedRange sqref="B1028:C1029" name="Diligenciar_9_2_1_8_2"/>
    <protectedRange sqref="H1028:H1029 I1029" name="Diligenciar_3_1_7_2"/>
    <protectedRange algorithmName="SHA-512" hashValue="49/yl+GTMlRN3FloWoyBL3IsXrYzEo95h5eEgXs/T6SxYAwuSo+Ndqxkist3BnknjOR8ERS4BgA76v7mpDBZcA==" saltValue="JvzRIA9SAjvsZX2GnV6n2A==" spinCount="100000" sqref="W1028:W1029" name="Rango7_4_11_2"/>
    <protectedRange sqref="W1028:W1029" name="Diligenciar_4_5_2"/>
    <protectedRange sqref="AF1028:AF1029" name="Rango1_2_16_2"/>
    <protectedRange sqref="AE1028:AE1029" name="Diligenciar_13_1_13_2"/>
    <protectedRange sqref="AG1028:AG1029" name="Diligenciar_14_1_14_2"/>
    <protectedRange sqref="A1027 P1027 J1027:K1027 F1027:G1027 X1027:Z1027 AB1027:AD1027" name="Rango1_2_17_2"/>
    <protectedRange algorithmName="SHA-512" hashValue="49/yl+GTMlRN3FloWoyBL3IsXrYzEo95h5eEgXs/T6SxYAwuSo+Ndqxkist3BnknjOR8ERS4BgA76v7mpDBZcA==" saltValue="JvzRIA9SAjvsZX2GnV6n2A==" spinCount="100000" sqref="Q1027" name="Rango7_3_1_12_2"/>
    <protectedRange sqref="Q1027" name="Diligenciar_5_1_12_2"/>
    <protectedRange algorithmName="SHA-512" hashValue="49/yl+GTMlRN3FloWoyBL3IsXrYzEo95h5eEgXs/T6SxYAwuSo+Ndqxkist3BnknjOR8ERS4BgA76v7mpDBZcA==" saltValue="JvzRIA9SAjvsZX2GnV6n2A==" spinCount="100000" sqref="V1027" name="Rango7_4_12_2"/>
    <protectedRange sqref="AF1026:AF1027" name="Rango1_2_20_2"/>
    <protectedRange sqref="AE1026:AE1027" name="Diligenciar_13_1_15_2"/>
    <protectedRange sqref="AG1026:AG1027" name="Diligenciar_14_1_16_2"/>
    <protectedRange sqref="A1015:A1016 P1015:P1016 F1015:G1016 J1015:K1015 F1018:F1024 P1018:P1024 G1017 X1015:Z1016 X1018:Z1024 AB1015:AD1016 AB1018:AC1024" name="Rango1_2_12"/>
    <protectedRange algorithmName="SHA-512" hashValue="49/yl+GTMlRN3FloWoyBL3IsXrYzEo95h5eEgXs/T6SxYAwuSo+Ndqxkist3BnknjOR8ERS4BgA76v7mpDBZcA==" saltValue="JvzRIA9SAjvsZX2GnV6n2A==" spinCount="100000" sqref="E1015:E1017" name="Rango7_2_1_9"/>
    <protectedRange sqref="E1015:E1017" name="Diligenciar_2_1_3"/>
    <protectedRange sqref="B1015:C1015" name="Diligenciar_9_2_1_4"/>
    <protectedRange sqref="H1015:I1015" name="Diligenciar_3_1_9"/>
    <protectedRange algorithmName="SHA-512" hashValue="49/yl+GTMlRN3FloWoyBL3IsXrYzEo95h5eEgXs/T6SxYAwuSo+Ndqxkist3BnknjOR8ERS4BgA76v7mpDBZcA==" saltValue="JvzRIA9SAjvsZX2GnV6n2A==" spinCount="100000" sqref="R1015:U1016 R1018:U1024" name="Rango7_8_1_8"/>
    <protectedRange sqref="R1015:T1016 R1018:T1024" name="Diligenciar_12_1_7"/>
    <protectedRange algorithmName="SHA-512" hashValue="49/yl+GTMlRN3FloWoyBL3IsXrYzEo95h5eEgXs/T6SxYAwuSo+Ndqxkist3BnknjOR8ERS4BgA76v7mpDBZcA==" saltValue="JvzRIA9SAjvsZX2GnV6n2A==" spinCount="100000" sqref="Q1015:Q1016 Q1018:Q1024" name="Rango7_3_1_9"/>
    <protectedRange sqref="Q1015:Q1016 Q1018:Q1024" name="Diligenciar_5_1_9"/>
    <protectedRange algorithmName="SHA-512" hashValue="49/yl+GTMlRN3FloWoyBL3IsXrYzEo95h5eEgXs/T6SxYAwuSo+Ndqxkist3BnknjOR8ERS4BgA76v7mpDBZcA==" saltValue="JvzRIA9SAjvsZX2GnV6n2A==" spinCount="100000" sqref="V1016 V1015:W1015 V1018:W1024" name="Rango7_4_10_2"/>
    <protectedRange sqref="W1015 W1018:W1024" name="Diligenciar_4_4_3"/>
    <protectedRange algorithmName="SHA-512" hashValue="49/yl+GTMlRN3FloWoyBL3IsXrYzEo95h5eEgXs/T6SxYAwuSo+Ndqxkist3BnknjOR8ERS4BgA76v7mpDBZcA==" saltValue="JvzRIA9SAjvsZX2GnV6n2A==" spinCount="100000" sqref="L1015:O1016" name="Rango7_1_1_7"/>
    <protectedRange sqref="N1015:O1016" name="Diligenciar_1_1_7"/>
    <protectedRange sqref="B1016" name="Diligenciar_9_2_1_2_1_2"/>
    <protectedRange sqref="J1016:K1016" name="Rango1_2_4_1_4"/>
    <protectedRange sqref="J1039:K1045 F1039:G1045 P1039:P1045 A1039:A1045 A1018:A1024 G1018:G1024 AD1018:AD1024 J1159:K1159 F1159:G1159 P1159 A1159 X1039:Z1045 X1159:Z1159 AB1039:AD1045 AB1159:AD1159" name="Rango1_2_15_2"/>
    <protectedRange algorithmName="SHA-512" hashValue="49/yl+GTMlRN3FloWoyBL3IsXrYzEo95h5eEgXs/T6SxYAwuSo+Ndqxkist3BnknjOR8ERS4BgA76v7mpDBZcA==" saltValue="JvzRIA9SAjvsZX2GnV6n2A==" spinCount="100000" sqref="D1159:E1159 D1039:E1045" name="Rango7_2_1_4_2"/>
    <protectedRange sqref="D1159:E1159 D1039:E1045" name="Diligenciar_2_1_4_2"/>
    <protectedRange sqref="B1039:C1045 B1159:C1159" name="Diligenciar_9_2_1_6_2"/>
    <protectedRange sqref="H1159:I1159 H1039:I1045" name="Diligenciar_3_1_6_2"/>
    <protectedRange algorithmName="SHA-512" hashValue="49/yl+GTMlRN3FloWoyBL3IsXrYzEo95h5eEgXs/T6SxYAwuSo+Ndqxkist3BnknjOR8ERS4BgA76v7mpDBZcA==" saltValue="JvzRIA9SAjvsZX2GnV6n2A==" spinCount="100000" sqref="R1039:U1045 R1158:U1159" name="Rango7_8_1_9_2"/>
    <protectedRange sqref="R1039:T1045 R1158:T1159" name="Diligenciar_12_1_9_2"/>
    <protectedRange algorithmName="SHA-512" hashValue="49/yl+GTMlRN3FloWoyBL3IsXrYzEo95h5eEgXs/T6SxYAwuSo+Ndqxkist3BnknjOR8ERS4BgA76v7mpDBZcA==" saltValue="JvzRIA9SAjvsZX2GnV6n2A==" spinCount="100000" sqref="Q1039:Q1045 Q1158:Q1159" name="Rango7_3_1_8_3"/>
    <protectedRange sqref="Q1039:Q1045 Q1158:Q1159" name="Diligenciar_5_1_8_3"/>
    <protectedRange algorithmName="SHA-512" hashValue="49/yl+GTMlRN3FloWoyBL3IsXrYzEo95h5eEgXs/T6SxYAwuSo+Ndqxkist3BnknjOR8ERS4BgA76v7mpDBZcA==" saltValue="JvzRIA9SAjvsZX2GnV6n2A==" spinCount="100000" sqref="W1039:W1045 W1159" name="Rango7_4_13_2"/>
    <protectedRange sqref="W1039:W1045 W1159" name="Diligenciar_4_6_2"/>
    <protectedRange algorithmName="SHA-512" hashValue="49/yl+GTMlRN3FloWoyBL3IsXrYzEo95h5eEgXs/T6SxYAwuSo+Ndqxkist3BnknjOR8ERS4BgA76v7mpDBZcA==" saltValue="JvzRIA9SAjvsZX2GnV6n2A==" spinCount="100000" sqref="L1039:O1045 L1018:O1024 L1159:O1159" name="Rango7_1_1_4_3"/>
    <protectedRange sqref="N1039:O1045 N1018:O1024 N1159:O1159" name="Diligenciar_1_1_4_3"/>
    <protectedRange algorithmName="SHA-512" hashValue="49/yl+GTMlRN3FloWoyBL3IsXrYzEo95h5eEgXs/T6SxYAwuSo+Ndqxkist3BnknjOR8ERS4BgA76v7mpDBZcA==" saltValue="JvzRIA9SAjvsZX2GnV6n2A==" spinCount="100000" sqref="L1066:O1130" name="Rango7_1_1_2_1_3"/>
    <protectedRange sqref="N1066:O1130" name="Diligenciar_1_1_2_1_3"/>
    <protectedRange sqref="P1066:P1130" name="Rango1_2_2_4"/>
    <protectedRange algorithmName="SHA-512" hashValue="49/yl+GTMlRN3FloWoyBL3IsXrYzEo95h5eEgXs/T6SxYAwuSo+Ndqxkist3BnknjOR8ERS4BgA76v7mpDBZcA==" saltValue="JvzRIA9SAjvsZX2GnV6n2A==" spinCount="100000" sqref="R1066:U1130" name="Rango7_8_1_2_2"/>
    <protectedRange sqref="R1066:T1130" name="Diligenciar_12_1_2_3"/>
    <protectedRange algorithmName="SHA-512" hashValue="49/yl+GTMlRN3FloWoyBL3IsXrYzEo95h5eEgXs/T6SxYAwuSo+Ndqxkist3BnknjOR8ERS4BgA76v7mpDBZcA==" saltValue="JvzRIA9SAjvsZX2GnV6n2A==" spinCount="100000" sqref="Q1066:Q1130" name="Rango7_3_1_2_3"/>
    <protectedRange sqref="Q1066:Q1130" name="Diligenciar_5_1_2_3"/>
    <protectedRange sqref="AC1066:AC1130 AC1156" name="Rango1_2_3_1_3"/>
    <protectedRange sqref="AG1097 AG1099 AG1101 AG1103 AG1105 AG1107 AG1109 AG1111 AG1113 AG1115 AG1117 AG1119 AG1121 AG1123 AG1125 AG1127 AG1129 AG1131 AG1133 AG1135 AG1137 AG1139 AG1141 AG1143 AG1145 AG1147 AG1149 AG1151 AG1153 AG1066:AG1095" name="Diligenciar_14_1_1_1_2"/>
    <protectedRange sqref="F1131:F1155 A1131:A1155 P1131:P1155 P1158 A1158 F1158 J1158:K1158 J1018:K1024 D1158 J1131:K1155 X1158:Z1158 D1131:D1155 X1131:Z1155 AB1158:AD1158 AB1131:AD1155" name="Rango1_2_21_1_2"/>
    <protectedRange algorithmName="SHA-512" hashValue="49/yl+GTMlRN3FloWoyBL3IsXrYzEo95h5eEgXs/T6SxYAwuSo+Ndqxkist3BnknjOR8ERS4BgA76v7mpDBZcA==" saltValue="JvzRIA9SAjvsZX2GnV6n2A==" spinCount="100000" sqref="E1018:E1024 E1158 E1131:E1155" name="Rango7_2_1_7_1_2"/>
    <protectedRange sqref="E1018:E1024 E1158 E1131:E1155" name="Diligenciar_2_1_7_1_2"/>
    <protectedRange sqref="B1018:C1024 B1158:C1158 B1131:C1155" name="Diligenciar_9_2_1_10_1_2"/>
    <protectedRange algorithmName="SHA-512" hashValue="49/yl+GTMlRN3FloWoyBL3IsXrYzEo95h5eEgXs/T6SxYAwuSo+Ndqxkist3BnknjOR8ERS4BgA76v7mpDBZcA==" saltValue="JvzRIA9SAjvsZX2GnV6n2A==" spinCount="100000" sqref="R1131:U1155" name="Rango7_8_1_20_1_2"/>
    <protectedRange sqref="R1131:T1155" name="Diligenciar_12_1_20_1_2"/>
    <protectedRange algorithmName="SHA-512" hashValue="49/yl+GTMlRN3FloWoyBL3IsXrYzEo95h5eEgXs/T6SxYAwuSo+Ndqxkist3BnknjOR8ERS4BgA76v7mpDBZcA==" saltValue="JvzRIA9SAjvsZX2GnV6n2A==" spinCount="100000" sqref="Q1131:Q1155" name="Rango7_3_1_19_1_2"/>
    <protectedRange sqref="Q1131:Q1155" name="Diligenciar_5_1_19_1_2"/>
    <protectedRange algorithmName="SHA-512" hashValue="49/yl+GTMlRN3FloWoyBL3IsXrYzEo95h5eEgXs/T6SxYAwuSo+Ndqxkist3BnknjOR8ERS4BgA76v7mpDBZcA==" saltValue="JvzRIA9SAjvsZX2GnV6n2A==" spinCount="100000" sqref="W1131:W1155 W1158" name="Rango7_4_2_1_2"/>
    <protectedRange sqref="W1131:W1155 W1158" name="Diligenciar_4_1_1_3"/>
    <protectedRange algorithmName="SHA-512" hashValue="49/yl+GTMlRN3FloWoyBL3IsXrYzEo95h5eEgXs/T6SxYAwuSo+Ndqxkist3BnknjOR8ERS4BgA76v7mpDBZcA==" saltValue="JvzRIA9SAjvsZX2GnV6n2A==" spinCount="100000" sqref="L1131:O1155" name="Rango7_1_1_16_1_2"/>
    <protectedRange sqref="N1131:O1155" name="Diligenciar_1_1_16_1_2"/>
    <protectedRange sqref="P1064:P1065 J1064:K1065 D1064:D1065 F1064:G1065 X1064:Z1065 AB1064:AD1065" name="Rango1_2_30_2"/>
    <protectedRange algorithmName="SHA-512" hashValue="49/yl+GTMlRN3FloWoyBL3IsXrYzEo95h5eEgXs/T6SxYAwuSo+Ndqxkist3BnknjOR8ERS4BgA76v7mpDBZcA==" saltValue="JvzRIA9SAjvsZX2GnV6n2A==" spinCount="100000" sqref="R1064:U1065" name="Rango7_8_1_27_2"/>
    <protectedRange sqref="R1064:T1065" name="Diligenciar_12_1_27_2"/>
    <protectedRange algorithmName="SHA-512" hashValue="49/yl+GTMlRN3FloWoyBL3IsXrYzEo95h5eEgXs/T6SxYAwuSo+Ndqxkist3BnknjOR8ERS4BgA76v7mpDBZcA==" saltValue="JvzRIA9SAjvsZX2GnV6n2A==" spinCount="100000" sqref="Q1064:Q1065" name="Rango7_3_1_26_2"/>
    <protectedRange sqref="Q1064:Q1065" name="Diligenciar_5_1_26_2"/>
    <protectedRange algorithmName="SHA-512" hashValue="49/yl+GTMlRN3FloWoyBL3IsXrYzEo95h5eEgXs/T6SxYAwuSo+Ndqxkist3BnknjOR8ERS4BgA76v7mpDBZcA==" saltValue="JvzRIA9SAjvsZX2GnV6n2A==" spinCount="100000" sqref="V1064:V1065" name="Rango7_4_6_2"/>
    <protectedRange algorithmName="SHA-512" hashValue="49/yl+GTMlRN3FloWoyBL3IsXrYzEo95h5eEgXs/T6SxYAwuSo+Ndqxkist3BnknjOR8ERS4BgA76v7mpDBZcA==" saltValue="JvzRIA9SAjvsZX2GnV6n2A==" spinCount="100000" sqref="L1064:O1065" name="Rango7_1_1_22_2"/>
    <protectedRange sqref="N1064:O1065" name="Diligenciar_1_1_22_2"/>
    <protectedRange sqref="B1064:B1065" name="Diligenciar_9_2_1_2_7_2"/>
    <protectedRange sqref="AF1095:AF1155 AF1158" name="Rango1_2_34_1_2"/>
    <protectedRange sqref="AG1096 AG1098 AG1100 AG1102 AG1104 AG1106 AG1108 AG1110 AG1112 AG1114 AG1116 AG1118 AG1120 AG1122 AG1124 AG1126 AG1128 AG1130 AG1132 AG1134 AG1136 AG1138 AG1140 AG1142 AG1144 AG1146 AG1148 AG1150 AG1152 AG1154:AG1155 AG1158" name="Diligenciar_14_1_7_1_2"/>
    <protectedRange sqref="AF1064:AF1065" name="Rango1_2_35_1_2"/>
    <protectedRange sqref="AE1064:AE1065" name="Diligenciar_13_1_6_1_2"/>
    <protectedRange sqref="AG1064:AG1065" name="Diligenciar_14_1_8_1_2"/>
    <protectedRange sqref="P1046:P1063 F1046:G1063 J1046:K1063 A1046:A1063 X1046:Z1053 Y1054:Z1054 AB1046:AD1063 X1055:Z1062 Y34:Z34 Y1063:Z1063" name="Rango1_2_37_2"/>
    <protectedRange algorithmName="SHA-512" hashValue="49/yl+GTMlRN3FloWoyBL3IsXrYzEo95h5eEgXs/T6SxYAwuSo+Ndqxkist3BnknjOR8ERS4BgA76v7mpDBZcA==" saltValue="JvzRIA9SAjvsZX2GnV6n2A==" spinCount="100000" sqref="D1046:E1063" name="Rango7_2_1_11_2"/>
    <protectedRange sqref="D1046:E1063" name="Diligenciar_2_1_11_2"/>
    <protectedRange sqref="B1046:B1047" name="Diligenciar_9_2_1_9_2"/>
    <protectedRange algorithmName="SHA-512" hashValue="49/yl+GTMlRN3FloWoyBL3IsXrYzEo95h5eEgXs/T6SxYAwuSo+Ndqxkist3BnknjOR8ERS4BgA76v7mpDBZcA==" saltValue="JvzRIA9SAjvsZX2GnV6n2A==" spinCount="100000" sqref="R1046:U1063" name="Rango7_8_1_18_2"/>
    <protectedRange sqref="R1046:T1063" name="Diligenciar_12_1_18_2"/>
    <protectedRange algorithmName="SHA-512" hashValue="49/yl+GTMlRN3FloWoyBL3IsXrYzEo95h5eEgXs/T6SxYAwuSo+Ndqxkist3BnknjOR8ERS4BgA76v7mpDBZcA==" saltValue="JvzRIA9SAjvsZX2GnV6n2A==" spinCount="100000" sqref="Q1046:Q1063" name="Rango7_3_1_15_2"/>
    <protectedRange sqref="Q1046:Q1063" name="Diligenciar_5_1_15_2"/>
    <protectedRange algorithmName="SHA-512" hashValue="49/yl+GTMlRN3FloWoyBL3IsXrYzEo95h5eEgXs/T6SxYAwuSo+Ndqxkist3BnknjOR8ERS4BgA76v7mpDBZcA==" saltValue="JvzRIA9SAjvsZX2GnV6n2A==" spinCount="100000" sqref="V1046:V1063 V1274" name="Rango7_4_15_2"/>
    <protectedRange algorithmName="SHA-512" hashValue="49/yl+GTMlRN3FloWoyBL3IsXrYzEo95h5eEgXs/T6SxYAwuSo+Ndqxkist3BnknjOR8ERS4BgA76v7mpDBZcA==" saltValue="JvzRIA9SAjvsZX2GnV6n2A==" spinCount="100000" sqref="L1046:O1063" name="Rango7_1_1_14_2"/>
    <protectedRange sqref="N1046:O1063" name="Diligenciar_1_1_14_2"/>
    <protectedRange sqref="AF1046:AF1063" name="Rango1_2_38_2"/>
    <protectedRange sqref="AG1046:AG1063" name="Diligenciar_14_1_19_2"/>
    <protectedRange sqref="AE1046:AE1063" name="Diligenciar_13_1_1_2_2"/>
    <protectedRange algorithmName="SHA-512" hashValue="49/yl+GTMlRN3FloWoyBL3IsXrYzEo95h5eEgXs/T6SxYAwuSo+Ndqxkist3BnknjOR8ERS4BgA76v7mpDBZcA==" saltValue="JvzRIA9SAjvsZX2GnV6n2A==" spinCount="100000" sqref="W1046:W1063 W1274" name="Rango7_4_18_2"/>
    <protectedRange sqref="W1046:W1063 W1274" name="Diligenciar_4_9_2"/>
    <protectedRange sqref="F1160:F1163 J1160:K1163 A1160:A1163 D1160:D1163 P1160:P1163 AC1170:AC1176 F1177 J1177:K1177 A1177 D1177 P1177 AC1182:AC1183 AC1165:AC1167 AC1187 X1160:Z1163 X1177:Z1177 AB1160:AD1163 AB1177:AD1177" name="Rango1_2_21_3_2"/>
    <protectedRange algorithmName="SHA-512" hashValue="49/yl+GTMlRN3FloWoyBL3IsXrYzEo95h5eEgXs/T6SxYAwuSo+Ndqxkist3BnknjOR8ERS4BgA76v7mpDBZcA==" saltValue="JvzRIA9SAjvsZX2GnV6n2A==" spinCount="100000" sqref="E1160:E1163 E1177" name="Rango7_2_1_7_3_2"/>
    <protectedRange sqref="E1160:E1163 E1177" name="Diligenciar_2_1_7_3_2"/>
    <protectedRange sqref="B1160:C1163 B1177:C1177" name="Diligenciar_9_2_1_10_3_2"/>
    <protectedRange algorithmName="SHA-512" hashValue="49/yl+GTMlRN3FloWoyBL3IsXrYzEo95h5eEgXs/T6SxYAwuSo+Ndqxkist3BnknjOR8ERS4BgA76v7mpDBZcA==" saltValue="JvzRIA9SAjvsZX2GnV6n2A==" spinCount="100000" sqref="R1160:U1163 R1177:U1177" name="Rango7_8_1_20_3_2"/>
    <protectedRange sqref="R1160:T1163 R1177:T1177" name="Diligenciar_12_1_20_3_2"/>
    <protectedRange algorithmName="SHA-512" hashValue="49/yl+GTMlRN3FloWoyBL3IsXrYzEo95h5eEgXs/T6SxYAwuSo+Ndqxkist3BnknjOR8ERS4BgA76v7mpDBZcA==" saltValue="JvzRIA9SAjvsZX2GnV6n2A==" spinCount="100000" sqref="Q1160:Q1163 Q1177" name="Rango7_3_1_19_3_2"/>
    <protectedRange sqref="Q1160:Q1163 Q1177" name="Diligenciar_5_1_19_3_2"/>
    <protectedRange algorithmName="SHA-512" hashValue="49/yl+GTMlRN3FloWoyBL3IsXrYzEo95h5eEgXs/T6SxYAwuSo+Ndqxkist3BnknjOR8ERS4BgA76v7mpDBZcA==" saltValue="JvzRIA9SAjvsZX2GnV6n2A==" spinCount="100000" sqref="W1160:W1163 W1177" name="Rango7_4_2_3_2"/>
    <protectedRange sqref="W1160:W1163 W1177" name="Diligenciar_4_1_3_2"/>
    <protectedRange algorithmName="SHA-512" hashValue="49/yl+GTMlRN3FloWoyBL3IsXrYzEo95h5eEgXs/T6SxYAwuSo+Ndqxkist3BnknjOR8ERS4BgA76v7mpDBZcA==" saltValue="JvzRIA9SAjvsZX2GnV6n2A==" spinCount="100000" sqref="L1160:O1164 L1177:O1177" name="Rango7_1_1_16_3_2"/>
    <protectedRange sqref="N1160:O1164 N1177:O1177" name="Diligenciar_1_1_16_3_2"/>
    <protectedRange sqref="AF1160:AF1163 AF1156 AF1177 AF1179:AF1181" name="Rango1_2_34_3_2"/>
    <protectedRange sqref="AG1160:AG1163 AG1156 AG1177 AG1179:AG1181" name="Diligenciar_14_1_7_3_2"/>
    <protectedRange algorithmName="SHA-512" hashValue="49/yl+GTMlRN3FloWoyBL3IsXrYzEo95h5eEgXs/T6SxYAwuSo+Ndqxkist3BnknjOR8ERS4BgA76v7mpDBZcA==" saltValue="JvzRIA9SAjvsZX2GnV6n2A==" spinCount="100000" sqref="W1178" name="Rango7_4_2_6_2"/>
    <protectedRange sqref="W1178" name="Diligenciar_4_1_6_2"/>
    <protectedRange sqref="X1054" name="Rango1_2_41_2"/>
    <protectedRange sqref="X1164" name="Rango1_4_8"/>
    <protectedRange sqref="A1164 F1164:G1164 P1164 AF1164 J1164:K1164 Y1164:Z1164 F1165:F1166 F1182 AB1164:AD1164" name="Rango1_2_40_2"/>
    <protectedRange algorithmName="SHA-512" hashValue="49/yl+GTMlRN3FloWoyBL3IsXrYzEo95h5eEgXs/T6SxYAwuSo+Ndqxkist3BnknjOR8ERS4BgA76v7mpDBZcA==" saltValue="JvzRIA9SAjvsZX2GnV6n2A==" spinCount="100000" sqref="D1164" name="Rango7_2_1_13_2"/>
    <protectedRange sqref="D1164" name="Diligenciar_2_1_13_2"/>
    <protectedRange sqref="B1164" name="Diligenciar_9_2_1_14_2"/>
    <protectedRange sqref="AG1164" name="Diligenciar_14_1_12_2"/>
    <protectedRange algorithmName="SHA-512" hashValue="49/yl+GTMlRN3FloWoyBL3IsXrYzEo95h5eEgXs/T6SxYAwuSo+Ndqxkist3BnknjOR8ERS4BgA76v7mpDBZcA==" saltValue="JvzRIA9SAjvsZX2GnV6n2A==" spinCount="100000" sqref="V1164" name="Rango7_4_19_2"/>
    <protectedRange algorithmName="SHA-512" hashValue="49/yl+GTMlRN3FloWoyBL3IsXrYzEo95h5eEgXs/T6SxYAwuSo+Ndqxkist3BnknjOR8ERS4BgA76v7mpDBZcA==" saltValue="JvzRIA9SAjvsZX2GnV6n2A==" spinCount="100000" sqref="R1164:U1164" name="Rango7_8_1_12_2_2"/>
    <protectedRange sqref="R1164:T1164" name="Diligenciar_12_1_12_2_2"/>
    <protectedRange algorithmName="SHA-512" hashValue="49/yl+GTMlRN3FloWoyBL3IsXrYzEo95h5eEgXs/T6SxYAwuSo+Ndqxkist3BnknjOR8ERS4BgA76v7mpDBZcA==" saltValue="JvzRIA9SAjvsZX2GnV6n2A==" spinCount="100000" sqref="Q1164" name="Rango7_3_1_11_2_2"/>
    <protectedRange sqref="Q1164" name="Diligenciar_5_1_11_2_2"/>
    <protectedRange algorithmName="SHA-512" hashValue="49/yl+GTMlRN3FloWoyBL3IsXrYzEo95h5eEgXs/T6SxYAwuSo+Ndqxkist3BnknjOR8ERS4BgA76v7mpDBZcA==" saltValue="JvzRIA9SAjvsZX2GnV6n2A==" spinCount="100000" sqref="L1030:O1031" name="Rango7_1_1_41_1_2"/>
    <protectedRange sqref="N1030:O1031" name="Diligenciar_1_1_41_1_2"/>
    <protectedRange sqref="P1030:P1031" name="Rango1_2_8_1_3"/>
    <protectedRange algorithmName="SHA-512" hashValue="49/yl+GTMlRN3FloWoyBL3IsXrYzEo95h5eEgXs/T6SxYAwuSo+Ndqxkist3BnknjOR8ERS4BgA76v7mpDBZcA==" saltValue="JvzRIA9SAjvsZX2GnV6n2A==" spinCount="100000" sqref="R1030:U1031" name="Rango7_8_1_6_1_2"/>
    <protectedRange sqref="R1030:T1031" name="Diligenciar_12_1_6_1_2"/>
    <protectedRange algorithmName="SHA-512" hashValue="49/yl+GTMlRN3FloWoyBL3IsXrYzEo95h5eEgXs/T6SxYAwuSo+Ndqxkist3BnknjOR8ERS4BgA76v7mpDBZcA==" saltValue="JvzRIA9SAjvsZX2GnV6n2A==" spinCount="100000" sqref="Q1030:Q1031" name="Rango7_3_1_6_1_2"/>
    <protectedRange sqref="Q1030:Q1031" name="Diligenciar_5_1_6_1_2"/>
    <protectedRange sqref="AF1030:AF1031" name="Rango1_2_10_2_2"/>
    <protectedRange sqref="AE1030:AE1031" name="Diligenciar_13_1_9_1_2"/>
    <protectedRange sqref="AG1030:AG1031" name="Diligenciar_14_1_10_1_2"/>
    <protectedRange sqref="J1030:K1030 F1030:G1030 A1030 X1030:Z1030 AB1030:AD1030" name="Rango1_2_11_1_2"/>
    <protectedRange algorithmName="SHA-512" hashValue="49/yl+GTMlRN3FloWoyBL3IsXrYzEo95h5eEgXs/T6SxYAwuSo+Ndqxkist3BnknjOR8ERS4BgA76v7mpDBZcA==" saltValue="JvzRIA9SAjvsZX2GnV6n2A==" spinCount="100000" sqref="E1030:E1031" name="Rango7_2_1_2_1_2"/>
    <protectedRange sqref="E1030:E1031" name="Diligenciar_2_1_2_1_2"/>
    <protectedRange sqref="B1030:C1030" name="Diligenciar_9_2_1_3_1_2"/>
    <protectedRange sqref="H1030:I1030" name="Diligenciar_3_1_1_1_2"/>
    <protectedRange algorithmName="SHA-512" hashValue="49/yl+GTMlRN3FloWoyBL3IsXrYzEo95h5eEgXs/T6SxYAwuSo+Ndqxkist3BnknjOR8ERS4BgA76v7mpDBZcA==" saltValue="JvzRIA9SAjvsZX2GnV6n2A==" spinCount="100000" sqref="V1030:W1030" name="Rango7_4_8_1_2"/>
    <protectedRange sqref="W1030" name="Diligenciar_4_3_1_2"/>
    <protectedRange sqref="F1031:G1031 A1031 J1031:K1031 X1031:Z1031 AB1031:AD1031" name="Rango1_2_12_1_2"/>
    <protectedRange sqref="B1031:C1031" name="Diligenciar_9_2_1_4_1_2"/>
    <protectedRange sqref="H1031:I1031" name="Diligenciar_3_1_5_1_2"/>
    <protectedRange algorithmName="SHA-512" hashValue="49/yl+GTMlRN3FloWoyBL3IsXrYzEo95h5eEgXs/T6SxYAwuSo+Ndqxkist3BnknjOR8ERS4BgA76v7mpDBZcA==" saltValue="JvzRIA9SAjvsZX2GnV6n2A==" spinCount="100000" sqref="V1031" name="Rango7_4_9_1_2"/>
    <protectedRange sqref="J1032:K1032" name="Rango1_2_12_2_2"/>
    <protectedRange sqref="P1032 A1032 F1032:G1032 X1032:Z1032 AB1032:AD1032" name="Rango1_2_27_1_2"/>
    <protectedRange algorithmName="SHA-512" hashValue="49/yl+GTMlRN3FloWoyBL3IsXrYzEo95h5eEgXs/T6SxYAwuSo+Ndqxkist3BnknjOR8ERS4BgA76v7mpDBZcA==" saltValue="JvzRIA9SAjvsZX2GnV6n2A==" spinCount="100000" sqref="R1032:U1032" name="Rango7_8_1_15_1_2"/>
    <protectedRange sqref="R1032:T1032" name="Diligenciar_12_1_15_1_2"/>
    <protectedRange algorithmName="SHA-512" hashValue="49/yl+GTMlRN3FloWoyBL3IsXrYzEo95h5eEgXs/T6SxYAwuSo+Ndqxkist3BnknjOR8ERS4BgA76v7mpDBZcA==" saltValue="JvzRIA9SAjvsZX2GnV6n2A==" spinCount="100000" sqref="Q1032" name="Rango7_3_1_14_1_2"/>
    <protectedRange sqref="Q1032" name="Diligenciar_5_1_14_1_2"/>
    <protectedRange algorithmName="SHA-512" hashValue="49/yl+GTMlRN3FloWoyBL3IsXrYzEo95h5eEgXs/T6SxYAwuSo+Ndqxkist3BnknjOR8ERS4BgA76v7mpDBZcA==" saltValue="JvzRIA9SAjvsZX2GnV6n2A==" spinCount="100000" sqref="V1032" name="Rango7_4_14_1_2"/>
    <protectedRange algorithmName="SHA-512" hashValue="49/yl+GTMlRN3FloWoyBL3IsXrYzEo95h5eEgXs/T6SxYAwuSo+Ndqxkist3BnknjOR8ERS4BgA76v7mpDBZcA==" saltValue="JvzRIA9SAjvsZX2GnV6n2A==" spinCount="100000" sqref="L1032:O1032" name="Rango7_1_1_13_1_2"/>
    <protectedRange sqref="N1032:O1032" name="Diligenciar_1_1_13_1_2"/>
    <protectedRange sqref="B1032" name="Diligenciar_9_2_1_2_8_1_2"/>
    <protectedRange sqref="AF1032" name="Rango1_2_36_1_2"/>
    <protectedRange sqref="AE1032" name="Diligenciar_13_1_16_1_2"/>
    <protectedRange sqref="AG1032" name="Diligenciar_14_1_17_1_2"/>
    <protectedRange sqref="AG1033" name="Diligenciar_14_1_11_1_2"/>
    <protectedRange sqref="A1033 J1033:K1033 F1033:G1033 P1033 X1033:Z1033 AB1033:AD1033" name="Rango1_2_26_1_2"/>
    <protectedRange algorithmName="SHA-512" hashValue="49/yl+GTMlRN3FloWoyBL3IsXrYzEo95h5eEgXs/T6SxYAwuSo+Ndqxkist3BnknjOR8ERS4BgA76v7mpDBZcA==" saltValue="JvzRIA9SAjvsZX2GnV6n2A==" spinCount="100000" sqref="D1033:E1033" name="Rango7_2_1_10_1_2"/>
    <protectedRange sqref="D1033:E1033" name="Diligenciar_2_1_10_1_2"/>
    <protectedRange sqref="B1033:C1033" name="Diligenciar_9_2_1_12_1_2"/>
    <protectedRange sqref="H1033:I1033" name="Diligenciar_3_1_8_1_2"/>
    <protectedRange algorithmName="SHA-512" hashValue="49/yl+GTMlRN3FloWoyBL3IsXrYzEo95h5eEgXs/T6SxYAwuSo+Ndqxkist3BnknjOR8ERS4BgA76v7mpDBZcA==" saltValue="JvzRIA9SAjvsZX2GnV6n2A==" spinCount="100000" sqref="R1033:U1033" name="Rango7_8_1_10_1_2"/>
    <protectedRange sqref="R1033:T1033" name="Diligenciar_12_1_10_1_2"/>
    <protectedRange algorithmName="SHA-512" hashValue="49/yl+GTMlRN3FloWoyBL3IsXrYzEo95h5eEgXs/T6SxYAwuSo+Ndqxkist3BnknjOR8ERS4BgA76v7mpDBZcA==" saltValue="JvzRIA9SAjvsZX2GnV6n2A==" spinCount="100000" sqref="Q1033" name="Rango7_3_1_9_1_2"/>
    <protectedRange sqref="Q1033" name="Diligenciar_5_1_9_1_2"/>
    <protectedRange algorithmName="SHA-512" hashValue="49/yl+GTMlRN3FloWoyBL3IsXrYzEo95h5eEgXs/T6SxYAwuSo+Ndqxkist3BnknjOR8ERS4BgA76v7mpDBZcA==" saltValue="JvzRIA9SAjvsZX2GnV6n2A==" spinCount="100000" sqref="V1033:W1033" name="Rango7_4_16_1_2"/>
    <protectedRange sqref="W1033" name="Diligenciar_4_7_1_2"/>
    <protectedRange algorithmName="SHA-512" hashValue="49/yl+GTMlRN3FloWoyBL3IsXrYzEo95h5eEgXs/T6SxYAwuSo+Ndqxkist3BnknjOR8ERS4BgA76v7mpDBZcA==" saltValue="JvzRIA9SAjvsZX2GnV6n2A==" spinCount="100000" sqref="L1033:O1033" name="Rango7_1_1_8_2_2"/>
    <protectedRange sqref="N1033:O1033" name="Diligenciar_1_1_8_2_2"/>
    <protectedRange sqref="AC1188:AD1245 AF1188:AG1245 A1188:A1274" name="Rango1"/>
    <protectedRange sqref="P1188:R1245 F1188:F1274" name="Diligenciar_2"/>
    <protectedRange sqref="G1188:G1274" name="Diligenciar_1_1_2"/>
    <protectedRange sqref="G1414 AD1373:AD1397 F1373:G1412 AB1421:AD1425 J1373:K1425 F1415:G1425 A1373:A1425 V1421:Z1425" name="Rango1_2"/>
    <protectedRange sqref="B1373:B1416" name="Diligenciar_3_1"/>
    <protectedRange algorithmName="SHA-512" hashValue="49/yl+GTMlRN3FloWoyBL3IsXrYzEo95h5eEgXs/T6SxYAwuSo+Ndqxkist3BnknjOR8ERS4BgA76v7mpDBZcA==" saltValue="JvzRIA9SAjvsZX2GnV6n2A==" spinCount="100000" sqref="L1373:L1425" name="Rango7"/>
    <protectedRange sqref="M1373:O1425" name="Diligenciar"/>
    <protectedRange sqref="P1373:P1397 P1421:P1425" name="Diligenciar_6"/>
    <protectedRange sqref="AF1422:AG1425 AE1373:AG1397" name="Diligenciar_8"/>
    <protectedRange sqref="V1384:Z1384 AB1384:AC1384" name="Rango1_32"/>
    <protectedRange sqref="V1373:Z1373 AB1373:AC1373" name="Rango1_38"/>
    <protectedRange sqref="V1374:Z1374 AB1374:AC1374" name="Rango1_39"/>
    <protectedRange sqref="V1375:Z1375 AB1375:AC1375" name="Rango1_40"/>
    <protectedRange sqref="V1376:Z1376 AB1376:AC1376" name="Rango1_41"/>
    <protectedRange sqref="V1377:Z1377 AB1377:AC1377" name="Rango1_42"/>
    <protectedRange sqref="V1378:Z1378 AB1378:AC1378" name="Rango1_43"/>
    <protectedRange sqref="V1382:Z1382 AB1382:AC1382" name="Rango1_45"/>
    <protectedRange sqref="V1383:Z1383 AB1383:AC1383" name="Rango1_46"/>
    <protectedRange sqref="V1379:Z1379 AB1379:AC1379" name="Rango1_47"/>
    <protectedRange sqref="V1380:Z1380 AB1380:AC1380" name="Rango1_48"/>
    <protectedRange sqref="V1385:Z1385 AB1385:AC1385" name="Rango1_50"/>
    <protectedRange sqref="V1387:Z1387 AB1387:AC1387" name="Rango1_51"/>
    <protectedRange sqref="V1381:Z1381 AB1381:AC1381" name="Rango1_52"/>
    <protectedRange sqref="V1386:Z1386 AB1386:AC1386" name="Rango1_53"/>
    <protectedRange sqref="V1388:Z1388 AB1388:AC1388" name="Rango1_54"/>
    <protectedRange sqref="V1389:Z1389 AB1389:AC1389" name="Rango1_55"/>
    <protectedRange sqref="V1390:Z1390 AB1390:AC1390" name="Rango1_56"/>
    <protectedRange sqref="V1391:Z1391 AB1391:AC1391" name="Rango1_57"/>
    <protectedRange sqref="V1392:Z1394 AB1392:AC1394" name="Rango1_58"/>
    <protectedRange sqref="V1395:Z1397 AB1395:AC1397" name="Rango1_59"/>
    <protectedRange sqref="A1426:A1427 V1428:Z1449 N1428:N1449 A1428:B1449 J1428:L1449 G1426:G1449 AB1428:AD1449" name="Rango1_44"/>
    <protectedRange algorithmName="SHA-512" hashValue="49/yl+GTMlRN3FloWoyBL3IsXrYzEo95h5eEgXs/T6SxYAwuSo+Ndqxkist3BnknjOR8ERS4BgA76v7mpDBZcA==" saltValue="JvzRIA9SAjvsZX2GnV6n2A==" spinCount="100000" sqref="C1426:C1444" name="Rango7_8_1"/>
    <protectedRange sqref="C1426:C1444" name="Diligenciar_5_2"/>
    <protectedRange algorithmName="SHA-512" hashValue="49/yl+GTMlRN3FloWoyBL3IsXrYzEo95h5eEgXs/T6SxYAwuSo+Ndqxkist3BnknjOR8ERS4BgA76v7mpDBZcA==" saltValue="JvzRIA9SAjvsZX2GnV6n2A==" spinCount="100000" sqref="D1426:D1446" name="Rango7_12_1"/>
    <protectedRange sqref="D1426:D1446" name="Diligenciar_9_1"/>
    <protectedRange algorithmName="SHA-512" hashValue="49/yl+GTMlRN3FloWoyBL3IsXrYzEo95h5eEgXs/T6SxYAwuSo+Ndqxkist3BnknjOR8ERS4BgA76v7mpDBZcA==" saltValue="JvzRIA9SAjvsZX2GnV6n2A==" spinCount="100000" sqref="E1426:E1444" name="Rango7_13_1"/>
    <protectedRange sqref="E1426:E1444" name="Diligenciar_10_1"/>
    <protectedRange algorithmName="SHA-512" hashValue="49/yl+GTMlRN3FloWoyBL3IsXrYzEo95h5eEgXs/T6SxYAwuSo+Ndqxkist3BnknjOR8ERS4BgA76v7mpDBZcA==" saltValue="JvzRIA9SAjvsZX2GnV6n2A==" spinCount="100000" sqref="F1426:F1439" name="Rango7_16_1"/>
    <protectedRange sqref="F1426:F1439" name="Diligenciar_13_1"/>
    <protectedRange algorithmName="SHA-512" hashValue="49/yl+GTMlRN3FloWoyBL3IsXrYzEo95h5eEgXs/T6SxYAwuSo+Ndqxkist3BnknjOR8ERS4BgA76v7mpDBZcA==" saltValue="JvzRIA9SAjvsZX2GnV6n2A==" spinCount="100000" sqref="H1426:H1444" name="Rango7_23_1"/>
    <protectedRange algorithmName="SHA-512" hashValue="49/yl+GTMlRN3FloWoyBL3IsXrYzEo95h5eEgXs/T6SxYAwuSo+Ndqxkist3BnknjOR8ERS4BgA76v7mpDBZcA==" saltValue="JvzRIA9SAjvsZX2GnV6n2A==" spinCount="100000" sqref="I1426:I1444" name="Rango7_24_1"/>
    <protectedRange algorithmName="SHA-512" hashValue="49/yl+GTMlRN3FloWoyBL3IsXrYzEo95h5eEgXs/T6SxYAwuSo+Ndqxkist3BnknjOR8ERS4BgA76v7mpDBZcA==" saltValue="JvzRIA9SAjvsZX2GnV6n2A==" spinCount="100000" sqref="M1426:M1444" name="Rango7_29_1"/>
    <protectedRange algorithmName="SHA-512" hashValue="49/yl+GTMlRN3FloWoyBL3IsXrYzEo95h5eEgXs/T6SxYAwuSo+Ndqxkist3BnknjOR8ERS4BgA76v7mpDBZcA==" saltValue="JvzRIA9SAjvsZX2GnV6n2A==" spinCount="100000" sqref="O1426:O1439" name="Rango7_32_1"/>
    <protectedRange sqref="O1426:O1439" name="Diligenciar_24_1"/>
    <protectedRange algorithmName="SHA-512" hashValue="49/yl+GTMlRN3FloWoyBL3IsXrYzEo95h5eEgXs/T6SxYAwuSo+Ndqxkist3BnknjOR8ERS4BgA76v7mpDBZcA==" saltValue="JvzRIA9SAjvsZX2GnV6n2A==" spinCount="100000" sqref="Q1447:S1449 Q1445:U1446 P1426:U1444" name="Rango7_36_1"/>
    <protectedRange sqref="Q1445:T1446 Q1447:S1449 P1426:T1444" name="Diligenciar_28_1"/>
    <protectedRange algorithmName="SHA-512" hashValue="49/yl+GTMlRN3FloWoyBL3IsXrYzEo95h5eEgXs/T6SxYAwuSo+Ndqxkist3BnknjOR8ERS4BgA76v7mpDBZcA==" saltValue="JvzRIA9SAjvsZX2GnV6n2A==" spinCount="100000" sqref="AF1445:AF1449 AE1426:AG1444" name="Rango7_37_1"/>
    <protectedRange sqref="AF1445:AF1449 AF1426:AG1444" name="Diligenciar_29_1"/>
    <protectedRange sqref="B1465:F1465 AB1465 H1465 AD1465:AE1465 Q1465 T1465:Z1465 C1472:F1473 AB1472:AB1473 V1472:Z1473 AD1472:AE1473 Q1472:Q1473 H1472:K1473 T1472:T1473 J1465:O1465" name="Rango1_63"/>
    <protectedRange sqref="T1462:T1464 P1455:R1457 P1460:R1460 P1461 R1461 P1458:Q1459 T1455:T1460 C1454:K1456 C1457:J1457 G1465 P1465 P1462:R1464 R1472:R1473 G1472:G1473 P1472:P1473 C1474:K1475 C1458:K1464" name="Rango1_2_4"/>
    <protectedRange sqref="S1455:S1457 Z1455:Z1458 S1460:S1465 W1455:Y1461 Z1461 X1462:Y1462 W1463:Y1464" name="Diligenciar_3_1_3"/>
    <protectedRange sqref="A1454:A1465 A1474:A1475" name="Rango1_5_2"/>
    <protectedRange algorithmName="SHA-512" hashValue="49/yl+GTMlRN3FloWoyBL3IsXrYzEo95h5eEgXs/T6SxYAwuSo+Ndqxkist3BnknjOR8ERS4BgA76v7mpDBZcA==" saltValue="JvzRIA9SAjvsZX2GnV6n2A==" spinCount="100000" sqref="AG1472:AG1473 AG1455:AG1465" name="Rango7_1_1_3"/>
    <protectedRange sqref="AG1472:AG1473 AG1455:AG1465" name="Diligenciar_4_2_4"/>
    <protectedRange sqref="AD1455:AD1457 AB1455 R1458:S1459 P1454:Z1454 AE1455 P1474:Z1475 AB1454:AG1454 AB1474:AG1475" name="Rango1_1_3"/>
    <protectedRange sqref="K1457 C1450:Z1453 A1450:A1453 AC1472:AC1473 AC1456:AC1465 L1454:O1464 L1470:O1475 AB1450:AG1453" name="Rango1_3_5"/>
    <protectedRange sqref="Q1461 T1461" name="Rango1_4_2"/>
    <protectedRange sqref="U1461" name="Rango1_6_2"/>
    <protectedRange sqref="B1450:B1464 B1474:B1475" name="Rango1_10_5"/>
    <protectedRange sqref="U1455 U1457" name="Rango1_12_2"/>
    <protectedRange sqref="R1465" name="Rango1_8_2"/>
    <protectedRange sqref="AC1470:AC1471 S1470:S1473 AB1467:AG1469 C1467:Z1469 A1467:A1469" name="Rango1_3_1_3"/>
    <protectedRange sqref="B1467:B1469" name="Rango1_10_1_3"/>
    <protectedRange sqref="C1470:F1471 H1470:K1471" name="Rango1_2_1_3"/>
    <protectedRange sqref="W1470:Y1471" name="Diligenciar_3_1_1_2"/>
    <protectedRange algorithmName="SHA-512" hashValue="49/yl+GTMlRN3FloWoyBL3IsXrYzEo95h5eEgXs/T6SxYAwuSo+Ndqxkist3BnknjOR8ERS4BgA76v7mpDBZcA==" saltValue="JvzRIA9SAjvsZX2GnV6n2A==" spinCount="100000" sqref="AG1470:AG1471" name="Rango7_1_1_1_2"/>
    <protectedRange sqref="AG1470:AG1471" name="Diligenciar_4_2_1_1"/>
    <protectedRange sqref="G1470:G1471 A1470:A1473" name="Rango1_3_2_2"/>
    <protectedRange sqref="B1470:B1473" name="Rango1_10_2_2"/>
    <protectedRange sqref="P1470:R1471 T1470:U1471" name="Rango1_13_1_1"/>
    <protectedRange sqref="AB1466 V1466:Z1466 C1466:F1466 H1466:O1466 AD1466:AE1466 Q1466 T1466" name="Rango1_7_4"/>
    <protectedRange sqref="G1466 P1466 R1466" name="Rango1_2_2_3"/>
    <protectedRange sqref="S1466" name="Diligenciar_3_1_2_1"/>
    <protectedRange sqref="A1466" name="Rango1_5_1_2"/>
    <protectedRange algorithmName="SHA-512" hashValue="49/yl+GTMlRN3FloWoyBL3IsXrYzEo95h5eEgXs/T6SxYAwuSo+Ndqxkist3BnknjOR8ERS4BgA76v7mpDBZcA==" saltValue="JvzRIA9SAjvsZX2GnV6n2A==" spinCount="100000" sqref="AG1466" name="Rango7_1_1_2_1"/>
    <protectedRange sqref="AG1466" name="Diligenciar_4_2_2_1"/>
    <protectedRange sqref="AC1466" name="Rango1_3_3_1"/>
    <protectedRange sqref="B1466" name="Rango1_10_3_2"/>
    <protectedRange algorithmName="SHA-512" hashValue="49/yl+GTMlRN3FloWoyBL3IsXrYzEo95h5eEgXs/T6SxYAwuSo+Ndqxkist3BnknjOR8ERS4BgA76v7mpDBZcA==" saltValue="JvzRIA9SAjvsZX2GnV6n2A==" spinCount="100000" sqref="S1476:S1479 D1476:K1479 AE1476:AG1479 AF1480:AG1480 G1480 J1480:K1480 D1480 S1481:S1483 AE1481:AG1483 M1476:M1483 D1481:K1483" name="Rango7_4"/>
    <protectedRange sqref="A1476:A1479 D1476:G1479 AF1476:AG1479 W1476:X1476 W1478:Y1479 W1480:Z1480 AE1480:AG1480 A1480:G1480 W1481:X1482 Z1481:Z1482 A1481:A1483 D1481:G1483 AF1481:AG1483 P1476:T1483 J1476:K1483 Z1476:Z1477 W1477 W1483:Y1483 AB1481" name="Diligenciar_9"/>
    <protectedRange sqref="C1476:C1479 C1481:C1483" name="Diligenciar_2_5"/>
    <protectedRange sqref="B1476:B1479 B1481:B1483" name="Diligenciar_3_3"/>
    <protectedRange sqref="L1476:L1483" name="Diligenciar_4_1"/>
    <protectedRange sqref="N1476:N1483" name="Diligenciar_5_3"/>
    <protectedRange sqref="O1476:O1483" name="Diligenciar_6_2"/>
    <protectedRange sqref="AD1480" name="Diligenciar_7_1"/>
    <protectedRange sqref="B1484:Z1484 H1485:Z1487 G1485:G1488 B1485:F1487 D1488:D1492" name="Rango1_3_1"/>
    <protectedRange sqref="B1499:D1499 F1499:Z1499" name="Rango1_1_2"/>
    <protectedRange sqref="V1501:Z1501 B1501:L1501 B1502 G1502 N1501:T1501 G1504" name="Rango1_2_2"/>
    <protectedRange sqref="G1503" name="Rango1_2_1_1"/>
    <protectedRange sqref="AB1484:AF1484 AB1485:AE1487 AF1501:AF1502 AF1485:AF1499 AF1504" name="Rango1_5_1"/>
    <protectedRange sqref="AB1499:AE1499" name="Rango1_1_4"/>
    <protectedRange sqref="AB1501:AE1501" name="Rango1_2_4_1"/>
    <protectedRange sqref="AF1503" name="Rango1_3_2"/>
    <protectedRange sqref="AF1500:AG1500" name="Rango1_4_2_1"/>
    <protectedRange sqref="P1518:R1518" name="Diligenciar_2_5_2_2_2"/>
    <protectedRange sqref="S1518" name="Diligenciar_2_5_3_2_2"/>
    <protectedRange sqref="T1518" name="Diligenciar_2_5_4_2_2"/>
    <protectedRange sqref="U1508:Z1508 J1508:K1508 M1508 V1513:Z1513 AF1508 J1513:N1513 J1514:K1522 A1508:A1522 F1513:F1522 G1508:G1522 AB1508:AD1508 AB1513:AF1513" name="Rango1_2_5"/>
    <protectedRange sqref="E1508" name="Diligenciar_2_4_3_2"/>
    <protectedRange sqref="AE1508 L1508" name="Diligenciar_2_4_4_2"/>
    <protectedRange sqref="N1508" name="Diligenciar_2_4_5_2"/>
    <protectedRange sqref="E1513" name="Diligenciar_2_1_2_2_3"/>
    <protectedRange sqref="O1513" name="Diligenciar_2_1_2_3_3"/>
    <protectedRange sqref="P1513" name="Diligenciar_2_1_2_10_5"/>
    <protectedRange sqref="AG1508:AG1513 AG1518" name="Diligenciar_2_4_12_5"/>
    <protectedRange sqref="M1509:M1510 U1509:Z1510 J1509:K1510 AF1509:AF1512 AF1518 AB1509:AD1510" name="Rango1_1_1_2_2"/>
    <protectedRange sqref="E1509:E1512" name="Diligenciar_2_4_3_2_2_2"/>
    <protectedRange sqref="L1509:L1510 AE1509:AE1510" name="Diligenciar_2_4_4_2_2_2"/>
    <protectedRange sqref="N1509:N1510" name="Diligenciar_2_4_5_2_2_2"/>
    <protectedRange sqref="Q1509:Q1510" name="Diligenciar_2_4_8_2_2_2"/>
    <protectedRange sqref="S1509:S1510" name="Diligenciar_2_4_10_2_2_2"/>
    <protectedRange sqref="T1509:T1510" name="Diligenciar_2_4_11_2_2_2"/>
    <protectedRange sqref="M1511:M1512 U1511:Z1512 J1511:K1512 M1514:M1516 U1514:U1516 AB1511:AD1512" name="Rango1_2_2_2"/>
    <protectedRange sqref="B1511:B1512" name="Diligenciar_2_4_1_1_1_2_2"/>
    <protectedRange sqref="L1511:L1512 AE1511:AE1512 L1514:L1516" name="Diligenciar_2_4_4_1_1_2_2"/>
    <protectedRange sqref="N1511:N1512 N1514:N1516" name="Diligenciar_2_4_5_1_1_2_2"/>
    <protectedRange sqref="C1508" name="Diligenciar_6_5_2_1_1"/>
    <protectedRange sqref="B1508 B1514:B1516" name="Diligenciar_2_4_1_1_1_2_1_2"/>
    <protectedRange sqref="B1509:B1510" name="Rango1_5_2_1"/>
    <protectedRange sqref="R1513" name="Diligenciar_2_1_2_8_4_1"/>
    <protectedRange sqref="Q1513" name="Diligenciar_2_1_2_10_4_2"/>
    <protectedRange sqref="S1513" name="Diligenciar_2_1_2_11_4_1"/>
    <protectedRange sqref="T1513" name="Diligenciar_2_1_2_12_4_1"/>
    <protectedRange sqref="C1509:C1510" name="Diligenciar_2_1_2_4_1"/>
    <protectedRange sqref="J1505:J1507 P1505:Q1505 G1505:G1507 D1505:D1507 E1505 Q1506:T1506 A1507 M1507 AC1507:AD1507 A1505:B1506 AB1505:AG1506" name="Diligenciar_5_1_1_13"/>
    <protectedRange sqref="H1525 A1523:Z1524 AB1649:AG1680 H1527:H1622 A1525:G1622 AB1523:AG1622 A1649:Z1680 I1525:Z1622" name="Rango1_49"/>
    <protectedRange sqref="A1628:Z1628 A1626:G1627 J1626:Z1627 J1629:Z1632 J1634:Z1639 I1633:Z1633 A1629:G1639 A1640:Z1648 AB1623:AG1648 A1623:Z1625" name="Rango1_1_6"/>
    <protectedRange sqref="H1632:I1632" name="Rango1_7_1_1"/>
    <protectedRange sqref="H1633" name="Rango1_7_1_1_1"/>
    <protectedRange sqref="AE296" name="Rango1_64"/>
    <protectedRange sqref="AE338:AE351" name="Rango1_68"/>
    <protectedRange sqref="I1465" name="Rango1_65"/>
    <protectedRange sqref="I371" name="Rango1_66"/>
    <protectedRange sqref="X876" name="Rango1_70"/>
    <protectedRange sqref="V934:Z934 J946:P946 J966:P966 AB937:AE937 AB939:AE939 AB938:AD938 AB945:AF945 AB944:AD944 AB946:AD946 AF946 AB951:AD951 AF951 AB965:AE965 AB966:AD966 A934 C934:G934 A949 C949:D949 F949:G949 L949:M949 V949:Z949 P967:Z968 AB958:AF960 J967:N968 AB952:AF955 J952:Z954 S958:U960 J955:T955 A962:P965 J945:Z945 L948:Z948 B958:B961 K958:U958 K959:R960 L935:Z935 J942:P944 U946:Z946 K956:P957 K961:P961 J941:T941 J951:J961 A957:A962 R942:S944 R946:S946 U950:Z951 R950:S951 C957:D962 E957:I961 J936:P940 AB943:AE943 J950:P951 AF956:AF957 V955:Z960 U961:Z966 AF961:AF966 R961:S966 J969:P971 J947:Z947 J948:K949 L931:Z933 AB947:AF950 AE962 AB961:AD964 AB967:AF968 A929:I932 A933:J933 A950:I956 AB935:AD936 AF935:AF944 U936:Z944 R936:S940 AB940:AD942 AB956:AD957 R956:S957 U956:U957 J931:K935 A935:I948 J929:Z930 R969:S973 R979:S979 U979:Z979 S974 AB979:AD979 U969:Z977 R975:S977 AF969:AF977 AF979 D979:E979 H979:I979 AB969:AD977 AC978:AD978 A972:P977 F980:F981 T982:T985 AC980:AD985 F983 B983 L982:N982 F985 P978:P985 R981:R985 A966:I976 AB929:AF934" name="Rango1_10_2"/>
    <protectedRange sqref="AG929:AG977 AG979" name="Rango7_2_2"/>
    <protectedRange sqref="AG929:AG977 AG979" name="Diligenciar_2_6"/>
    <protectedRange sqref="A928:Z928 AB928:AF928" name="Rango1_1_1_2"/>
    <protectedRange sqref="AG928" name="Rango7_1_1_2"/>
    <protectedRange sqref="AG928" name="Diligenciar_1_1_3"/>
    <protectedRange sqref="B934" name="Rango1_2_1_4"/>
    <protectedRange sqref="H934:I934" name="Rango1_3_1_2"/>
    <protectedRange sqref="P934:U934" name="Rango1_4_2_3"/>
    <protectedRange sqref="B949" name="Rango1_5_2_3"/>
    <protectedRange sqref="E949" name="Rango1_6_1_1"/>
    <protectedRange sqref="H949:I949" name="Rango1_7_1_3"/>
    <protectedRange sqref="P949:U949" name="Rango1_8_1_1"/>
    <protectedRange sqref="O949" name="Rango1_9_1_1"/>
    <protectedRange sqref="O967:O968" name="Rango1_12_1_1"/>
    <protectedRange sqref="A285:F285 G283:G286 F281:G282 D281:D284 F283:F284 J281:K284 AF281:AF284 A281:A284 H285:K285 AB285:AF285 A286 C286:F286 J286:K286 AB286:AD286 AF286 P281:U286 V282:Z286 Y281 AB282:AD284" name="Rango1_67"/>
    <protectedRange sqref="B286 B281:B284" name="Rango1_1_7"/>
    <protectedRange sqref="C281:C284" name="Rango1_3_4"/>
    <protectedRange sqref="E281:E284" name="Rango1_4_3"/>
    <protectedRange sqref="H286:I286 H281:I284" name="Rango1_5_4"/>
    <protectedRange sqref="L281:O286" name="Rango1_6_3"/>
    <protectedRange sqref="AE281:AE284 AE286" name="Rango1_7_3"/>
    <protectedRange sqref="AG281:AG286" name="Rango1_9_2"/>
    <protectedRange sqref="G816:S816 G817:O819 Q817:S819 A692:E811 B812:E813 F692:F813 T820 S820:S835 N826:O826 L826 V821 U820:U835 V820:W820 V822:W835 X820:Z835 T823:T833 T835 J820:K835 M820:M835 D820:G835 P817:P835 T816:Z819 A812:A835 G692:Z815 AB579:AD835 B814:F819 A579:Z691 AF579:AG835" name="Rango1_69"/>
    <protectedRange sqref="AE579:AE819" name="Rango1_72"/>
    <protectedRange sqref="C63:C70" name="Rango1_16_2"/>
    <protectedRange sqref="AG60:AG87" name="Rango1_71"/>
    <protectedRange sqref="AC60:AC87" name="Rango1_1_8"/>
    <protectedRange sqref="C276:E276 F272 C273:F273 AB135:AF135 H276:K276 C271:E272 AB236:AD262 D219:E270 AB224:AF226 AB227:AD227 AF227 G230:K230 P239:T249 V239:Z244 G99:K100 G97:H98 J97:K98 G125:K125 G127:K127 G126:H126 G145:K145 G128:H136 G147:K147 G146:H146 G167:K167 G180:K180 G168:H179 G187:K188 G181:H186 G193:K193 G189:H192 G215:K215 H271:H275 AB97:AD133 AF96:AF134 J126:K126 J146:K146 J181:K186 J189:K192 C275:F275 C274:E274 G271:G280 P127:V127 X127:Z127 J216:K229 G216:H217 D97:E110 J128:K144 P250:Z267 G138:H144 G219:H229 G231:H270 D113:E136 G101:H124 J101:K124 P97:Z126 J231:K275 AB229:AF235 P129:Z130 AB136:AD138 AB222:AD223 AC221:AD221 J168:K179 P228:Y228 AC228:AF228 P136:V136 X136:Z136 P132:Z135 P131:V131 X131:Z131 P272:Z276 P173:U173 X173:Z173 AC160:AD160 AC263:AD263 A97:A136 AB161:AD161 P137:Z148 G148:H166 J148:K166 AC134:AD134 AC172:AD172 P217:Z227 P216:X216 AB217:AD220 AC216:AD216 P229:Z238 P170:Z172 AB163:AD171 AC162:AD162 P155:Z166 P154:V154 X154:Z154 V246:Z249 V245 X245:Z245 AC277:AF280 W277:Y280 H277:U280 D277:E280 A219:A280 AB264:AD276 X270:Z271 P270:V271 AF236:AF276 P269:Z269 P268:V268 X268:Z268 AB157:AD159 AC156:AD156 D138:E217 J194:K214 G194:H214 P174:Z215 AF136:AF223 AB173:AD215 P128:Y128 P150:Z153 P149:U149 X149:Z149 A138:A217 AB140:AD155 AC139:AD139 P167:X169 Z167:Z169" name="Rango1_33"/>
    <protectedRange sqref="C106 B97 B212 B188 B153:B154 B180 B205 B147 B109 B170 B116:B117 B191 B264 B224 B269 B136 B194 B197:B199 B139 B99 B256 B122 B228 B230 B233:B241 B266:B267 B273 B102:B103 B243:B253 B276 B141:B142 B130:B132" name="Rango1_1_5"/>
    <protectedRange sqref="C176:C178 C97:C105 U239:U249 C107:C110 C113:C136 C219:C270 C180:C217 C138:C174" name="Rango1_2_3"/>
    <protectedRange sqref="F276 F97:F110 F113:F136 F219:F271 F138:F217" name="Rango1_3_3"/>
    <protectedRange sqref="L220:L249 L251:L276 L97:L218" name="Rango1_4_1"/>
    <protectedRange sqref="M97:M276" name="Rango1_5_3"/>
    <protectedRange sqref="N97:N276" name="Rango1_6_1"/>
    <protectedRange sqref="O97:O276" name="Rango1_7_2"/>
    <protectedRange sqref="L250 L219 AE227 AE97:AE100 AE102:AE104 AE123:AE134 AE107:AE112 AE236:AE276 AE136:AE223" name="Rango1_8_1"/>
    <protectedRange sqref="F274" name="Rango1_4_1_1"/>
    <protectedRange sqref="G137:H137 A137 D137:E137" name="Rango1_9_1"/>
    <protectedRange sqref="C137" name="Rango1_2_1_2"/>
    <protectedRange sqref="F137" name="Rango1_3_1_1"/>
    <protectedRange sqref="G218:H218 A218 D218:E218" name="Rango1_10_1"/>
    <protectedRange sqref="C218" name="Rango1_2_2_1"/>
    <protectedRange sqref="F218" name="Rango1_3_2_1"/>
    <protectedRange sqref="I232" name="Rango1_13_1"/>
    <protectedRange sqref="F111:F112" name="Rango1_4_1_2"/>
    <protectedRange sqref="I111:I112" name="Rango1_14_1"/>
    <protectedRange sqref="I178" name="Rango1_15_1"/>
    <protectedRange sqref="I226" name="Rango1_16_1"/>
    <protectedRange sqref="I228" name="Rango1_17_1"/>
    <protectedRange sqref="Z228" name="Rango1_18_1"/>
    <protectedRange sqref="AB228" name="Rango1_19_1"/>
    <protectedRange sqref="I233" name="Rango1_21_1"/>
    <protectedRange sqref="I272" name="Rango1_22_1"/>
    <protectedRange sqref="W136" name="Rango1_49_1"/>
    <protectedRange sqref="W131" name="Rango1_49_1_1"/>
    <protectedRange sqref="W270" name="Rango1_49_4"/>
    <protectedRange sqref="W271" name="Rango1_49_5"/>
    <protectedRange sqref="V173:W173" name="Rango1_20_1"/>
    <protectedRange sqref="AB160" name="Rango1_23_1"/>
    <protectedRange sqref="I134" name="Rango1_11_1"/>
    <protectedRange sqref="AB134" name="Rango1_12_1"/>
    <protectedRange sqref="AB172" name="Rango1_24_1"/>
    <protectedRange sqref="Y168:Y169" name="Rango1_25_1"/>
    <protectedRange sqref="V149" name="Rango1_49_2"/>
    <protectedRange sqref="W149" name="Rango1_49_3"/>
    <protectedRange sqref="AB139" name="Rango1_27_1"/>
    <protectedRange sqref="Y167" name="Rango1_26_1"/>
    <protectedRange sqref="G1360 F1275:K1278 F1361:G1372 A1275:A1372 F1279:G1358 J1279:K1372" name="Rango1_73"/>
    <protectedRange sqref="B1279:B1362" name="Diligenciar_3_2"/>
    <protectedRange sqref="B1275:B1278" name="Diligenciar_5_1"/>
    <protectedRange algorithmName="SHA-512" hashValue="49/yl+GTMlRN3FloWoyBL3IsXrYzEo95h5eEgXs/T6SxYAwuSo+Ndqxkist3BnknjOR8ERS4BgA76v7mpDBZcA==" saltValue="JvzRIA9SAjvsZX2GnV6n2A==" spinCount="100000" sqref="L1275:L1372" name="Rango7_1"/>
    <protectedRange sqref="M1275:O1372" name="Diligenciar_1"/>
    <protectedRange sqref="R1354:R1355 R1279:R1283" name="Diligenciar_1_1_1_1"/>
    <protectedRange sqref="P1360:Q1360 P1275:T1277 T1360:U1360 S1354:S1355 P1284:P1359 P1278 P1361:P1372 S1279:T1283 P1279:Q1283" name="Diligenciar_6_1"/>
    <protectedRange sqref="V1351:Z1354 AD1285:AD1350 V1356:Z1361 AD1355 V1363:Z1372 V1362:W1362 Y1362:Z1362 V1275:Z1284 AB1351:AD1354 AB1356:AD1372 AB1275:AD1284" name="Rango1_74"/>
    <protectedRange sqref="AE1306:AE1350 AE1275:AG1276 AF1369:AG1372 AF1277:AG1278 AF1306:AG1365 AE1279:AG1305" name="Diligenciar_8_1"/>
    <protectedRange sqref="V1289:Z1289 AB1289:AC1289" name="Rango1_1_9"/>
    <protectedRange sqref="V1290:Z1290 AB1290:AC1290" name="Rango1_2_6"/>
    <protectedRange sqref="V1291:Z1291 AB1291:AC1291" name="Rango1_3_6"/>
    <protectedRange sqref="V1292:Z1292 AB1292:AC1292" name="Rango1_4_4"/>
    <protectedRange sqref="V1286:Z1286 AB1286:AC1286" name="Rango1_5_5"/>
    <protectedRange sqref="V1297:Z1297 AB1297:AC1297" name="Rango1_6_4"/>
    <protectedRange sqref="V1294:Z1294 AB1294:AC1294" name="Rango1_7_5"/>
    <protectedRange sqref="V1295:Z1295 AB1295:AC1295" name="Rango1_9_3"/>
    <protectedRange sqref="V1303:Z1303 AB1303:AC1303" name="Rango1_10_3"/>
    <protectedRange sqref="V1305:Z1305 AB1305:AC1305" name="Rango1_11_2"/>
    <protectedRange sqref="V1299:Z1299 AB1299:AC1299" name="Rango1_12_3"/>
    <protectedRange sqref="V1296:Z1296 AB1296:AC1296" name="Rango1_13_2"/>
    <protectedRange sqref="V1304:Z1304 AB1304:AC1304" name="Rango1_14_2"/>
    <protectedRange sqref="V1300:Z1300 AB1300:AC1300" name="Rango1_15_2"/>
    <protectedRange sqref="V1287:Z1287 AB1287:AC1287" name="Rango1_16_3"/>
    <protectedRange sqref="V1293:Z1293 AB1293:AC1293" name="Rango1_17_2"/>
    <protectedRange sqref="V1285:Z1285 AB1285:AC1285" name="Rango1_18_2"/>
    <protectedRange sqref="V1288:Z1288 AB1288:AC1288" name="Rango1_19_2"/>
    <protectedRange sqref="V1302:Z1302 AB1302:AC1302" name="Rango1_20_2"/>
    <protectedRange sqref="V1301:Z1301 AB1301:AC1301" name="Rango1_21_2"/>
    <protectedRange sqref="V1298:Z1298 AB1298:AC1298" name="Rango1_22_2"/>
    <protectedRange sqref="V1306:Z1306 AB1306:AC1306" name="Rango1_23_2"/>
    <protectedRange sqref="V1309:Z1309 AB1309:AC1309" name="Rango1_24_2"/>
    <protectedRange sqref="V1318:Z1318 AB1318:AC1318" name="Rango1_25_2"/>
    <protectedRange sqref="V1308:Z1308 AB1308:AC1308" name="Rango1_26_2"/>
    <protectedRange sqref="V1307:Z1307 AB1307:AC1307" name="Rango1_27_2"/>
    <protectedRange sqref="V1310:Z1310 AB1310:AC1310" name="Rango1_28_1"/>
    <protectedRange sqref="V1311:Z1311 AB1311:AC1311" name="Rango1_29_1"/>
    <protectedRange sqref="V1312:Z1312 AB1312:AC1312" name="Rango1_30_1"/>
    <protectedRange sqref="V1313:Z1313 AB1313:AC1313" name="Rango1_31_1"/>
    <protectedRange sqref="V1330:Z1330 AB1330:AC1330" name="Rango1_32_1"/>
    <protectedRange sqref="V1314:Z1314 AB1314:AC1314" name="Rango1_34_1"/>
    <protectedRange sqref="V1315:Z1315 AB1315:AC1315" name="Rango1_35_1"/>
    <protectedRange sqref="V1316:Z1316 AB1316:AC1316" name="Rango1_36_1"/>
    <protectedRange sqref="V1317:Z1317 AB1317:AC1317" name="Rango1_37_1"/>
    <protectedRange sqref="V1319:Z1319 AB1319:AC1319" name="Rango1_38_1"/>
    <protectedRange sqref="V1320:Z1320 AB1320:AC1320" name="Rango1_39_1"/>
    <protectedRange sqref="V1321:Z1321 AB1321:AC1321" name="Rango1_40_1"/>
    <protectedRange sqref="V1322:Z1322 AB1322:AC1322" name="Rango1_41_1"/>
    <protectedRange sqref="V1323:Z1323 AB1323:AC1323" name="Rango1_42_1"/>
    <protectedRange sqref="V1324:Z1324 AB1324:AC1324" name="Rango1_43_1"/>
    <protectedRange sqref="V1328:Z1328 AB1328:AC1328" name="Rango1_45_1"/>
    <protectedRange sqref="V1329:Z1329 AB1329:AC1329" name="Rango1_46_1"/>
    <protectedRange sqref="V1325:Z1325 AB1325:AC1325" name="Rango1_47_1"/>
    <protectedRange sqref="V1326:Z1326 AB1326:AC1326" name="Rango1_48_1"/>
    <protectedRange sqref="V1331:Z1331 AB1331:AC1331" name="Rango1_50_1"/>
    <protectedRange sqref="V1333:Z1333 AB1333:AC1333" name="Rango1_51_1"/>
    <protectedRange sqref="V1327:Z1327 AB1327:AC1327" name="Rango1_52_1"/>
    <protectedRange sqref="V1332:Z1332 AB1332:AC1332" name="Rango1_53_1"/>
    <protectedRange sqref="V1334:Z1334 AB1334:AC1334" name="Rango1_54_1"/>
    <protectedRange sqref="V1335:Z1335 AB1335:AC1335" name="Rango1_55_1"/>
    <protectedRange sqref="V1336:Z1336 AB1336:AC1336" name="Rango1_56_1"/>
    <protectedRange sqref="V1337:Z1337 AB1337:AC1337" name="Rango1_57_1"/>
    <protectedRange sqref="V1338:Z1340 AB1338:AC1340" name="Rango1_58_1"/>
    <protectedRange sqref="V1341:Z1343 AB1341:AC1343" name="Rango1_59_1"/>
    <protectedRange sqref="V1344:Z1345 AB1344:AC1345" name="Rango1_60_1"/>
    <protectedRange sqref="V1346:Z1348 V1350:Z1350 AB1346:AC1348 AB1350:AC1350" name="Rango1_61_1"/>
    <protectedRange sqref="V1349:Z1349 AB1349:AC1349" name="Rango1_62_1"/>
    <protectedRange sqref="V1355:Z1355 X1362 AB1355:AC1355" name="Rango1_8_3"/>
    <protectedRange sqref="AB1261 AD1261:AE1261 Q1261 T1261:Z1261 AB1269:AB1270 V1269:Z1270 AD1269:AE1270 Q1269:Q1270 T1269:T1270" name="Rango1_1"/>
    <protectedRange sqref="T1258:T1260 P1251:R1253 P1256:R1256 P1257 R1257 P1254:Q1255 T1251:T1256 P1261 P1258:R1260 R1269:R1270 P1269:P1270" name="Rango1_2_1"/>
    <protectedRange sqref="S1251:S1253 S1256:S1261 X1258:Y1258 W1259:Y1260 W1251:Z1257" name="Diligenciar_3_1_1"/>
    <protectedRange algorithmName="SHA-512" hashValue="49/yl+GTMlRN3FloWoyBL3IsXrYzEo95h5eEgXs/T6SxYAwuSo+Ndqxkist3BnknjOR8ERS4BgA76v7mpDBZcA==" saltValue="JvzRIA9SAjvsZX2GnV6n2A==" spinCount="100000" sqref="AG1269:AG1270 AG1251:AG1261" name="Rango7_1_1"/>
    <protectedRange sqref="AG1269:AG1270 AG1251:AG1261" name="Diligenciar_4_2"/>
    <protectedRange sqref="AD1251:AD1253 AB1251 R1254:S1255 P1250:Z1250 AE1251 P1271:Z1272 AB1271:AG1272 AB1250:AG1250" name="Rango1_1_1"/>
    <protectedRange sqref="P1246:Z1249 AC1269:AC1270 AC1252:AC1261 AB1246:AG1249" name="Rango1_3"/>
    <protectedRange sqref="Q1257 T1257" name="Rango1_4"/>
    <protectedRange sqref="U1257" name="Rango1_6"/>
    <protectedRange sqref="U1251 U1253" name="Rango1_12"/>
    <protectedRange sqref="R1261" name="Rango1_8_4"/>
    <protectedRange sqref="AB1263:AG1265 P1263:Z1265 AC1266:AC1268 S1266:S1270 AB1273:AG1274 P1273:Z1273 X32 X34 X1063 P1274:U1274 X1274:Z1274" name="Rango1_3_1_4"/>
    <protectedRange sqref="W1266:Y1268" name="Diligenciar_3_1_1_1"/>
    <protectedRange algorithmName="SHA-512" hashValue="49/yl+GTMlRN3FloWoyBL3IsXrYzEo95h5eEgXs/T6SxYAwuSo+Ndqxkist3BnknjOR8ERS4BgA76v7mpDBZcA==" saltValue="JvzRIA9SAjvsZX2GnV6n2A==" spinCount="100000" sqref="AG1266:AG1268" name="Rango7_1_1_1"/>
    <protectedRange sqref="AG1266:AG1268" name="Diligenciar_4_2_1"/>
    <protectedRange sqref="P1266:R1268 T1266:U1268" name="Rango1_13_1_2"/>
    <protectedRange sqref="AB1262 V1262:Z1262 AD1262:AE1262 Q1262 T1262" name="Rango1_7"/>
    <protectedRange sqref="P1262 R1262" name="Rango1_2_2_5"/>
    <protectedRange sqref="S1262" name="Diligenciar_3_1_2"/>
    <protectedRange algorithmName="SHA-512" hashValue="49/yl+GTMlRN3FloWoyBL3IsXrYzEo95h5eEgXs/T6SxYAwuSo+Ndqxkist3BnknjOR8ERS4BgA76v7mpDBZcA==" saltValue="JvzRIA9SAjvsZX2GnV6n2A==" spinCount="100000" sqref="AG1262" name="Rango7_1_1_2_2"/>
    <protectedRange sqref="AG1262" name="Diligenciar_4_2_2"/>
    <protectedRange sqref="AC1262" name="Rango1_3_3_2"/>
    <protectedRange sqref="P1398:Z1401" name="Rango1_3_7"/>
    <protectedRange sqref="P1413:Z1413" name="Rango1_1_2_1"/>
    <protectedRange sqref="V1414:Z1414 P1414:T1414 S1419" name="Rango1_2_2_6"/>
    <protectedRange sqref="AB1398:AF1398 AB1399:AE1401 AF1417:AF1420 AF1399:AF1415" name="Rango1_5"/>
    <protectedRange sqref="AB1413:AE1413" name="Rango1_1_4_1"/>
    <protectedRange sqref="AB1414:AE1414" name="Rango1_2_4_2"/>
    <protectedRange sqref="AF1416" name="Rango1_3_2_3"/>
    <protectedRange sqref="I49:I50 H53:I53" name="Rango1_6_5"/>
    <protectedRange sqref="H54:I54" name="Rango1_8"/>
    <protectedRange sqref="H52:I52" name="Rango1_6_1_2"/>
    <protectedRange sqref="H44:I47" name="Rango1_4_7"/>
    <protectedRange sqref="H48:I48" name="Rango1_8_4_1"/>
    <protectedRange sqref="H14:I14" name="Rango1_5_8"/>
    <protectedRange sqref="H15:I16" name="Rango1_2_8"/>
    <protectedRange sqref="H17:I19 H20:H21 H22:I24" name="Rango1_6_7"/>
    <protectedRange sqref="H12:I12" name="Rango1_2_1_5"/>
    <protectedRange sqref="H25:I26" name="Rango1_2_2_7"/>
    <protectedRange sqref="H30:I34" name="Rango1_10_3_1"/>
    <protectedRange sqref="H27:I29" name="Rango1_2_2_2_1"/>
    <protectedRange sqref="H43:I43" name="Rango1_2_2_4_2"/>
    <protectedRange sqref="H35:I35 H39:I39" name="Rango1_4_3_3_2"/>
    <protectedRange sqref="H36:I36" name="Rango1_6_2_3_2"/>
    <protectedRange sqref="H37:I37 H38 H41:I42 H40" name="Rango1_8_2_5_2"/>
    <protectedRange sqref="I38" name="Rango1_8_2_1_3_2"/>
    <protectedRange sqref="I40" name="Rango1_8_2_2_3_2"/>
    <protectedRange sqref="H55:I56 H59:I59" name="Rango1_10_2_1"/>
    <protectedRange sqref="B49:B51" name="Diligenciar_2_1_1_2_1_1"/>
    <protectedRange sqref="B53" name="Diligenciar_2_2_1_2_1"/>
    <protectedRange sqref="B54" name="Diligenciar_2_1_5_2"/>
    <protectedRange sqref="B52" name="Diligenciar_2_1_1_1_1_1_1"/>
    <protectedRange sqref="B45" name="Diligenciar_2_1_1_1"/>
    <protectedRange sqref="B48" name="Diligenciar_2_1_5_5_2"/>
    <protectedRange sqref="B13" name="Rango1_18_3"/>
    <protectedRange sqref="B16" name="Diligenciar_2_1_9_3_1"/>
    <protectedRange sqref="B15" name="Diligenciar_2_5_3_1_8_2"/>
    <protectedRange sqref="B17:B24" name="Diligenciar_2_2_1_1_2_5_5"/>
    <protectedRange sqref="B12" name="Diligenciar_4_2_2_5_1"/>
    <protectedRange sqref="B25" name="Diligenciar_2_1_10_3_1"/>
    <protectedRange sqref="B26" name="Diligenciar_2_1_11_1"/>
    <protectedRange sqref="B30" name="Diligenciar_2_4_4_1"/>
    <protectedRange sqref="B31:B34" name="Diligenciar_2_5_4_1"/>
    <protectedRange sqref="B27" name="Diligenciar_2_1_11_2_2"/>
    <protectedRange sqref="B28" name="Diligenciar_2_1_5_3_1"/>
    <protectedRange sqref="B43" name="Diligenciar_2_1_11_2_4_2_1"/>
    <protectedRange sqref="B35 B39" name="Diligenciar_4_2_2_3_2_1"/>
    <protectedRange sqref="B36" name="Diligenciar_2_5_3_2_2_3_2_1"/>
    <protectedRange sqref="B40:B41 B37:B38" name="Diligenciar_2_1_5_2_3_2_1"/>
    <protectedRange sqref="B55:B56 B59" name="Diligenciar_2_9_2_1_1"/>
    <protectedRange sqref="B57" name="Diligenciar_2_1_5_5_1_1"/>
    <protectedRange sqref="C49:C51" name="Diligenciar_2_2_3"/>
    <protectedRange sqref="C53" name="Diligenciar_2_1_10_1"/>
    <protectedRange sqref="C54" name="Diligenciar_2_1_5_4"/>
    <protectedRange sqref="C52" name="Diligenciar_2_16_1_1_1"/>
    <protectedRange sqref="C45" name="Diligenciar_2_1_1_2"/>
    <protectedRange sqref="C13" name="Diligenciar_2_5_3_4_1"/>
    <protectedRange sqref="C14" name="Diligenciar_2_1_10_7_1"/>
    <protectedRange sqref="C28 C22 C41 C57 C48" name="Diligenciar_2_1_5_1_2_1"/>
    <protectedRange sqref="C32" name="Diligenciar_2_2_2_1"/>
    <protectedRange sqref="C25" name="Diligenciar_2_1_10_3_2"/>
    <protectedRange sqref="C26" name="Diligenciar_2_3_2_1"/>
    <protectedRange sqref="C30" name="Diligenciar_2_4_4_3"/>
    <protectedRange sqref="C33:C34" name="Diligenciar_2_2_1_3_1"/>
    <protectedRange sqref="C43 C27" name="Diligenciar_2_3_2_2_4_2_1"/>
    <protectedRange sqref="C39" name="Diligenciar_4_2_2_3_2_2"/>
    <protectedRange sqref="C36" name="Diligenciar_2_5_3_2_2_3_2_2"/>
    <protectedRange sqref="C40 C37:C38" name="Diligenciar_2_1_5_2_3_2_2"/>
    <protectedRange sqref="C56 C59" name="Diligenciar_2_2_1_1"/>
    <protectedRange sqref="C55" name="Diligenciar_2_1_10_2_1"/>
    <protectedRange sqref="C15" name="Diligenciar_2_5_3_1_8_1_1"/>
    <protectedRange sqref="C16" name="Diligenciar_2_15_3_1_1"/>
    <protectedRange sqref="C18" name="Diligenciar_2_2_1_1_2_5_1_1"/>
    <protectedRange sqref="C19" name="Diligenciar_2_2_1_1_2_5_2_1"/>
    <protectedRange sqref="C20" name="Diligenciar_2_2_1_1_2_5_3_1"/>
    <protectedRange sqref="C21" name="Diligenciar_2_2_1_1_2_5_4_1"/>
    <protectedRange sqref="C31" name="Diligenciar_2_2_1_3_2_1"/>
    <protectedRange sqref="D53" name="Diligenciar_6_2_1_1_1"/>
    <protectedRange sqref="D49:D51" name="Diligenciar_3_1_2_1_2"/>
    <protectedRange sqref="D54" name="Diligenciar_6_2_3"/>
    <protectedRange sqref="D52" name="Diligenciar_3_1_1_1_1_1"/>
    <protectedRange sqref="D47 D17" name="Diligenciar_7_2_1_1_1_1_1"/>
    <protectedRange sqref="D48" name="Diligenciar_6_2_2_1"/>
    <protectedRange sqref="D13" name="Rango1_18_4"/>
    <protectedRange sqref="D32:D34 D15:D16 D29 D42 D18:D24 D58" name="Diligenciar_12_1_4_3_1"/>
    <protectedRange sqref="D12" name="Diligenciar_1_2_4_1"/>
    <protectedRange sqref="D25" name="Diligenciar_6_10_1"/>
    <protectedRange sqref="D30" name="Diligenciar_12_2_1"/>
    <protectedRange sqref="D31" name="Diligenciar_13_2_1"/>
    <protectedRange sqref="D35" name="Diligenciar_1_2_3_2_1"/>
    <protectedRange sqref="D36" name="Diligenciar_12_1_4_2_2_3_2_1"/>
    <protectedRange sqref="D37:D40" name="Diligenciar_6_2_3_3_2_1"/>
    <protectedRange sqref="D55:D56 D59" name="Diligenciar_21_2_1_1"/>
    <protectedRange sqref="E48" name="Diligenciar_6_6_3_1"/>
    <protectedRange sqref="E13" name="Rango1_18_5"/>
    <protectedRange sqref="E12 E35 E44" name="Diligenciar_22_1_2_4_1"/>
    <protectedRange sqref="E30" name="Diligenciar_12_2_2"/>
    <protectedRange sqref="E15:E16 E18:E21 E31:E33" name="Diligenciar_13_2_2"/>
    <protectedRange sqref="E36" name="Diligenciar_12_1_4_2_2_3_2_2"/>
    <protectedRange sqref="E37:E40" name="Diligenciar_6_6_2_3_2_1"/>
    <protectedRange sqref="E55:E56 E59" name="Diligenciar_21_2_1_2"/>
    <protectedRange sqref="F49:F51 F53" name="Rango1_6_8"/>
    <protectedRange sqref="F54" name="Rango1_8_6"/>
    <protectedRange sqref="F52" name="Rango1_6_1_4"/>
    <protectedRange sqref="F44:F47" name="Rango1_4_7_2"/>
    <protectedRange sqref="F48" name="Rango1_8_4_3"/>
    <protectedRange sqref="F13" name="Rango1_18_6"/>
    <protectedRange sqref="F14" name="Rango1_5_8_2"/>
    <protectedRange sqref="F15:F16" name="Rango1_2_8_2"/>
    <protectedRange sqref="F17" name="Rango1_4_8_2"/>
    <protectedRange sqref="F18:F21" name="Rango1_6_7_2"/>
    <protectedRange sqref="F22:F24" name="Rango1_8_5_2"/>
    <protectedRange sqref="F12" name="Rango1_4_3_6_1"/>
    <protectedRange sqref="F25:F26" name="Rango1_2_2_9"/>
    <protectedRange sqref="F30:F34" name="Rango1_10_3_4"/>
    <protectedRange sqref="F27:F29" name="Rango1_2_2_2_3"/>
    <protectedRange sqref="F42" name="Rango1_4_5_2_1"/>
    <protectedRange sqref="F43" name="Rango1_2_2_4_2_2"/>
    <protectedRange sqref="F35 F39" name="Rango1_4_3_3_2_2"/>
    <protectedRange sqref="F36" name="Rango1_6_2_3_2_2"/>
    <protectedRange sqref="F37:F38 F40:F41" name="Rango1_8_2_5_2_2"/>
    <protectedRange sqref="F55:F56 F59" name="Rango1_10_2_4"/>
    <protectedRange sqref="F58" name="Rango1_4_7_1_2"/>
    <protectedRange sqref="F57" name="Rango1_8_4_1_2"/>
    <protectedRange sqref="G49:G51 G53" name="Rango1_6_9"/>
    <protectedRange sqref="G54" name="Rango1_8_7"/>
    <protectedRange sqref="G52" name="Rango1_6_1_5"/>
    <protectedRange sqref="G44:G47" name="Rango1_4_7_3"/>
    <protectedRange sqref="G48" name="Rango1_8_4_4"/>
    <protectedRange sqref="G13" name="Rango1_18_7"/>
    <protectedRange sqref="G14" name="Rango1_5_8_3"/>
    <protectedRange sqref="G15:G16" name="Rango1_2_8_4"/>
    <protectedRange sqref="G17:G21" name="Rango1_6_7_3"/>
    <protectedRange sqref="G22:G24" name="Rango1_8_5_3"/>
    <protectedRange sqref="G12" name="Rango1_4_3_6_2"/>
    <protectedRange sqref="G25:G26" name="Rango1_2_2_10"/>
    <protectedRange sqref="G30:G34" name="Rango1_10_3_5"/>
    <protectedRange sqref="G27:G29" name="Rango1_2_2_2_4"/>
    <protectedRange sqref="G42" name="Rango1_4_5_2_2"/>
    <protectedRange sqref="G43" name="Rango1_2_2_4_2_3"/>
    <protectedRange sqref="G35 G39" name="Rango1_4_3_3_2_3"/>
    <protectedRange sqref="G36" name="Rango1_6_2_3_2_3"/>
    <protectedRange sqref="G37:G38 G40:G41" name="Rango1_8_2_5_2_3"/>
    <protectedRange sqref="G55:G56 G59" name="Rango1_10_2_5"/>
    <protectedRange sqref="G58" name="Rango1_4_7_1_3"/>
    <protectedRange sqref="G57" name="Rango1_8_4_1_3"/>
    <protectedRange sqref="AB49:AC51 V49:Z51 V54:W54 AB54:AC54" name="Rango1_9"/>
    <protectedRange sqref="AD49:AD51" name="Rango1_3_1_5"/>
    <protectedRange sqref="AD54" name="Rango1_8_8"/>
    <protectedRange sqref="AB52:AC52 Z52 V52:W52" name="Rango1_9_4"/>
    <protectedRange sqref="AD52" name="Rango1_6_1_6"/>
    <protectedRange sqref="AB45:AC47 AC44 V44:Z48 AB48" name="Rango1_15"/>
    <protectedRange sqref="AD45:AD46" name="Rango1_4_7_4"/>
    <protectedRange sqref="AD48" name="Rango1_8_4_5"/>
    <protectedRange sqref="V13:Z13 AB13:AC13" name="Rango1_18_8"/>
    <protectedRange sqref="AD23 AD57 AD47 AC17:AD17 AC25:AD25 AC53:AD53 AC55:AD55 AD41 AC23:AC24 AC14:AD14 AD28 AC48" name="Rango1_5_8_4"/>
    <protectedRange sqref="AD13" name="Rango1_1_6_1"/>
    <protectedRange sqref="Z37:Z38 Z40 Z42 Z24 Z29 Y32:Z32" name="Rango1_3_7_1"/>
    <protectedRange sqref="AB17 AB23:AB24" name="Rango1_6_7_4"/>
    <protectedRange sqref="V17 X17:Z17 X23:Z23 V23:V24 X24:Y24" name="Rango1_1_1_1_5"/>
    <protectedRange sqref="AB26:AC27 V34:W34 AB53 V14:Z14 AB14 V25:Z26 AB25 AB55 V53:Z53 V42:Y42 AB42:AC42 V30:Z30 V58:Z58 AB58:AC58 V43 V27 X27:Z27 X43:Y43 W28 V29:Y29 V32:W32 AB29:AC30 X52:Y52 W33 AB34:AC34 W31 AB32:AC32 X54:Z54" name="Rango1_2_7"/>
    <protectedRange sqref="AD58 AD26 AD29 AD42 AD24" name="Rango1_2_2_11"/>
    <protectedRange sqref="AD30" name="Rango1_10_3_6"/>
    <protectedRange sqref="AD32 AD34" name="Diligenciar_9_3_2"/>
    <protectedRange sqref="AD27" name="Rango1_2_2_2_5"/>
    <protectedRange sqref="V36:Z36 V39:Z39 AB43:AC43 W43 W27 Z43 V37:Y38 V40:Y40 W41 AB36:AC40" name="Rango1_12_3_2"/>
    <protectedRange sqref="AD43" name="Rango1_2_2_4_2_4"/>
    <protectedRange sqref="AD36" name="Rango1_2_3_2_3_2"/>
    <protectedRange sqref="AD37:AD40" name="Rango1_8_2_5_2_4"/>
    <protectedRange sqref="AB56:AC56 W57 AB59:AC59 V59:Z59 V55:Z56" name="Rango1_1_10"/>
    <protectedRange sqref="AD56" name="Diligenciar_9_3_1"/>
    <protectedRange sqref="AB15:AC16 V15:Z16 AB18:AC21 V18:Z21 V33 AB33:AC33 X33 V31 AB31:AC31 X31:Z31 Z33" name="Rango1_11_3_1"/>
    <protectedRange sqref="AD15:AD16 AD18:AD21 AD33 AD31" name="Rango1_10_3_5_1"/>
    <protectedRange sqref="AC22:AD22 AC28 AC41 AC57" name="Rango1_5_8_1_1"/>
    <protectedRange sqref="AB22 AB28 AB41 AB57" name="Rango1_6_7_1_1"/>
    <protectedRange sqref="X22:Z22 V22 V28 X28:Z28 V41 X41:Z41 V57 X57:Z57" name="Rango1_1_1_1_5_1"/>
  </protectedRanges>
  <mergeCells count="13">
    <mergeCell ref="A7:AG7"/>
    <mergeCell ref="A1:B6"/>
    <mergeCell ref="C1:AD6"/>
    <mergeCell ref="AE1:AG2"/>
    <mergeCell ref="AE3:AG4"/>
    <mergeCell ref="AE5:AG6"/>
    <mergeCell ref="A8:O9"/>
    <mergeCell ref="P8:U8"/>
    <mergeCell ref="V8:AD10"/>
    <mergeCell ref="AE8:AG10"/>
    <mergeCell ref="P9:Q10"/>
    <mergeCell ref="R9:U10"/>
    <mergeCell ref="L10:O10"/>
  </mergeCells>
  <conditionalFormatting sqref="Z982">
    <cfRule type="containsBlanks" dxfId="85" priority="15">
      <formula>LEN(TRIM(Z982))=0</formula>
    </cfRule>
  </conditionalFormatting>
  <conditionalFormatting sqref="C115 C268:C270">
    <cfRule type="cellIs" dxfId="84" priority="13" stopIfTrue="1" operator="lessThan">
      <formula>1</formula>
    </cfRule>
    <cfRule type="cellIs" dxfId="83" priority="14" stopIfTrue="1" operator="lessThan">
      <formula>1</formula>
    </cfRule>
  </conditionalFormatting>
  <conditionalFormatting sqref="C220:C222">
    <cfRule type="cellIs" dxfId="82" priority="11" stopIfTrue="1" operator="lessThan">
      <formula>1</formula>
    </cfRule>
    <cfRule type="cellIs" dxfId="81" priority="12" stopIfTrue="1" operator="lessThan">
      <formula>1</formula>
    </cfRule>
  </conditionalFormatting>
  <conditionalFormatting sqref="C223">
    <cfRule type="cellIs" dxfId="80" priority="9" stopIfTrue="1" operator="lessThan">
      <formula>1</formula>
    </cfRule>
    <cfRule type="cellIs" dxfId="79" priority="10" stopIfTrue="1" operator="lessThan">
      <formula>1</formula>
    </cfRule>
  </conditionalFormatting>
  <conditionalFormatting sqref="C271">
    <cfRule type="cellIs" dxfId="78" priority="7" stopIfTrue="1" operator="lessThan">
      <formula>1</formula>
    </cfRule>
    <cfRule type="cellIs" dxfId="77" priority="8" stopIfTrue="1" operator="lessThan">
      <formula>1</formula>
    </cfRule>
  </conditionalFormatting>
  <conditionalFormatting sqref="C224:C226 C228">
    <cfRule type="cellIs" dxfId="76" priority="5" stopIfTrue="1" operator="lessThan">
      <formula>1</formula>
    </cfRule>
    <cfRule type="cellIs" dxfId="75" priority="6" stopIfTrue="1" operator="lessThan">
      <formula>1</formula>
    </cfRule>
  </conditionalFormatting>
  <conditionalFormatting sqref="C219">
    <cfRule type="cellIs" dxfId="74" priority="3" stopIfTrue="1" operator="lessThan">
      <formula>1</formula>
    </cfRule>
    <cfRule type="cellIs" dxfId="73" priority="4" stopIfTrue="1" operator="lessThan">
      <formula>1</formula>
    </cfRule>
  </conditionalFormatting>
  <conditionalFormatting sqref="C227">
    <cfRule type="cellIs" dxfId="72" priority="1" stopIfTrue="1" operator="lessThan">
      <formula>1</formula>
    </cfRule>
    <cfRule type="cellIs" dxfId="71" priority="2" stopIfTrue="1" operator="lessThan">
      <formula>1</formula>
    </cfRule>
  </conditionalFormatting>
  <dataValidations xWindow="997" yWindow="441" count="99">
    <dataValidation allowBlank="1" showErrorMessage="1" errorTitle="Información incorrecta" error="Favor seleccione una de las opciones de la lista" promptTitle="Duración estimada" prompt="Seleccione con base en lo siguiente:_x000a_0 Días_x000a_1 Meses_x000a_2 Años" sqref="F11 F978:F979 F982 F984"/>
    <dataValidation allowBlank="1" showErrorMessage="1" errorTitle="Información incorrecta" error="Favor seleccione una opción de la lista" promptTitle="Modalidad de selección" prompt="Seleccione la modalidad de selección de acuerdo al instructivo de la Hoja &quot;Datos&quot;" sqref="G11 G978:G985 G836"/>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I985 H836:I836 H978 H980:H985"/>
    <dataValidation allowBlank="1" showInputMessage="1" showErrorMessage="1" errorTitle="Información incorrecta" error="Favor seleccione el mes de la lista" sqref="C11 E1039:E1063 E1505 C978:C980 E863:E876 E1476:E1483 E1157:E1163 E1028:E1031 E991 E1508:E1513 E1015:E1024 E1033 E1177:E1181 E1131:E1155 E48 E59 E18:E21 E15:E16 E12 E44 E55:E56 E30:E33 E35:E40 E1426:E1444"/>
    <dataValidation allowBlank="1" showErrorMessage="1" errorTitle="Información incorrecta" error="Seleccione una opción de la lista" promptTitle="Vigencias futuras" prompt="Seleccione SI o NO según el caso" sqref="K11 K978:K985 K836"/>
    <dataValidation allowBlank="1" showErrorMessage="1" errorTitle="Información incorrecta" error="Favor seleccione el mes de la lista" prompt="_x000a_" sqref="D11 D980 D978"/>
    <dataValidation allowBlank="1" showErrorMessage="1" errorTitle="Dato ingresado incorrecto" error="Ingrese el número correcto" promptTitle="Duración estimada contrato" prompt="Ingrese cantidad estimada de días, meses, años del contrato" sqref="E11 E978 E980"/>
    <dataValidation allowBlank="1" showInputMessage="1" showErrorMessage="1" promptTitle="N° Necesidad en SAP" prompt="Es el número que arroja SAP al matricular el PAA" sqref="W822:W835 W1157:W1163 W1184:W1187 W1165:W1166 W137:W148 W150:W153 W1170 W1463:W1504 W1508:W1513 W1172 W979 W1177:W1182 V823:V825 W991:W1005 W1018:W1024 W1090:W1155 V821 W870:W929 W931:W944 W946:W977 W282:W290 W842:W844 W837:W840 Y861 W857:W862 W846:W855 W864:W865 W292:W820 W1028:W1030 W1008:W1015 W1033 W1067:W1075 W1077:W1078 W1081:W1088 W1039:W1063 W132:W135 W128:W130 W155:W172 W174:W244 W269 W272:W280 W246:W267 V1275:V1278 W1259:W1276 W1279:W1364 W1246:W1257 W59:W126 W13 W15:W16 V52 W26:W27 W18:W21 W56:W57 W31:W34 W36:W41 W43:W52 W54 W1366:W1461 W1523:W1680"/>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33:AG200 AG979 AG1450:AG1504 AG12:AG127 AG224:AG241 AG202:AG220 AG857:AG977 AG243:AG835 AG837:AG855 AG1188:AG1274 AG1398:AG1420 AD17 AD28 AD22:AD23 AD47:AD52 AD13 AD57 AD36:AD41 AD54 AG1426:AG1444 AG1523:AG1680"/>
    <dataValidation allowBlank="1" showInputMessage="1" showErrorMessage="1" promptTitle="Número de radicado" prompt="Ingrese el número del radicado resolución y/o carta de aceptación para los de mínima cuantía" sqref="Z694 Y877:Y929 Y1018:Y1024 Y1027:Y1062 Y1157:Y1187 Y96:Y215 Z1454:Z1458 Z1461 Z1472:Z1475 Z1465:Z1466 Y1483:Y1504 Y1478:Y1480 Y1508:Y1513 Y979 Y549:Y552 Y217:Y517 Y874:Y875 Y986:Y1005 Y931:Y977 Y556:Y835 Y857:Y860 Y837:Y855 Y872 Y865 Y520:Y546 W1006:W1007 Y1008:Y1016 W1156 Z1250:Z1257 Z1261:Z1262 Z1269:Z1272 Y55:Y94 V34 AB58 Z40 AB42 V42:X42 Z42 V58:X58 V14:X14 Z58 Y32:Z32 Z37:Z38 X52:Y52 Z14 AB14 X54:Z54 Y36:Y38 Z29 AB29 Z24:Z25 V25:X25 AB25 AB34 AB53 V53:Z53 AB55 Z55 Y1064:Y1155 X29:X30 W28:W30 V29:V30 Y40:Y51 Y1246:Y1475 Y13:Y31 Y1523:Y1680"/>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556:X835 X1018:X1027 D999:D1009 D1184:D1186 X1165:X1187 X96:X280 X1465:X1469 X1472:X1475 X1484:X1504 X1509:X1513 X979 X1089:X1155 X292:X296 X298:X546 X551 X931:X977 D1177 X282:X290 X837:X844 X857:X862 X846:X855 X864:X929 D986:D993 X986:X1005 V1006:V1007 X1047:X1051 X1053 X1055:X1059 D1064:D1065 X31:X34 X1008:X1016 D995:D996 X1031:X1045 D1158 D1160:D1163 X1157:X1163 X1072:X1087 D1011:D1014 D1131:D1155 X1261:X1265 X1246:X1250 X59:X94 X15:X24 X26:X28 X13 X36:X41 X1061:X1065 X56:X57 X43:X51 X1269:X1454 X1523:X1680">
      <formula1>36526</formula1>
    </dataValidation>
    <dataValidation type="list" allowBlank="1" showInputMessage="1" showErrorMessage="1" errorTitle="Error" error="Favor seleccione el estado del contrato de acuerdo a la lista" promptTitle="Estado del Contrato" prompt="Inserte el estado del Contrato" sqref="AC292:AC546 AC1413:AC1414 AC1508:AC1513 AC551 AC864:AC929 AC97:AC276 AC931:AC1005 AC556:AC855 AC857 AC861:AC862 AC282:AC286 AC1008:AC1016 AC1428:AC1448 AC1454 AC1474:AC1475 AC1484:AC1486 AC1499 AC1501 AC1018:AC1245 AC1250 AC1271:AC1272 AC1275:AC1400 AC1421:AC1425 AC60:AC94 AC48 AC57 AC41 AC55 AC22:AC25 AC53 AC28 AC17 AC14 AC1523:AC1680">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0:AF94 AF1273:AF1274 AF1263:AF1265 AF1467:AF1469">
      <formula1>$F$405:$F$409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8:AF89">
      <formula1>$F$394:$F$398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AF59">
      <formula1>$F$425:$F$429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60:AF876 AF837:AF857">
      <formula1>#REF!</formula1>
    </dataValidation>
    <dataValidation type="list" allowBlank="1" showInputMessage="1" showErrorMessage="1" errorTitle="Información incorrecta" error="Favor seleccione una opción de la lista" promptTitle="Modalidad de selección" prompt="Seleccione la modalidad de selección del contratista" sqref="F1275:F1425 F83:F95 F578:F835 F97:F276 F1450:F1465 F1467:F1475 F1484:F1487 F983 F567 F565 F73:F75 F569:F571 F281:F555 F860:F977 F986:F1065 F980 F71 F857 F837:F854 F69 F1131:F1187 F12:F59 F1508:F1680">
      <formula1>MODSELECCION</formula1>
    </dataValidation>
    <dataValidation allowBlank="1" showInputMessage="1" showErrorMessage="1" promptTitle="Fuente de recursos" prompt="Ingrese la(s) fuente(s) de financiación, separelas por &quot;-&quot;" sqref="G877:G927 G1508:G1522 G547:G578 G857:G861 G837:G855 G986:G1033 AD1046:AD1063 G1035:G1187 G1275:G1425 G1450:G1475 G1499 G1501:G1504 G14:G96 G12"/>
    <dataValidation type="list" allowBlank="1" showInputMessage="1" showErrorMessage="1" sqref="P60:P92 P12:P57 R948 P1450:P1466 R958 P1484:P1504 P1508 R291:R293 P95:P836 P928:P929 R295 P931 R945 R286 R281:R284 R960 P841:P842 P860 P846:P848 P866 P868:P869 P934:P1016 P1018:P1025 R1455:R1457 R1472:R1473 R1460:R1464 R1475 R1466 P1472:P1475 P1027:P1262 R1251:R1253 R1269:R1270 R1256:R1260 P1269:P1272 R1262 R1272 P1398:P1420 P1523:P1680">
      <formula1>PROGRAMAS</formula1>
    </dataValidation>
    <dataValidation type="list" allowBlank="1" showInputMessage="1" showErrorMessage="1" promptTitle="Dependencia" prompt="Seleccione la dependencia" sqref="A877:A977 A837:A861 A986:A1016 A1018:A1063 A1484:A1504 A12:A835 A1066:A1449 A1508:A1680">
      <formula1>DEPENDENCIA</formula1>
    </dataValidation>
    <dataValidation allowBlank="1" showInputMessage="1" showErrorMessage="1" errorTitle="Información incorrecta" error="Favor seleccione el mes de la lista" promptTitle="Fecha" prompt="Ingrese la cantidad y la unidad &quot;5 meses&quot;" sqref="E1066:E1130 E837:E855 E237:E835 E1035:E1038 E1450:E1475 E1500:E1504 E1484:E1498 E979 E928:E977 E203:E215 E857:E861 E91:E98 E134 E131:E132 E178:E181 E113:E115 E122:E128 E230 E167 E183:E201 E105:E108 E170:E175 E101 E138:E154 E136 E217:E222 E156:E165 E60:E87 E13 E1523:E1680"/>
    <dataValidation allowBlank="1" showInputMessage="1" showErrorMessage="1" promptTitle="UNSPSC" prompt="Escriba el código o códigos que aplican según la clasificación en la  hoja: DATOS o en la página web: www.colombiacompra.gov.co" sqref="B928:B956 B823:B835 B837:B855 B983 B1066:B1130 B1443:B1475 B1484:B1504 B1509:B1510 B958:B977 B857:B861 B544:B548 B551 B554 B281:B542 B556:B820 B158:B169 C106 B148:B152 B195:B196 B140:B141 B143:B146 B171:B179 B155:B156 B100:B101 B265 B257:B263 B242 B267:B268 B181:B187 B192:B193 B98 B270:B272 B225:B236 B274:B275 B189:B190 B118:B130 B104:B108 B254:B255 B133:B138 B213:B223 B110:B116 B200:B211 B60:B96 B13 B1426:B1440 B1523:B1680"/>
    <dataValidation type="decimal" operator="greaterThanOrEqual" allowBlank="1" showInputMessage="1" showErrorMessage="1" promptTitle="Valor" prompt="Digite el valor sin &quot;.&quot; y &quot;,&quot;" sqref="I1625 I559:I578 H691:H819 H558:H580 H582:H689 I291:I293 I533:I534 H409:H539 H555:I556 H1501:I1501 I1646 I1641 H1527:H1625 I815 I1623 H1523:H1525 H1640:H1680 H1628 I1276:I1278 I63:I79 H942:H977 H62:H78 I284 I286 H185:H286 I281:I282 H837 H858:H859 I877:I977 H877:H940 H80:I87 H1086:H1130 I1077:I1083 I1085:I1130 I1067 H291:H407 H1450:I1475 H1066:H1084 I1070:I1071 I1073:I1075 I232 I111:I112 H547:I553 H1484:H1487 H979:I979 H1499:I1499 I295 H90:H183 I99:I100 I125 I127 I145 I147 I167 I180 I187:I188 I193 I215 I230 H1275:H1278 H59:I60 H48:I48 H12 H14:I16 H25:I25 H30:I42 I49:I50 H52:I52 H54:I56">
      <formula1>0</formula1>
    </dataValidation>
    <dataValidation allowBlank="1" showInputMessage="1" showErrorMessage="1" promptTitle="PEP" prompt="Código PEP_x000a_Este código  permite relacionar el Plan de Adquisiciones con el informe de Ejecución Presupuestal de Hacienda y hacer un mejor análisis de la información." sqref="S60:S552 S12:S57 S555:S835 S1513 S1518 S928:S954 S979 S956:S977 S1508:S1510 S1506 S1484:S1487 S1279:S1283 S1499 S1501 S1450:S1475 S1480 S1354:S1355 S1246:S1277 S1398:S1401 S1413:S1414 S1419 S1523:S1680"/>
    <dataValidation type="date" operator="greaterThanOrEqual" allowBlank="1" showInputMessage="1" showErrorMessage="1" errorTitle="Error en el ingreso" error="Ingrese la fecha con el formato DD/MM/AAAA" promptTitle="Fecha inicio proceso" prompt="Ingrese la fecha con el formato DD/MM/AAAA" sqref="D979 D237:D835 D203:D215 D837:D861 D1066:D1130 D1450:D1475 D1484:D1504 D928:D977 D134 D170:D175 D178:D181 D113:D115 D131:D132 D230 D167 D183:D201 D105:D108 D122:D128 D101 D138:D154 D136 D217:D222 D156:D165 D60:D98 D13 D1523:D1680">
      <formula1>42005</formula1>
    </dataValidation>
    <dataValidation type="whole" operator="greaterThanOrEqual" allowBlank="1" showInputMessage="1" showErrorMessage="1" promptTitle="Valor" prompt="Digite el valor sin &quot;.&quot; y &quot;,&quot;" sqref="I91:I94 I1275 I1640 H581 H61:I61 I62 I1624 I273:I280 I1500 I1503:I1504 I1484:I1495 I1497:I1498 I1647:I1680 I1628 H1632:I1633 H690 I579:I814 I283 I285 I837 I831:I832 I296:I532 I828:I829 I835 I816:I825 I294 H408 I535:I546 I1642:I1645 H557:I557 I558 I1523:I1622 I96:I98 I126 I146 I179 I181:I186 I189:I192 I194:I214 I234:I262 I148:I166 I113:I124 I229 I101:I110 I231 I216:I225 I227 I128:I133 I135:I144 I168:I170 I172:I176 I264:I271 H17:I18 I19 H26:I29 I22:I24 H19:H24 H43:I47 I12 H53:I53">
      <formula1>0</formula1>
    </dataValidation>
    <dataValidation allowBlank="1" showErrorMessage="1" errorTitle="Información incorrecta" error="Favor seleccione una de las opciones de la lista" promptTitle="Unidad de contratación" prompt="Seleccione la dependencia o secretaría responsable" sqref="N862:N977 N850 N837:N846 N858:N859 N848 N986:N1016 N982 N1018:N1187 N12:N835 N1484:N1504 N1508:N1516 M1507 M1275:N1425 N1426:N1475 N1523:N1680"/>
    <dataValidation type="list" allowBlank="1" showInputMessage="1" showErrorMessage="1" errorTitle="Información incorrecta" error="Seleccione una opción de la lista" promptTitle="Vigencias futuras" prompt="Seleccione la opción del desplegable" sqref="J877:J929 J986:J1016 J857:J861 J837:J855 J931:J977 J1018:J1187 J12:J835 J1484:J1504 H79 J1275:J1475 J1508:J1680">
      <formula1>"SI,NO"</formula1>
    </dataValidation>
    <dataValidation allowBlank="1" showInputMessage="1" showErrorMessage="1" errorTitle="Información incorrecta" error="Favor seleccione el mes de la lista" promptTitle="Descripción" prompt="Digite el objeto contractual" sqref="Q1465:Q1466 T1472:T1473 Q1472:Q1473 T1466 T1465:U1465 C559:C835 O759 U759:V759 T1261:U1261 C90 F855 K855:N855 C841 C1465:C1475 C1450:C1460 C1484:C1504 E856:Z856 AB856:AE856 C837:C838 C928:C977 C294:C550 C291 O477 U477:V477 C553:C554 C556:C557 AG856 C843:C845 C848:C860 C1095:C1130 C1462 C281 C63:C87 C285:C286 B856 C95:C105 C176:C178 U239:U249 C142:C153 C107:C110 C113:C140 C180:C276 C155:C174 Q1261:Q1262 T1269:T1270 Q1269:Q1270 T1262 C60:C61 C1523:C1679"/>
    <dataValidation type="list" allowBlank="1" showInputMessage="1" showErrorMessage="1" errorTitle="Información incorrecta" error="Favor seleccione una opción de la lista" promptTitle="Modalidad de selección" prompt="Seleccione la modalidad de selección del contratista" sqref="F1066:F1130 F76:F82 F1488 F96 F568 F556:F564 F566 F572:F577 F858:F859 F70 F72 F60:F68">
      <formula1>MODALIDAD</formula1>
    </dataValidation>
    <dataValidation type="list" allowBlank="1" showInputMessage="1" showErrorMessage="1" errorTitle="Información incorrecta" error="Favor seleccione una de las opciones de la lista" promptTitle="Vigencias futuras" prompt="Seleccione el estado de las vigencias futuras" sqref="I95 K877:K977 K857:K861 K837:K854 K986:K1016 K1018:K1187 K12:K835 K1454:K1456 K1458:K1466 K1472:K1475 K1484:K1504 K1275:K1449 K1508:K1680">
      <formula1>VIGENCIAS</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1156 Y1006:Y1007">
      <formula1>""</formula1>
    </dataValidation>
    <dataValidation errorStyle="information" allowBlank="1" showErrorMessage="1" promptTitle="Nombre responsable" prompt="Es el lider gestor de contratación de cada Dependencia" sqref="O60:O87 O95:O476 O862:O977 O478:O758 O850 O837:O842 O858:O859 O848 O986:O1016 O760:O835 O1018:O1187 O1429:O1439 O1450:O1475 O1484:O1504 O1508:O1516 O1426:O1427 O1523:O1680"/>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500 AF95">
      <formula1>$F$365:$F$369</formula1>
    </dataValidation>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95 X547:X550 X552 X1455:X1464 X1470:X1471 X1476 X1478:X1483 X1266:X1268 X1251:X1260">
      <formula1>42370</formula1>
    </dataValidation>
    <dataValidation type="list" allowBlank="1" showInputMessage="1" showErrorMessage="1" promptTitle="Fuente de recursos" prompt="Ingrese la(s) fuente(s) de financiación, separelas por &quot;-&quot;" sqref="G928:G977 G579:G835 G1484:G1488 G97:G546 G13 G1426:G1449 G1523:G1680">
      <formula1>FUENTE</formula1>
    </dataValidation>
    <dataValidation type="textLength" allowBlank="1" showInputMessage="1" showErrorMessage="1" error="Ingrese el nombre de la actividad que no exceda los 40 carácteres" sqref="I1411 I1357 U1275:U1397 U1421:U1425">
      <formula1>0</formula1>
      <formula2>40</formula2>
    </dataValidation>
    <dataValidation type="list" allowBlank="1" showInputMessage="1" showErrorMessage="1" errorTitle="Error" error="Inserte el estado del contrato" promptTitle="Estado del Contrato" prompt="Inserte el estado del Contrato" sqref="AC287:AC290 AC1487 AC1456:AC1473 AC1449:AC1453 AC277:AC280 AC1246:AC1249 AC1252:AC1270 AC1273:AC1274 AC1401 AC56 AC54 AC26:AC27 AC58:AC59 AC18:AC21 AC15:AC16 AC13 AC42:AC47 AC29:AC34 AC36:AC40 AC49:AC52">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77:AF927">
      <formula1>$F$433:$F$437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87:AF290">
      <formula1>$F$404:$F$408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91:AF295 AF547:AF555 AF281:AF286">
      <formula1>$F$371:$F$375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96:AF546">
      <formula1>$F$625:$F$629</formula1>
    </dataValidation>
    <dataValidation type="decimal" operator="greaterThanOrEqual" allowBlank="1" showInputMessage="1" showErrorMessage="1" sqref="H540:H546 H1476:I1483 H1488 H838:I838 I865:I869 H863:H876 H1509:I1513 I826:I827 H820:H827 H1426:H1444">
      <formula1>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C552 U876 C875:C876 T872 C863:C864 T875 T865 C866:C869 C1480 AD1480 C1426:C1444"/>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56:AF578 AF1623:AF1648">
      <formula1>$F$392:$F$396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0:AF1471 AF1266:AF1268">
      <formula1>$F$376:$F$380</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1508:AG1513 AG1518 AG1505:AG1506 AG986:AG1187 AD1505:AD1507 AG1422:AG1425 AG1275:AG1365 AG1369:AG1397 AD56 AD34 AD32"/>
    <dataValidation operator="greaterThanOrEqual" allowBlank="1" showInputMessage="1" showErrorMessage="1" promptTitle="Valor" prompt="Digite el valor sin &quot;.&quot; y &quot;,&quot;" sqref="I858:I859"/>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58:AF859">
      <formula1>$F$2558:$F$2562</formula1>
    </dataValidation>
    <dataValidation type="list" allowBlank="1" showErrorMessage="1" errorTitle="Información incorrecta" error="Seleccione una opción de la lista" promptTitle="Vigencias futuras" prompt="Seleccione SI o NO según el caso" sqref="J863:J876 J1505:J1507 J1476:J1483">
      <formula1>"SI,NO"</formula1>
    </dataValidation>
    <dataValidation type="whole" operator="greaterThanOrEqual" allowBlank="1" showInputMessage="1" showErrorMessage="1" sqref="I863:I864 I870:I876 D863:D876 D1476:D1483 D1015:D1017 D1033 D1156:D1157 D1159 D1039:D1063 D1505:D1522 D994 D997:D998 D1010 D1178:D1183 D1187 D1164:D1176 D58:D59 D42 D12 D15:D25 D29:D40 D47:D56 D1426:D1446 I1426:I1444">
      <formula1>0</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76:K1483 K872 K863:K870 K874:K876">
      <formula1>#REF!</formula1>
    </dataValidation>
    <dataValidation errorStyle="information" allowBlank="1" showInputMessage="1" showErrorMessage="1" promptTitle="Nombre responsable" prompt="Es el lider gestor de contratación de cada Dependencia" sqref="S862 S876 S872 L1476:L1483"/>
    <dataValidation allowBlank="1" showErrorMessage="1" promptTitle="PEP" prompt="Código PEP_x000a_Este código  permite relacionar el Plan de Adquisiciones con el informe de Ejecución Presupuestal de Hacienda y hacer un mejor análisis de la información." sqref="S873:S875 S863:S871 S986:S1016 S1488 S1018:S1025 S1027:S1187 S1476:S1479 S1481:S1483 S877:S927 S1402 S1426:S1449"/>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33">
      <formula1>$F$487:$F$491</formula1>
    </dataValidation>
    <dataValidation type="decimal" allowBlank="1" showInputMessage="1" showErrorMessage="1" sqref="I1047">
      <formula1>0</formula1>
      <formula2>9999999999999990000</formula2>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85:AF1187 AD1006:AD1007 AF1066:AF1094 AF1172 AF1000:AF1012">
      <formula1>$F$628:$F$632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34:AF1065 AF986:AF999 AF1095:AF1171 AF1013:AF1032 AF1173:AF1184">
      <formula1>TIPOSUPER</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88:AF1245">
      <formula1>$F$249:$F$253</formula1>
    </dataValidation>
    <dataValidation type="list" allowBlank="1" showErrorMessage="1" errorTitle="Información incorrecta" error="Favor seleccione una opción de la lista" sqref="F1188:F1274 F1426:F1439">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22:AF1425 AF1373:AF1397">
      <formula1>$AI$2:$AI$5</formula1>
    </dataValidation>
    <dataValidation allowBlank="1" showInputMessage="1" showErrorMessage="1" promptTitle="Ubicación" prompt="Verificar opciones en la hoja &quot;Datos&quot;" sqref="R1279:R1283 R1354:R1355"/>
    <dataValidation type="list" allowBlank="1" showInputMessage="1" showErrorMessage="1" sqref="P870:P927 P867 P862:P865 A862:A876">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6 AF1262">
      <formula1>$F$372:$F$376</formula1>
    </dataValidation>
    <dataValidation type="list" allowBlank="1" showInputMessage="1" showErrorMessage="1" errorTitle="Información incorrecta" error="Favor seleccione una opción de la lista" promptTitle="Modalidad de selección" prompt="Seleccione la modalidad de selección del contratista" sqref="F1466">
      <formula1>copia</formula1>
    </dataValidation>
    <dataValidation type="list" allowBlank="1" showInputMessage="1" showErrorMessage="1" errorTitle="Información incorrecta" error="Favor seleccione una de las opciones de la lista" promptTitle="Vigencias futuras" prompt="Seleccione el estado de las vigencias futuras" sqref="K1470:K1471">
      <formula1>enejecucion</formula1>
    </dataValidation>
    <dataValidation type="list" allowBlank="1" showInputMessage="1" showErrorMessage="1" sqref="R1467 R1469:R1471 P1467:P1471 R1263 P1263:P1268 R1265:R1268 R1273:R1274 P1273:P1274">
      <formula1>anexo3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2:AF1473 AF1251:AF1261 AF1269:AF1270 AF1455:AF1465">
      <formula1>$F$377:$F$381</formula1>
    </dataValidation>
    <dataValidation type="list" allowBlank="1" showInputMessage="1" showErrorMessage="1" errorTitle="Información incorrecta" error="Favor seleccione una de las opciones de la lista" promptTitle="Vigencias futuras" prompt="Seleccione el estado de las vigencias futuras" sqref="K1457 K1450:K1453 K1467:K1469">
      <formula1>gobernacion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50:AF1453 AF1246:AF1249">
      <formula1>$F$406:$F$410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54 AF1271:AF1272 AF1250 AF1474:AF1475">
      <formula1>$F$386:$F$390</formula1>
    </dataValidation>
    <dataValidation type="list" allowBlank="1" showInputMessage="1" showErrorMessage="1" promptTitle="Dependencia" prompt="Seleccione la dependencia" sqref="A1474:A1475 A1454:A1466">
      <formula1>MUJERES</formula1>
    </dataValidation>
    <dataValidation type="list" allowBlank="1" showInputMessage="1" showErrorMessage="1" promptTitle="Dependencia" prompt="Seleccione la dependencia" sqref="A1450:A1453 A1467:A1473">
      <formula1>secretaira</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D1481:AD1483 AD1476:AD1479 AB1476:AB1480 AC1476:AC1483 AB1482:AB1483"/>
    <dataValidation type="list" allowBlank="1" showInputMessage="1" showErrorMessage="1" sqref="A1476:A1483">
      <formula1>$AI$2:$AI$63</formula1>
    </dataValidation>
    <dataValidation type="list" allowBlank="1" showInputMessage="1" showErrorMessage="1" sqref="P1476:P1483">
      <formula1>$AM$8:$AM$174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6:AF1483">
      <formula1>$AM$2:$AM$5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476:G1483">
      <formula1>$AK$2:$AK$5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501:AF1504 AF1484:AF1499">
      <formula1>$F$345:$F$349</formula1>
    </dataValidation>
    <dataValidation type="list" allowBlank="1" showInputMessage="1" showErrorMessage="1" errorTitle="Información incorrecta" error="Favor seleccione una opción de la lista" promptTitle="Modalidad de selección" prompt="Seleccione la modalidad de selección del contratista" sqref="F1499">
      <formula1>l</formula1>
    </dataValidation>
    <dataValidation type="list" allowBlank="1" showInputMessage="1" showErrorMessage="1" errorTitle="Información incorrecta" error="Favor seleccione una opción de la lista" promptTitle="Modalidad de selección" prompt="Seleccione la modalidad de selección del contratista" sqref="F1501">
      <formula1>ll</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863:G876 G1188:G1274">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508:AF1513 AF1518">
      <formula1>$F$308:$F$312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649:AF1680 AF1523:AF1622">
      <formula1>$F$521:$F$525</formula1>
    </dataValidation>
    <dataValidation type="list" allowBlank="1" showInputMessage="1" showErrorMessage="1" sqref="Q848:R848">
      <formula1>OFFSET(V$595,MATCH(R$5,U$595:U$1192,0) - 1, 0, COUNTIF(U$595:U$1192, R$5), 1)</formula1>
    </dataValidation>
    <dataValidation type="list" allowBlank="1" showInputMessage="1" showErrorMessage="1" sqref="R842 Q841">
      <formula1>OFFSET(V$590,MATCH(R$5,U$590:U$1187,0) - 1, 0, COUNTIF(U$590:U$1187, R$5), 1)</formula1>
    </dataValidation>
    <dataValidation type="list" allowBlank="1" showErrorMessage="1" errorTitle="Información incorrecta" error="Favor seleccione una opción de la lista" sqref="F1476:F1483">
      <formula1>$AK$9:$AK$64</formula1>
    </dataValidation>
    <dataValidation type="list" allowBlank="1" showInputMessage="1" showErrorMessage="1" sqref="P1505">
      <formula1>$AS$6:$AS$96</formula1>
    </dataValidation>
    <dataValidation type="list" allowBlank="1" showInputMessage="1" showErrorMessage="1" sqref="A1505:A1507">
      <formula1>$AO$2:$AO$5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505:G1507">
      <formula1>$AQ$2:$AQ$5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505:AF1506 AC1505:AC1507 AF1369:AF1372 AF1275:AF1365">
      <formula1>$AS$2:$AS$5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29:AF977 AF979">
      <formula1>$F$415:$F$419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28">
      <formula1>$F$412:$F$416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79:AF835">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0:AF87">
      <formula1>$F$391:$F$395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6:AF280">
      <formula1>$F$546:$F$550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98:AF1420">
      <formula1>$F$341:$F$345</formula1>
    </dataValidation>
    <dataValidation type="list" allowBlank="1" showInputMessage="1" showErrorMessage="1" sqref="P1426:P1428 P1430:P1444">
      <formula1>$AH$8:$AH$177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26:AF1449">
      <formula1>$AH$2:$AH$5</formula1>
    </dataValidation>
  </dataValidations>
  <hyperlinks>
    <hyperlink ref="O905" r:id="rId1"/>
    <hyperlink ref="O896" r:id="rId2"/>
    <hyperlink ref="O895" r:id="rId3"/>
    <hyperlink ref="O898" r:id="rId4"/>
    <hyperlink ref="O899" r:id="rId5"/>
    <hyperlink ref="O900" r:id="rId6"/>
    <hyperlink ref="O901" r:id="rId7"/>
    <hyperlink ref="O902" r:id="rId8"/>
    <hyperlink ref="O903" r:id="rId9"/>
    <hyperlink ref="O904" r:id="rId10"/>
    <hyperlink ref="O906" r:id="rId11"/>
    <hyperlink ref="O907" r:id="rId12"/>
    <hyperlink ref="O908" r:id="rId13"/>
    <hyperlink ref="O910" r:id="rId14"/>
    <hyperlink ref="O911" r:id="rId15"/>
    <hyperlink ref="O912" r:id="rId16"/>
    <hyperlink ref="O913" r:id="rId17"/>
    <hyperlink ref="O914" r:id="rId18"/>
    <hyperlink ref="O915" r:id="rId19"/>
    <hyperlink ref="O916" r:id="rId20"/>
    <hyperlink ref="O917" r:id="rId21"/>
    <hyperlink ref="O918" r:id="rId22"/>
    <hyperlink ref="O919" r:id="rId23"/>
    <hyperlink ref="O920" r:id="rId24"/>
    <hyperlink ref="O891" r:id="rId25"/>
    <hyperlink ref="O921" r:id="rId26"/>
    <hyperlink ref="O922" r:id="rId27"/>
    <hyperlink ref="O892" r:id="rId28"/>
    <hyperlink ref="O897" r:id="rId29"/>
    <hyperlink ref="O924" r:id="rId30"/>
    <hyperlink ref="O923" r:id="rId31"/>
    <hyperlink ref="O894" r:id="rId32"/>
    <hyperlink ref="O909" r:id="rId33"/>
    <hyperlink ref="O893" r:id="rId34"/>
    <hyperlink ref="O925" r:id="rId35"/>
    <hyperlink ref="O926" r:id="rId36"/>
    <hyperlink ref="O927" r:id="rId37"/>
    <hyperlink ref="O287" r:id="rId38"/>
    <hyperlink ref="O289" r:id="rId39"/>
    <hyperlink ref="O290" r:id="rId40"/>
    <hyperlink ref="O836" r:id="rId41"/>
    <hyperlink ref="O837" r:id="rId42"/>
    <hyperlink ref="O838" r:id="rId43"/>
    <hyperlink ref="O840" r:id="rId44" display="angela.ortega@antioquia.gov.co"/>
    <hyperlink ref="O839" r:id="rId45"/>
    <hyperlink ref="O841" r:id="rId46" display="angela.ortega@antioquia.gov.co"/>
    <hyperlink ref="O842" r:id="rId47" display="angela.ortega@antioquia.gov.co"/>
    <hyperlink ref="O843" r:id="rId48" display="angela.ortega@antioquia.gov.co"/>
    <hyperlink ref="O844" r:id="rId49" display="angela.ortega@antioquia.gov.co"/>
    <hyperlink ref="O845" r:id="rId50" display="angela.ortega@antioquia.gov.co"/>
    <hyperlink ref="O846" r:id="rId51" display="angela.ortega@antioquia.gov.co"/>
    <hyperlink ref="O847" r:id="rId52"/>
    <hyperlink ref="O848" r:id="rId53"/>
    <hyperlink ref="O849" r:id="rId54"/>
    <hyperlink ref="O851" r:id="rId55"/>
    <hyperlink ref="O852" r:id="rId56"/>
    <hyperlink ref="O853" r:id="rId57"/>
    <hyperlink ref="O854" r:id="rId58"/>
    <hyperlink ref="O855" r:id="rId59"/>
    <hyperlink ref="O856" r:id="rId60"/>
    <hyperlink ref="O858" r:id="rId61"/>
    <hyperlink ref="O859" r:id="rId62"/>
    <hyperlink ref="O860" r:id="rId63"/>
    <hyperlink ref="O857" r:id="rId64"/>
    <hyperlink ref="O861" r:id="rId65"/>
    <hyperlink ref="O862" r:id="rId66"/>
    <hyperlink ref="O863" r:id="rId67"/>
    <hyperlink ref="O864" r:id="rId68"/>
    <hyperlink ref="O865" r:id="rId69"/>
    <hyperlink ref="O866" r:id="rId70"/>
    <hyperlink ref="O868" r:id="rId71"/>
    <hyperlink ref="O867" r:id="rId72"/>
    <hyperlink ref="O869" r:id="rId73"/>
    <hyperlink ref="O870" r:id="rId74"/>
    <hyperlink ref="O872" r:id="rId75"/>
    <hyperlink ref="O876" r:id="rId76"/>
    <hyperlink ref="O877" r:id="rId77"/>
    <hyperlink ref="O878" r:id="rId78"/>
    <hyperlink ref="O879" r:id="rId79"/>
    <hyperlink ref="O880" r:id="rId80"/>
    <hyperlink ref="O882" r:id="rId81"/>
    <hyperlink ref="O881" r:id="rId82"/>
    <hyperlink ref="O883" r:id="rId83"/>
    <hyperlink ref="O884" r:id="rId84"/>
    <hyperlink ref="O886" r:id="rId85"/>
    <hyperlink ref="O887" r:id="rId86"/>
    <hyperlink ref="O885" r:id="rId87"/>
    <hyperlink ref="O888" r:id="rId88"/>
    <hyperlink ref="O889" r:id="rId89"/>
    <hyperlink ref="O890" r:id="rId90"/>
    <hyperlink ref="O514" r:id="rId91"/>
    <hyperlink ref="O518" r:id="rId92"/>
    <hyperlink ref="O520" r:id="rId93"/>
    <hyperlink ref="O515" r:id="rId94"/>
    <hyperlink ref="O516" r:id="rId95"/>
    <hyperlink ref="O517" r:id="rId96"/>
    <hyperlink ref="O521" r:id="rId97"/>
    <hyperlink ref="O522" r:id="rId98"/>
    <hyperlink ref="O523" r:id="rId99"/>
    <hyperlink ref="O539" r:id="rId100"/>
    <hyperlink ref="O540" r:id="rId101"/>
    <hyperlink ref="O541" r:id="rId102"/>
    <hyperlink ref="O542" r:id="rId103"/>
    <hyperlink ref="O543" r:id="rId104"/>
    <hyperlink ref="O519" r:id="rId105"/>
    <hyperlink ref="O544" r:id="rId106"/>
    <hyperlink ref="O280:O282" r:id="rId107" display="henry.carvajal@antioquia.gov.co"/>
    <hyperlink ref="O538" r:id="rId108"/>
    <hyperlink ref="O537" r:id="rId109"/>
    <hyperlink ref="O536" r:id="rId110"/>
    <hyperlink ref="O535" r:id="rId111"/>
    <hyperlink ref="O534" r:id="rId112"/>
    <hyperlink ref="O533" r:id="rId113"/>
    <hyperlink ref="O532" r:id="rId114"/>
    <hyperlink ref="O531" r:id="rId115"/>
    <hyperlink ref="O530" r:id="rId116"/>
    <hyperlink ref="O529" r:id="rId117"/>
    <hyperlink ref="O528" r:id="rId118"/>
    <hyperlink ref="O527" r:id="rId119"/>
    <hyperlink ref="O526" r:id="rId120"/>
    <hyperlink ref="O525" r:id="rId121"/>
    <hyperlink ref="O524" r:id="rId122"/>
    <hyperlink ref="O548" r:id="rId123"/>
    <hyperlink ref="O549" r:id="rId124"/>
    <hyperlink ref="O550" r:id="rId125"/>
    <hyperlink ref="O551" r:id="rId126"/>
    <hyperlink ref="O552" r:id="rId127"/>
    <hyperlink ref="O553" r:id="rId128"/>
    <hyperlink ref="O554" r:id="rId129"/>
    <hyperlink ref="O570" r:id="rId130"/>
    <hyperlink ref="O578" r:id="rId131"/>
    <hyperlink ref="O572" r:id="rId132"/>
    <hyperlink ref="O574" r:id="rId133"/>
    <hyperlink ref="O571" r:id="rId134"/>
    <hyperlink ref="O573" r:id="rId135"/>
    <hyperlink ref="O576" r:id="rId136"/>
    <hyperlink ref="O577" r:id="rId137"/>
    <hyperlink ref="O368" r:id="rId138"/>
    <hyperlink ref="O370" r:id="rId139"/>
    <hyperlink ref="O367" r:id="rId140"/>
    <hyperlink ref="O372" r:id="rId141"/>
    <hyperlink ref="V367" r:id="rId142" display="https://www.contratos.gov.co/consultas/detalleProceso.do?numConstancia=17-12-6758861"/>
    <hyperlink ref="O369" r:id="rId143"/>
    <hyperlink ref="O374" r:id="rId144"/>
    <hyperlink ref="O373" r:id="rId145"/>
    <hyperlink ref="O371" r:id="rId146"/>
    <hyperlink ref="O1009" r:id="rId147"/>
    <hyperlink ref="O992" r:id="rId148"/>
    <hyperlink ref="O995" r:id="rId149"/>
    <hyperlink ref="O994" r:id="rId150"/>
    <hyperlink ref="O996" r:id="rId151"/>
    <hyperlink ref="O997" r:id="rId152"/>
    <hyperlink ref="O998" r:id="rId153"/>
    <hyperlink ref="O1004" r:id="rId154"/>
    <hyperlink ref="O987" r:id="rId155"/>
    <hyperlink ref="O1005" r:id="rId156"/>
    <hyperlink ref="O989" r:id="rId157"/>
    <hyperlink ref="O1006" r:id="rId158"/>
    <hyperlink ref="O1001" r:id="rId159"/>
    <hyperlink ref="O1000" r:id="rId160"/>
    <hyperlink ref="O999" r:id="rId161"/>
    <hyperlink ref="O1007" r:id="rId162"/>
    <hyperlink ref="O988" r:id="rId163"/>
    <hyperlink ref="O1008" r:id="rId164"/>
    <hyperlink ref="O990" r:id="rId165"/>
    <hyperlink ref="O991" r:id="rId166"/>
    <hyperlink ref="O1010" r:id="rId167"/>
    <hyperlink ref="V1004" r:id="rId168"/>
    <hyperlink ref="O559" r:id="rId169"/>
    <hyperlink ref="O563" r:id="rId170"/>
    <hyperlink ref="O556" r:id="rId171"/>
    <hyperlink ref="O555" r:id="rId172"/>
    <hyperlink ref="O558" r:id="rId173"/>
    <hyperlink ref="O569" r:id="rId174"/>
    <hyperlink ref="O564" r:id="rId175"/>
    <hyperlink ref="O565" r:id="rId176"/>
    <hyperlink ref="O566" r:id="rId177"/>
    <hyperlink ref="O567" r:id="rId178"/>
    <hyperlink ref="O557" r:id="rId179"/>
    <hyperlink ref="O561" r:id="rId180"/>
    <hyperlink ref="O560" r:id="rId181"/>
    <hyperlink ref="O562" r:id="rId182"/>
    <hyperlink ref="O1057" r:id="rId183" display="Lucas.Jaramillo@antioquia.gov.co"/>
    <hyperlink ref="O1058" r:id="rId184" display="dianapatricia.lopez@antioquia.gov.co_x000a_"/>
    <hyperlink ref="O1059" r:id="rId185" display="dianapatricia.lopez@antioquia.gov.co_x000a_"/>
    <hyperlink ref="O1034" r:id="rId186" display="dianapatricia.lopez@antioquia.gov.co_x000a_"/>
    <hyperlink ref="O1035" r:id="rId187" display="dianapatricia.lopez@antioquia.gov.co_x000a_"/>
    <hyperlink ref="V1034" r:id="rId188" display="https://www.contratos.gov.co/consultas/detalleProceso.do?numConstancia=17-15-7208339"/>
    <hyperlink ref="V1036" r:id="rId189"/>
    <hyperlink ref="V1049" r:id="rId190"/>
    <hyperlink ref="V1050" r:id="rId191"/>
    <hyperlink ref="V1046" r:id="rId192"/>
    <hyperlink ref="V1047" r:id="rId193"/>
    <hyperlink ref="V1048" r:id="rId194"/>
    <hyperlink ref="V1051" r:id="rId195"/>
    <hyperlink ref="V1054" r:id="rId196"/>
    <hyperlink ref="V1053" r:id="rId197"/>
    <hyperlink ref="V1044" r:id="rId198"/>
    <hyperlink ref="V1052" r:id="rId199"/>
    <hyperlink ref="V1045" r:id="rId200"/>
    <hyperlink ref="V1055" r:id="rId201"/>
    <hyperlink ref="V1056" r:id="rId202"/>
    <hyperlink ref="V1037" r:id="rId203"/>
    <hyperlink ref="O1081" r:id="rId204" display="Lucas.Jaramillo@antioquia.gov.co"/>
    <hyperlink ref="V1102" r:id="rId205"/>
    <hyperlink ref="O1155" r:id="rId206" display="dianapatricia.lopez@antioquia.gov.co_x000a_"/>
    <hyperlink ref="O1157" r:id="rId207" display="dianapatricia.lopez@antioquia.gov.co_x000a_"/>
    <hyperlink ref="O1159" r:id="rId208" display="dianapatricia.lopez@antioquia.gov.co_x000a_"/>
    <hyperlink ref="O1161" r:id="rId209" display="dianapatricia.lopez@antioquia.gov.co_x000a_"/>
    <hyperlink ref="O1163" r:id="rId210" display="dianapatricia.lopez@antioquia.gov.co_x000a_"/>
    <hyperlink ref="O1165" r:id="rId211" display="dianapatricia.lopez@antioquia.gov.co_x000a_"/>
    <hyperlink ref="O1167" r:id="rId212" display="dianapatricia.lopez@antioquia.gov.co_x000a_"/>
    <hyperlink ref="O1169" r:id="rId213" display="dianapatricia.lopez@antioquia.gov.co_x000a_"/>
    <hyperlink ref="O1171" r:id="rId214" display="dianapatricia.lopez@antioquia.gov.co_x000a_"/>
    <hyperlink ref="O1173" r:id="rId215" display="dianapatricia.lopez@antioquia.gov.co_x000a_"/>
    <hyperlink ref="O1175" r:id="rId216" display="dianapatricia.lopez@antioquia.gov.co_x000a_"/>
    <hyperlink ref="O1177" r:id="rId217" display="dianapatricia.lopez@antioquia.gov.co_x000a_"/>
    <hyperlink ref="O1179" r:id="rId218" display="dianapatricia.lopez@antioquia.gov.co_x000a_"/>
    <hyperlink ref="O1181" r:id="rId219" display="dianapatricia.lopez@antioquia.gov.co_x000a_"/>
    <hyperlink ref="O1183" r:id="rId220" display="dianapatricia.lopez@antioquia.gov.co_x000a_"/>
    <hyperlink ref="O1185" r:id="rId221" display="dianapatricia.lopez@antioquia.gov.co_x000a_"/>
    <hyperlink ref="O1187" r:id="rId222" display="dianapatricia.lopez@antioquia.gov.co_x000a_"/>
    <hyperlink ref="O1189" r:id="rId223" display="dianapatricia.lopez@antioquia.gov.co_x000a_"/>
    <hyperlink ref="O1156" r:id="rId224" display="dianapatricia.lopez@antioquia.gov.co_x000a_"/>
    <hyperlink ref="O1158" r:id="rId225" display="dianapatricia.lopez@antioquia.gov.co_x000a_"/>
    <hyperlink ref="O1160" r:id="rId226" display="dianapatricia.lopez@antioquia.gov.co_x000a_"/>
    <hyperlink ref="O1162" r:id="rId227" display="dianapatricia.lopez@antioquia.gov.co_x000a_"/>
    <hyperlink ref="O1164" r:id="rId228" display="dianapatricia.lopez@antioquia.gov.co_x000a_"/>
    <hyperlink ref="O1166" r:id="rId229" display="dianapatricia.lopez@antioquia.gov.co_x000a_"/>
    <hyperlink ref="O1168" r:id="rId230" display="dianapatricia.lopez@antioquia.gov.co_x000a_"/>
    <hyperlink ref="O1170" r:id="rId231" display="dianapatricia.lopez@antioquia.gov.co_x000a_"/>
    <hyperlink ref="O1172" r:id="rId232" display="dianapatricia.lopez@antioquia.gov.co_x000a_"/>
    <hyperlink ref="O1174" r:id="rId233" display="dianapatricia.lopez@antioquia.gov.co_x000a_"/>
    <hyperlink ref="O1176" r:id="rId234" display="dianapatricia.lopez@antioquia.gov.co_x000a_"/>
    <hyperlink ref="O1178" r:id="rId235" display="dianapatricia.lopez@antioquia.gov.co_x000a_"/>
    <hyperlink ref="O1180" r:id="rId236" display="dianapatricia.lopez@antioquia.gov.co_x000a_"/>
    <hyperlink ref="O1182" r:id="rId237" display="dianapatricia.lopez@antioquia.gov.co_x000a_"/>
    <hyperlink ref="O1184" r:id="rId238" display="dianapatricia.lopez@antioquia.gov.co_x000a_"/>
    <hyperlink ref="O1186" r:id="rId239" display="dianapatricia.lopez@antioquia.gov.co_x000a_"/>
    <hyperlink ref="O1188" r:id="rId240" display="dianapatricia.lopez@antioquia.gov.co_x000a_"/>
    <hyperlink ref="O1190" r:id="rId241" display="dianapatricia.lopez@antioquia.gov.co_x000a_"/>
    <hyperlink ref="O1106" r:id="rId242" display="dianapatricia.lopez@antioquia.gov.co_x000a_"/>
    <hyperlink ref="O1108" r:id="rId243" display="dianapatricia.lopez@antioquia.gov.co_x000a_"/>
    <hyperlink ref="O1109" r:id="rId244" display="dianapatricia.lopez@antioquia.gov.co_x000a_"/>
    <hyperlink ref="O1110" r:id="rId245" display="dianapatricia.lopez@antioquia.gov.co_x000a_"/>
    <hyperlink ref="O1111" r:id="rId246" display="dianapatricia.lopez@antioquia.gov.co_x000a_"/>
    <hyperlink ref="O1112" r:id="rId247" display="dianapatricia.lopez@antioquia.gov.co_x000a_"/>
    <hyperlink ref="O1113" r:id="rId248" display="dianapatricia.lopez@antioquia.gov.co_x000a_"/>
    <hyperlink ref="O1114" r:id="rId249" display="dianapatricia.lopez@antioquia.gov.co_x000a_"/>
    <hyperlink ref="O1115" r:id="rId250" display="dianapatricia.lopez@antioquia.gov.co_x000a_"/>
    <hyperlink ref="O1116" r:id="rId251" display="dianapatricia.lopez@antioquia.gov.co_x000a_"/>
    <hyperlink ref="O1117" r:id="rId252" display="dianapatricia.lopez@antioquia.gov.co_x000a_"/>
    <hyperlink ref="O1118" r:id="rId253" display="dianapatricia.lopez@antioquia.gov.co_x000a_"/>
    <hyperlink ref="O1119" r:id="rId254" display="dianapatricia.lopez@antioquia.gov.co_x000a_"/>
    <hyperlink ref="O1120" r:id="rId255" display="dianapatricia.lopez@antioquia.gov.co_x000a_"/>
    <hyperlink ref="O1121" r:id="rId256" display="dianapatricia.lopez@antioquia.gov.co_x000a_"/>
    <hyperlink ref="O1122" r:id="rId257" display="dianapatricia.lopez@antioquia.gov.co_x000a_"/>
    <hyperlink ref="O1123" r:id="rId258" display="dianapatricia.lopez@antioquia.gov.co_x000a_"/>
    <hyperlink ref="O1124" r:id="rId259" display="dianapatricia.lopez@antioquia.gov.co_x000a_"/>
    <hyperlink ref="O1125" r:id="rId260" display="dianapatricia.lopez@antioquia.gov.co_x000a_"/>
    <hyperlink ref="V1124" r:id="rId261"/>
    <hyperlink ref="V1125" r:id="rId262"/>
    <hyperlink ref="V1060" r:id="rId263"/>
    <hyperlink ref="V1122" r:id="rId264" display="https://www.contratos.gov.co/consultas/detalleProceso.do?numConstancia=18-1-186122"/>
    <hyperlink ref="V1106" r:id="rId265" display="https://www.contratos.gov.co/consultas/detalleProceso.do?numConstancia=18-1-186124"/>
    <hyperlink ref="V1114" r:id="rId266" display="https://www.contratos.gov.co/consultas/detalleProceso.do?numConstancia=18-1-186126"/>
    <hyperlink ref="V1116" r:id="rId267" display="https://www.contratos.gov.co/consultas/detalleProceso.do?numConstancia=18-1-186128"/>
    <hyperlink ref="V1120" r:id="rId268" display="https://www.contratos.gov.co/consultas/detalleProceso.do?numConstancia=18-1-186129"/>
    <hyperlink ref="V1112" r:id="rId269" display="https://www.contratos.gov.co/consultas/detalleProceso.do?numConstancia=18-1-186136"/>
    <hyperlink ref="V1118" r:id="rId270" display="https://www.contratos.gov.co/consultas/detalleProceso.do?numConstancia=18-1-186143"/>
    <hyperlink ref="V1110" r:id="rId271" display="https://www.contratos.gov.co/consultas/detalleProceso.do?numConstancia=18-1-186149"/>
    <hyperlink ref="V1108" r:id="rId272" display="https://www.contratos.gov.co/consultas/detalleProceso.do?numConstancia=18-1-186152"/>
    <hyperlink ref="V1092" r:id="rId273" display="https://www.contratos.gov.co/consultas/detalleProceso.do?numConstancia=17-12-6312248"/>
    <hyperlink ref="V1121" r:id="rId274" display="https://www.contratos.gov.co/consultas/detalleProceso.do?numConstancia=18-15-7706125"/>
    <hyperlink ref="V1123" r:id="rId275" display="https://www.contratos.gov.co/consultas/detalleProceso.do?numConstancia=18-15-7706761"/>
    <hyperlink ref="V1119" r:id="rId276" display="https://www.contratos.gov.co/consultas/detalleProceso.do?numConstancia=18-15-7712364"/>
    <hyperlink ref="V1115" r:id="rId277" display="https://www.contratos.gov.co/consultas/detalleProceso.do?numConstancia=18-15-7713130"/>
    <hyperlink ref="V1117" r:id="rId278" display="https://www.contratos.gov.co/consultas/detalleProceso.do?numConstancia=18-15-7713329"/>
    <hyperlink ref="V1113" r:id="rId279" display="https://www.contratos.gov.co/consultas/detalleProceso.do?numConstancia=18-15-7714089"/>
    <hyperlink ref="V1111" r:id="rId280" display="https://www.contratos.gov.co/consultas/detalleProceso.do?numConstancia=18-15-7715546"/>
    <hyperlink ref="V1109" r:id="rId281" display="https://www.contratos.gov.co/consultas/detalleProceso.do?numConstancia=18-15-7718149"/>
    <hyperlink ref="O1126" r:id="rId282" display="dianapatricia.lopez@antioquia.gov.co_x000a_"/>
    <hyperlink ref="O1129" r:id="rId283" display="dianapatricia.lopez@antioquia.gov.co_x000a_"/>
    <hyperlink ref="O1147" r:id="rId284" display="dianapatricia.lopez@antioquia.gov.co_x000a_"/>
    <hyperlink ref="O1130" r:id="rId285" display="dianapatricia.lopez@antioquia.gov.co_x000a_"/>
    <hyperlink ref="O1131" r:id="rId286" display="dianapatricia.lopez@antioquia.gov.co_x000a_"/>
    <hyperlink ref="O1132" r:id="rId287" display="dianapatricia.lopez@antioquia.gov.co_x000a_"/>
    <hyperlink ref="O1133" r:id="rId288" display="dianapatricia.lopez@antioquia.gov.co_x000a_"/>
    <hyperlink ref="O1134" r:id="rId289" display="dianapatricia.lopez@antioquia.gov.co_x000a_"/>
    <hyperlink ref="O1148" r:id="rId290" display="dianapatricia.lopez@antioquia.gov.co_x000a_"/>
    <hyperlink ref="O1136" r:id="rId291" display="dianapatricia.lopez@antioquia.gov.co_x000a_"/>
    <hyperlink ref="O1137" r:id="rId292" display="dianapatricia.lopez@antioquia.gov.co_x000a_"/>
    <hyperlink ref="O1138" r:id="rId293" display="dianapatricia.lopez@antioquia.gov.co_x000a_"/>
    <hyperlink ref="O1141" r:id="rId294" display="dianapatricia.lopez@antioquia.gov.co_x000a_"/>
    <hyperlink ref="O1142" r:id="rId295" display="dianapatricia.lopez@antioquia.gov.co_x000a_"/>
    <hyperlink ref="O1153" r:id="rId296" display="dianapatricia.lopez@antioquia.gov.co_x000a_"/>
    <hyperlink ref="O1154" r:id="rId297" display="dianapatricia.lopez@antioquia.gov.co_x000a_"/>
    <hyperlink ref="O1152" r:id="rId298" display="dianapatricia.lopez@antioquia.gov.co_x000a_"/>
    <hyperlink ref="O1143" r:id="rId299" display="dianapatricia.lopez@antioquia.gov.co_x000a_"/>
    <hyperlink ref="O1144" r:id="rId300" display="dianapatricia.lopez@antioquia.gov.co_x000a_"/>
    <hyperlink ref="O1127" r:id="rId301" display="dianapatricia.lopez@antioquia.gov.co_x000a_"/>
    <hyperlink ref="O1128" r:id="rId302" display="dianapatricia.lopez@antioquia.gov.co_x000a_"/>
    <hyperlink ref="O1135" r:id="rId303" display="dianapatricia.lopez@antioquia.gov.co_x000a_"/>
    <hyperlink ref="O1139" r:id="rId304" display="dianapatricia.lopez@antioquia.gov.co_x000a_"/>
    <hyperlink ref="O1140" r:id="rId305" display="dianapatricia.lopez@antioquia.gov.co_x000a_"/>
    <hyperlink ref="O1145" r:id="rId306" display="dianapatricia.lopez@antioquia.gov.co_x000a_"/>
    <hyperlink ref="O1146" r:id="rId307" display="dianapatricia.lopez@antioquia.gov.co_x000a_"/>
    <hyperlink ref="O1149" r:id="rId308" display="dianapatricia.lopez@antioquia.gov.co_x000a_"/>
    <hyperlink ref="O1150" r:id="rId309" display="dianapatricia.lopez@antioquia.gov.co_x000a_"/>
    <hyperlink ref="O1151" r:id="rId310" display="dianapatricia.lopez@antioquia.gov.co_x000a_"/>
    <hyperlink ref="V1140" r:id="rId311" display="https://www.contratos.gov.co/consultas/detalleProceso.do?numConstancia=18-1-187482"/>
    <hyperlink ref="V1131" r:id="rId312" display="https://www.contratos.gov.co/consultas/detalleProceso.do?numConstancia=18-1-187485"/>
    <hyperlink ref="V1144" r:id="rId313" display="https://www.contratos.gov.co/consultas/detalleProceso.do?numConstancia=18-1-187486"/>
    <hyperlink ref="V1132" r:id="rId314" display="https://www.contratos.gov.co/consultas/detalleProceso.do?numConstancia=18-1-187488"/>
    <hyperlink ref="V1136" r:id="rId315" display="https://www.contratos.gov.co/consultas/detalleProceso.do?numConstancia=18-1-187490"/>
    <hyperlink ref="V1142" r:id="rId316" display="https://www.contratos.gov.co/consultas/detalleProceso.do?numConstancia=18-1-187491"/>
    <hyperlink ref="V1126" r:id="rId317" display="https://www.contratos.gov.co/consultas/detalleProceso.do?numConstancia=18-1-187492"/>
    <hyperlink ref="V1139" r:id="rId318" display="https://www.contratos.gov.co/consultas/detalleProceso.do?numConstancia=18-1-187493"/>
    <hyperlink ref="V1133" r:id="rId319" display="https://www.contratos.gov.co/consultas/detalleProceso.do?numConstancia=18-1-187501"/>
    <hyperlink ref="V1137" r:id="rId320" display="https://www.contratos.gov.co/consultas/detalleProceso.do?numConstancia=18-1-187499"/>
    <hyperlink ref="V1135" r:id="rId321" display="https://www.contratos.gov.co/consultas/detalleProceso.do?numConstancia=18-1-187502"/>
    <hyperlink ref="V1143" r:id="rId322" display="https://www.contratos.gov.co/consultas/detalleProceso.do?numConstancia=18-1-187503"/>
    <hyperlink ref="V1134" r:id="rId323" display="https://www.contratos.gov.co/consultas/detalleProceso.do?numConstancia=18-1-187504"/>
    <hyperlink ref="V1128" r:id="rId324" display="https://www.contratos.gov.co/consultas/detalleProceso.do?numConstancia=18-1-187505"/>
    <hyperlink ref="V1127" r:id="rId325" display="https://www.contratos.gov.co/consultas/detalleProceso.do?numConstancia=18-1-187506"/>
    <hyperlink ref="V1129" r:id="rId326" display="https://www.contratos.gov.co/consultas/detalleProceso.do?numConstancia=18-1-187507"/>
    <hyperlink ref="V1130" r:id="rId327" display="https://www.contratos.gov.co/consultas/detalleProceso.do?numConstancia=18-1-187508"/>
    <hyperlink ref="V1138" r:id="rId328" display="https://www.contratos.gov.co/consultas/detalleProceso.do?numConstancia=18-1-187510"/>
    <hyperlink ref="V1141" r:id="rId329" display="https://www.contratos.gov.co/consultas/detalleProceso.do?numConstancia=18-1-187511"/>
    <hyperlink ref="V1038" r:id="rId330"/>
    <hyperlink ref="V1039" r:id="rId331"/>
    <hyperlink ref="V1040" r:id="rId332"/>
    <hyperlink ref="V1041" r:id="rId333" display="https://www.contratos.gov.co/consultas/detalleProceso.do?numConstancia=15-12-3770939"/>
    <hyperlink ref="V1042" r:id="rId334"/>
    <hyperlink ref="V1043" r:id="rId335"/>
    <hyperlink ref="V1218" r:id="rId336"/>
    <hyperlink ref="V1219" r:id="rId337"/>
    <hyperlink ref="V1147" r:id="rId338" display="https://www.contratos.gov.co/consultas/detalleProceso.do?numConstancia=18-1-188066"/>
    <hyperlink ref="V1222" r:id="rId339"/>
    <hyperlink ref="O1217" r:id="rId340" display="Lucas.Jaramillo@antioquia.gov.co"/>
    <hyperlink ref="O1093" r:id="rId341" display="Lucas.Jaramillo@antioquia.gov.co"/>
    <hyperlink ref="O1107" r:id="rId342" display="dianapatricia.lopez@antioquia.gov.co_x000a_"/>
    <hyperlink ref="V1107" r:id="rId343" display="https://www.contratos.gov.co/consultas/detalleProceso.do?numConstancia=18-15-8067717"/>
    <hyperlink ref="V1093" r:id="rId344" display="https://www.contratos.gov.co/consultas/detalleProceso.do?numConstancia=18-15-8092687"/>
    <hyperlink ref="V1220" r:id="rId345"/>
    <hyperlink ref="O1094" r:id="rId346" display="dianapatricia.lopez@antioquia.gov.co_x000a_"/>
    <hyperlink ref="V1103" r:id="rId347"/>
    <hyperlink ref="V1104" r:id="rId348"/>
    <hyperlink ref="V1105" r:id="rId349"/>
    <hyperlink ref="V1221" r:id="rId350"/>
    <hyperlink ref="O1223" r:id="rId351" display="dianapatricia.lopez@antioquia.gov.co_x000a_"/>
    <hyperlink ref="O1228" r:id="rId352" display="dianapatricia.lopez@antioquia.gov.co_x000a_"/>
    <hyperlink ref="O1229" r:id="rId353" display="dianapatricia.lopez@antioquia.gov.co_x000a_"/>
    <hyperlink ref="O1101" r:id="rId354" display="Lucas.Jaramillo@antioquia.gov.co"/>
    <hyperlink ref="V1216" r:id="rId355" display="https://www.contratos.gov.co/consultas/detalleProceso.do?numConstancia=18-11-8168452"/>
    <hyperlink ref="O1231" r:id="rId356" display="dianapatricia.lopez@antioquia.gov.co_x000a_"/>
    <hyperlink ref="O1232" r:id="rId357" display="dianapatricia.lopez@antioquia.gov.co_x000a_"/>
    <hyperlink ref="O1233" r:id="rId358" display="dianapatricia.lopez@antioquia.gov.co_x000a_"/>
    <hyperlink ref="O1234" r:id="rId359" display="dianapatricia.lopez@antioquia.gov.co_x000a_"/>
    <hyperlink ref="V1064" r:id="rId360" display="https://www.contratos.gov.co/consultas/detalleProceso.do?numConstancia=18-1-192827"/>
    <hyperlink ref="V1153" r:id="rId361" display="https://www.contratos.gov.co/consultas/detalleProceso.do?numConstancia=18-1-193050"/>
    <hyperlink ref="V1152" r:id="rId362" display="https://www.contratos.gov.co/consultas/detalleProceso.do?numConstancia=18-1-193053"/>
    <hyperlink ref="V1151" r:id="rId363" display="https://www.contratos.gov.co/consultas/detalleProceso.do?numConstancia=18-21-4123"/>
    <hyperlink ref="V1154" r:id="rId364" display="https://www.contratos.gov.co/consultas/detalleProceso.do?numConstancia=18-1-193065"/>
    <hyperlink ref="V1150" r:id="rId365" display="https://www.contratos.gov.co/consultas/detalleProceso.do?numConstancia=18-1-193068"/>
    <hyperlink ref="V1148" r:id="rId366" display="https://www.contratos.gov.co/consultas/detalleProceso.do?numConstancia=18-21-4126"/>
    <hyperlink ref="V1145" r:id="rId367" display="https://www.contratos.gov.co/consultas/detalleProceso.do?numConstancia=18-1-193070"/>
    <hyperlink ref="V1146" r:id="rId368" display="https://www.contratos.gov.co/consultas/detalleProceso.do?numConstancia=18-1-193071"/>
    <hyperlink ref="O1240" r:id="rId369" display="dianapatricia.lopez@antioquia.gov.co_x000a_"/>
    <hyperlink ref="O1241" r:id="rId370" display="dianapatricia.lopez@antioquia.gov.co_x000a_"/>
    <hyperlink ref="V1149" r:id="rId371" display="https://www.contratos.gov.co/consultas/detalleProceso.do?numConstancia=18-21-4182"/>
    <hyperlink ref="O1242" r:id="rId372" display="dianapatricia.lopez@antioquia.gov.co_x000a_"/>
    <hyperlink ref="V1215" r:id="rId373" display="https://www.contratos.gov.co/consultas/detalleProceso.do?numConstancia=17-15-6635735"/>
    <hyperlink ref="O513" r:id="rId374"/>
    <hyperlink ref="O1382" r:id="rId375"/>
    <hyperlink ref="O1373" r:id="rId376" display="Victoria.hoyos@antioquia.gov.co"/>
    <hyperlink ref="O1385" r:id="rId377"/>
    <hyperlink ref="O1377" r:id="rId378"/>
    <hyperlink ref="O1379" r:id="rId379" display="juan.castano@antioquia.gov.co"/>
    <hyperlink ref="O1380" r:id="rId380"/>
    <hyperlink ref="O1378" r:id="rId381" display="Victoria.hoyos@antioquia.gov.co"/>
    <hyperlink ref="O1387" r:id="rId382" display="Victoria.hoyos@antioquia.gov.co"/>
    <hyperlink ref="O1395" r:id="rId383"/>
    <hyperlink ref="O1396" r:id="rId384"/>
    <hyperlink ref="O1397" r:id="rId385"/>
    <hyperlink ref="O1394" r:id="rId386"/>
    <hyperlink ref="O1388" r:id="rId387"/>
    <hyperlink ref="O1392" r:id="rId388"/>
    <hyperlink ref="O1390" r:id="rId389"/>
    <hyperlink ref="O1389" r:id="rId390"/>
    <hyperlink ref="O1391" r:id="rId391"/>
    <hyperlink ref="O1383" r:id="rId392"/>
    <hyperlink ref="O1384" r:id="rId393"/>
    <hyperlink ref="O1386" r:id="rId394"/>
    <hyperlink ref="O1375" r:id="rId395"/>
    <hyperlink ref="O1374" r:id="rId396"/>
    <hyperlink ref="O1381" r:id="rId397"/>
    <hyperlink ref="O1257" r:id="rId398"/>
    <hyperlink ref="O1259" r:id="rId399" display="clara.ortiz@antioquia.gov.co"/>
    <hyperlink ref="O1254" r:id="rId400"/>
    <hyperlink ref="O1252" r:id="rId401"/>
    <hyperlink ref="O1253" r:id="rId402"/>
    <hyperlink ref="O1255" r:id="rId403"/>
    <hyperlink ref="O1274" r:id="rId404" display="maria.ortega@antioquia.gov.co"/>
    <hyperlink ref="O1260" r:id="rId405" display="clara.ortiz@antioquia.gov.co"/>
    <hyperlink ref="O1265" r:id="rId406" display="clara.ortiz@antioquia.gov.co"/>
    <hyperlink ref="O1266" r:id="rId407"/>
    <hyperlink ref="O1267" r:id="rId408"/>
    <hyperlink ref="O1268" r:id="rId409"/>
    <hyperlink ref="O1261" r:id="rId410"/>
    <hyperlink ref="O1414" r:id="rId411"/>
    <hyperlink ref="O1418" r:id="rId412"/>
    <hyperlink ref="O1420" r:id="rId413"/>
    <hyperlink ref="O1419" r:id="rId414"/>
    <hyperlink ref="O1415" r:id="rId415"/>
    <hyperlink ref="O1416" r:id="rId416"/>
    <hyperlink ref="O1421" r:id="rId417"/>
    <hyperlink ref="O1422" r:id="rId418"/>
    <hyperlink ref="O1445" r:id="rId419" display="piedaddelpilar.aragon@antioquia.gov.co"/>
    <hyperlink ref="O1426" r:id="rId420" display="yomar.benitez@antioquia.gov.co"/>
    <hyperlink ref="O1435" r:id="rId421" display="juandavid.garcia@antioquia.gov.co"/>
    <hyperlink ref="O1432" r:id="rId422" display="sandra.gallego@antioquia.gov.co"/>
    <hyperlink ref="O1437" r:id="rId423" display="harlinton.arango@antioquia.gov.co"/>
    <hyperlink ref="O1433" r:id="rId424" display="fabiola.vergara@antioquia.gov.co"/>
    <hyperlink ref="O1434" r:id="rId425" display="diana.taborda@antioquia.gov.co"/>
    <hyperlink ref="O1436" r:id="rId426" display="gonzalo.duque@antioquia.gov.co"/>
    <hyperlink ref="O1427" r:id="rId427" display="cyomara.rios@antioquia.gov.co"/>
    <hyperlink ref="O1423" r:id="rId428"/>
    <hyperlink ref="O1424" r:id="rId429"/>
    <hyperlink ref="O1425" r:id="rId430"/>
    <hyperlink ref="O1438" r:id="rId431" display="juandavid.garcia@antioquia.gov.co"/>
    <hyperlink ref="O1439" r:id="rId432" display="juandavid.garcia@antioquia.gov.co"/>
    <hyperlink ref="O1440" r:id="rId433"/>
    <hyperlink ref="O1441" r:id="rId434" display="cyomara.rios@antioquia.gov.co"/>
    <hyperlink ref="O1442" r:id="rId435" display="fabiola.vergara@antioquia.gov.co"/>
    <hyperlink ref="O1443" r:id="rId436" display="jaime.gutierrez@antioquia.gov.co"/>
    <hyperlink ref="O1446" r:id="rId437" display="maribel.zapata@antioquia.gov.co"/>
    <hyperlink ref="O1627" r:id="rId438"/>
    <hyperlink ref="O1626" r:id="rId439"/>
    <hyperlink ref="O1629" r:id="rId440"/>
    <hyperlink ref="O1630" r:id="rId441"/>
    <hyperlink ref="O1631" r:id="rId442" display="adriana.echeverri@antioquia.gov.co"/>
    <hyperlink ref="O1632" r:id="rId443" display="adriana.gonzalez@antioquia.gov.co"/>
    <hyperlink ref="O1633" r:id="rId444"/>
    <hyperlink ref="O1634" r:id="rId445"/>
    <hyperlink ref="O1636" r:id="rId446"/>
    <hyperlink ref="O1635" r:id="rId447" display="angela.jaramillo@antioquia.gov.co"/>
    <hyperlink ref="O1637" r:id="rId448"/>
    <hyperlink ref="O1638" r:id="rId449" display="adriana.gonzalez@antioquia.gov.co"/>
    <hyperlink ref="O1639" r:id="rId450" display="adriana.gonzalez@antioquia.gov.co"/>
    <hyperlink ref="O1640" r:id="rId451" display="adriana.gonzalez@antioquia.gov.co"/>
    <hyperlink ref="O1643" r:id="rId452" display="alexandra.porras@antioquia.gov.co"/>
    <hyperlink ref="O1680" r:id="rId453" display="maria.norena@antioquia.gov.co"/>
    <hyperlink ref="O1513" r:id="rId454"/>
    <hyperlink ref="O1459" r:id="rId455"/>
    <hyperlink ref="O1454" r:id="rId456"/>
    <hyperlink ref="O1455" r:id="rId457"/>
    <hyperlink ref="O1507" r:id="rId458"/>
    <hyperlink ref="O1494" r:id="rId459"/>
    <hyperlink ref="O1496" r:id="rId460"/>
    <hyperlink ref="O1512" r:id="rId461"/>
    <hyperlink ref="O1508" r:id="rId462"/>
    <hyperlink ref="O1456" r:id="rId463"/>
    <hyperlink ref="O1457" r:id="rId464"/>
    <hyperlink ref="V1507" r:id="rId465" display="https://www.contratos.gov.co/consultas/detalleProceso.do?numConstancia=17-12-7387742"/>
    <hyperlink ref="V1457" r:id="rId466" display="https://www.contratos.gov.co/consultas/detalleProceso.do?numConstancia=17-12-6959197"/>
    <hyperlink ref="V1448" r:id="rId467" display="https://www.contratos.gov.co/consultas/detalleProceso.do?numConstancia=17-9-434994"/>
    <hyperlink ref="V1449" r:id="rId468" display="https://www.contratos.gov.co/consultas/resultadoListadoProcesos.jsp"/>
    <hyperlink ref="V1506" r:id="rId469" display="https://www.contratos.gov.co/consultas/detalleProceso.do?numConstancia=17-12-7087240"/>
    <hyperlink ref="V1450" r:id="rId470" display="https://www.contratos.gov.co/consultas/detalleProceso.do?numConstancia=17-12-6962613"/>
    <hyperlink ref="V1451" r:id="rId471" display="https://www.contratos.gov.co/consultas/detalleProceso.do?numConstancia=17-12-6962642"/>
    <hyperlink ref="O1452" r:id="rId472"/>
    <hyperlink ref="V1452" r:id="rId473" display="https://www.contratos.gov.co/consultas/detalleProceso.do?numConstancia=17-4-7373218"/>
    <hyperlink ref="V1453" r:id="rId474" display="https://www.contratos.gov.co/consultas/detalleProceso.do?numConstancia=17-12-7087287"/>
    <hyperlink ref="V1460" r:id="rId475" display="https://www.contratos.gov.co/consultas/detalleProceso.do?numConstancia=17-12-7280650"/>
    <hyperlink ref="V1508" r:id="rId476" display="https://www.contratos.gov.co/consultas/detalleProceso.do?numConstancia=17-13-7410195"/>
    <hyperlink ref="V1454" r:id="rId477"/>
    <hyperlink ref="V1455" r:id="rId478" display="https://www.contratos.gov.co/consultas/detalleProceso.do?numConstancia=17-9-434317"/>
    <hyperlink ref="V1458" r:id="rId479"/>
    <hyperlink ref="V1465" r:id="rId480" display="https://www.contratos.gov.co/consultas/detalleProceso.do?numConstancia=18-12-7545589"/>
    <hyperlink ref="O1510" r:id="rId481"/>
    <hyperlink ref="V1459" r:id="rId482" display="https://www.contratos.gov.co/consultas/detalleProceso.do?numConstancia=17-9-435127"/>
    <hyperlink ref="O1466" r:id="rId483"/>
    <hyperlink ref="O1467" r:id="rId484"/>
    <hyperlink ref="O1468" r:id="rId485"/>
    <hyperlink ref="O1469" r:id="rId486"/>
    <hyperlink ref="V1466" r:id="rId487"/>
    <hyperlink ref="V1468" r:id="rId488" display="https://www.contratos.gov.co/consultas/detalleProceso.do?numConstancia=18-12-7545428"/>
    <hyperlink ref="V1467" r:id="rId489" display="https://www.contratos.gov.co/consultas/detalleProceso.do?numConstancia=18-9-441075"/>
    <hyperlink ref="V1469" r:id="rId490" display="8080"/>
    <hyperlink ref="V1471" r:id="rId491" display="https://www.contratos.gov.co/consultas/detalleProceso.do?numConstancia=18-12-7606630"/>
    <hyperlink ref="V1470" r:id="rId492" display="https://www.contratos.gov.co/consultas/detalleProceso.do?numConstancia=18-12-7606779"/>
    <hyperlink ref="V1472" r:id="rId493" display="https://community.secop.gov.co/Public/Tendering/ContractNoticeManagement/Index?currentLanguage=es-CO&amp;Page=login&amp;Country=CO&amp;SkinName=CCE"/>
    <hyperlink ref="V1474" r:id="rId494" display="https://www.contratos.gov.co/consultas/detalleProceso.do?numConstancia=18-12-7591035"/>
    <hyperlink ref="O1476" r:id="rId495"/>
    <hyperlink ref="V1476" r:id="rId496" display="https://www.contratos.gov.co/consultas/detalleProceso.do?numConstancia=18-11-7792352"/>
    <hyperlink ref="O1477" r:id="rId497"/>
    <hyperlink ref="V1477" r:id="rId498" display="https://community.secop.gov.co/Public/Tendering/ContractNoticeManagement/Index?currentLanguage=es-CO&amp;Page=login&amp;Country=CO&amp;SkinName=CCE"/>
    <hyperlink ref="O1484" r:id="rId499"/>
    <hyperlink ref="O1491" r:id="rId500"/>
    <hyperlink ref="O1495" r:id="rId501"/>
    <hyperlink ref="O1451" r:id="rId502"/>
    <hyperlink ref="O1499" r:id="rId503"/>
    <hyperlink ref="V1475" r:id="rId504" display="https://community.secop.gov.co/Public/Tendering/ContractNoticeManagement/Index?currentLanguage=es-CO&amp;Page=login&amp;Country=CO&amp;SkinName=CCE"/>
    <hyperlink ref="O1486" r:id="rId505"/>
    <hyperlink ref="O1493" r:id="rId506"/>
    <hyperlink ref="O1490" r:id="rId507"/>
    <hyperlink ref="V1462" r:id="rId508" display="https://www.contratos.gov.co/consultas/detalleProceso.do?numConstancia=17-1-178723"/>
    <hyperlink ref="V1461" r:id="rId509" display="https://www.contratos.gov.co/consultas/detalleProceso.do?numConstancia=17-9-435099"/>
    <hyperlink ref="O1478" r:id="rId510"/>
    <hyperlink ref="V1478" r:id="rId511" tooltip="8082" display="https://www.contratos.gov.co/consultas/detalleProceso.do?numConstancia=18-11-7946455"/>
    <hyperlink ref="O1479" r:id="rId512"/>
    <hyperlink ref="V1479" r:id="rId513" display="https://community.secop.gov.co/Public/Tendering/OpportunityDetail/Index?noticeUID=CO1.NTC.389950&amp;isFromPublicArea=True&amp;isModal=False"/>
    <hyperlink ref="O1481" r:id="rId514"/>
    <hyperlink ref="O1482" r:id="rId515"/>
    <hyperlink ref="O1485" r:id="rId516"/>
    <hyperlink ref="O1516" r:id="rId517"/>
    <hyperlink ref="O1517" r:id="rId518"/>
    <hyperlink ref="O1492" r:id="rId519"/>
    <hyperlink ref="O1509" r:id="rId520"/>
    <hyperlink ref="O1511" r:id="rId521"/>
    <hyperlink ref="O1521" r:id="rId522"/>
    <hyperlink ref="O1522" r:id="rId523"/>
    <hyperlink ref="O1505" r:id="rId524"/>
    <hyperlink ref="V1485" r:id="rId525" display="https://www.contratos.gov.co/consultas/detalleProceso.do?numConstancia=18-11-8068506"/>
    <hyperlink ref="O986" r:id="rId526"/>
    <hyperlink ref="O932" r:id="rId527"/>
    <hyperlink ref="O952" r:id="rId528"/>
    <hyperlink ref="O956" r:id="rId529"/>
    <hyperlink ref="O959" r:id="rId530"/>
    <hyperlink ref="O960" r:id="rId531"/>
    <hyperlink ref="O945" r:id="rId532"/>
    <hyperlink ref="O955" r:id="rId533"/>
    <hyperlink ref="O935" r:id="rId534"/>
    <hyperlink ref="O936" r:id="rId535"/>
    <hyperlink ref="O938" r:id="rId536"/>
    <hyperlink ref="O944" r:id="rId537"/>
    <hyperlink ref="O946" r:id="rId538"/>
    <hyperlink ref="O951" r:id="rId539"/>
    <hyperlink ref="O957" r:id="rId540"/>
    <hyperlink ref="O961" r:id="rId541"/>
    <hyperlink ref="O964" r:id="rId542"/>
    <hyperlink ref="O966" r:id="rId543"/>
    <hyperlink ref="O948" r:id="rId544"/>
    <hyperlink ref="O963" r:id="rId545"/>
    <hyperlink ref="O969" r:id="rId546"/>
    <hyperlink ref="O958" r:id="rId547"/>
    <hyperlink ref="O940" r:id="rId548"/>
    <hyperlink ref="O941" r:id="rId549"/>
    <hyperlink ref="O942" r:id="rId550"/>
    <hyperlink ref="O943" r:id="rId551"/>
    <hyperlink ref="O962" r:id="rId552"/>
    <hyperlink ref="O965" r:id="rId553"/>
    <hyperlink ref="O949" r:id="rId554"/>
    <hyperlink ref="O967:O968" r:id="rId555" display="carlosalberto.marin@antioquia.gov.co"/>
    <hyperlink ref="O953:O954" r:id="rId556" display="carlos.vanegas@antioquia. Gov.co"/>
    <hyperlink ref="O933" r:id="rId557"/>
    <hyperlink ref="O937" r:id="rId558"/>
    <hyperlink ref="O939" r:id="rId559"/>
    <hyperlink ref="O950" r:id="rId560"/>
    <hyperlink ref="O970" r:id="rId561"/>
    <hyperlink ref="O971" r:id="rId562"/>
    <hyperlink ref="O928" r:id="rId563"/>
    <hyperlink ref="O929" r:id="rId564"/>
    <hyperlink ref="O931" r:id="rId565"/>
    <hyperlink ref="O930" r:id="rId566"/>
    <hyperlink ref="O947" r:id="rId567"/>
    <hyperlink ref="O972" r:id="rId568"/>
    <hyperlink ref="O974" r:id="rId569"/>
    <hyperlink ref="O934" r:id="rId570"/>
    <hyperlink ref="V1013" r:id="rId571" display="https://www.contratos.gov.co/consultas/detalleProceso.do?numConstancia=18-1-187006"/>
    <hyperlink ref="V1011" r:id="rId572" display="https://www.contratos.gov.co/consultas/detalleProceso.do?numConstancia=17-12-7047054"/>
    <hyperlink ref="V1012" r:id="rId573" display="https://www.contratos.gov.co/consultas/detalleProceso.do?numConstancia=17-1-168791"/>
    <hyperlink ref="O1012" r:id="rId574" display="dianapatricia.lopez@antioquia.gov.co_x000a_"/>
    <hyperlink ref="V1032" r:id="rId575"/>
    <hyperlink ref="V1031" r:id="rId576"/>
    <hyperlink ref="V1030" r:id="rId577"/>
    <hyperlink ref="V1029" r:id="rId578"/>
    <hyperlink ref="V1028" r:id="rId579"/>
    <hyperlink ref="V1027" r:id="rId580"/>
    <hyperlink ref="V1026" r:id="rId581"/>
    <hyperlink ref="V1025" r:id="rId582"/>
    <hyperlink ref="V1024" r:id="rId583"/>
    <hyperlink ref="V1023" r:id="rId584"/>
    <hyperlink ref="V1022" r:id="rId585"/>
    <hyperlink ref="V1021" r:id="rId586"/>
    <hyperlink ref="V1020" r:id="rId587"/>
    <hyperlink ref="O1020" r:id="rId588" display="dianapatricia.lopez@antioquia.gov.co_x000a_"/>
    <hyperlink ref="O281" r:id="rId589"/>
    <hyperlink ref="O282" r:id="rId590"/>
    <hyperlink ref="O283" r:id="rId591"/>
    <hyperlink ref="O284" r:id="rId592"/>
    <hyperlink ref="O285" r:id="rId593"/>
    <hyperlink ref="O286" r:id="rId594"/>
    <hyperlink ref="O691" r:id="rId595"/>
    <hyperlink ref="O654" r:id="rId596"/>
    <hyperlink ref="O655" r:id="rId597"/>
    <hyperlink ref="O656" r:id="rId598"/>
    <hyperlink ref="O657" r:id="rId599"/>
    <hyperlink ref="O658" r:id="rId600"/>
    <hyperlink ref="O659" r:id="rId601"/>
    <hyperlink ref="O660" r:id="rId602"/>
    <hyperlink ref="O661" r:id="rId603"/>
    <hyperlink ref="O662" r:id="rId604"/>
    <hyperlink ref="O663" r:id="rId605"/>
    <hyperlink ref="O664" r:id="rId606"/>
    <hyperlink ref="O665" r:id="rId607"/>
    <hyperlink ref="O666" r:id="rId608"/>
    <hyperlink ref="O667" r:id="rId609"/>
    <hyperlink ref="O668" r:id="rId610"/>
    <hyperlink ref="O669" r:id="rId611"/>
    <hyperlink ref="O670" r:id="rId612"/>
    <hyperlink ref="O671" r:id="rId613"/>
    <hyperlink ref="O672" r:id="rId614"/>
    <hyperlink ref="O673" r:id="rId615"/>
    <hyperlink ref="O674" r:id="rId616"/>
    <hyperlink ref="O675" r:id="rId617"/>
    <hyperlink ref="O676" r:id="rId618"/>
    <hyperlink ref="O677" r:id="rId619"/>
    <hyperlink ref="O678" r:id="rId620"/>
    <hyperlink ref="O679" r:id="rId621"/>
    <hyperlink ref="O680" r:id="rId622"/>
    <hyperlink ref="O681" r:id="rId623"/>
    <hyperlink ref="O682" r:id="rId624"/>
    <hyperlink ref="O683" r:id="rId625"/>
    <hyperlink ref="O684" r:id="rId626"/>
    <hyperlink ref="O685" r:id="rId627"/>
    <hyperlink ref="O686" r:id="rId628"/>
    <hyperlink ref="O687" r:id="rId629"/>
    <hyperlink ref="O688" r:id="rId630"/>
    <hyperlink ref="O689" r:id="rId631"/>
    <hyperlink ref="O653" r:id="rId632"/>
    <hyperlink ref="O693" r:id="rId633"/>
    <hyperlink ref="O694" r:id="rId634"/>
    <hyperlink ref="O695" r:id="rId635"/>
    <hyperlink ref="O696" r:id="rId636"/>
    <hyperlink ref="O697" r:id="rId637"/>
    <hyperlink ref="O698" r:id="rId638"/>
    <hyperlink ref="O699" r:id="rId639"/>
    <hyperlink ref="O700" r:id="rId640"/>
    <hyperlink ref="O701" r:id="rId641"/>
    <hyperlink ref="O702" r:id="rId642"/>
    <hyperlink ref="O703" r:id="rId643"/>
    <hyperlink ref="O704" r:id="rId644"/>
    <hyperlink ref="O705" r:id="rId645"/>
    <hyperlink ref="O706" r:id="rId646"/>
    <hyperlink ref="O707" r:id="rId647"/>
    <hyperlink ref="O708" r:id="rId648"/>
    <hyperlink ref="O709" r:id="rId649"/>
    <hyperlink ref="O710" r:id="rId650"/>
    <hyperlink ref="O711" r:id="rId651"/>
    <hyperlink ref="O712" r:id="rId652"/>
    <hyperlink ref="O713" r:id="rId653"/>
    <hyperlink ref="O714" r:id="rId654"/>
    <hyperlink ref="O715" r:id="rId655"/>
    <hyperlink ref="O716" r:id="rId656"/>
    <hyperlink ref="O717" r:id="rId657"/>
    <hyperlink ref="O718" r:id="rId658"/>
    <hyperlink ref="O719" r:id="rId659"/>
    <hyperlink ref="O720" r:id="rId660"/>
    <hyperlink ref="O721" r:id="rId661"/>
    <hyperlink ref="O722" r:id="rId662"/>
    <hyperlink ref="O723" r:id="rId663"/>
    <hyperlink ref="O724" r:id="rId664"/>
    <hyperlink ref="O725" r:id="rId665"/>
    <hyperlink ref="O726" r:id="rId666"/>
    <hyperlink ref="O727" r:id="rId667"/>
    <hyperlink ref="O728" r:id="rId668"/>
    <hyperlink ref="O729" r:id="rId669"/>
    <hyperlink ref="O730" r:id="rId670"/>
    <hyperlink ref="O731" r:id="rId671"/>
    <hyperlink ref="O732" r:id="rId672"/>
    <hyperlink ref="O733" r:id="rId673"/>
    <hyperlink ref="O734" r:id="rId674"/>
    <hyperlink ref="O735" r:id="rId675"/>
    <hyperlink ref="O736" r:id="rId676"/>
    <hyperlink ref="O737" r:id="rId677"/>
    <hyperlink ref="O738" r:id="rId678"/>
    <hyperlink ref="O739" r:id="rId679"/>
    <hyperlink ref="O740" r:id="rId680"/>
    <hyperlink ref="O741" r:id="rId681"/>
    <hyperlink ref="O742" r:id="rId682"/>
    <hyperlink ref="O743" r:id="rId683"/>
    <hyperlink ref="O744" r:id="rId684"/>
    <hyperlink ref="O745" r:id="rId685"/>
    <hyperlink ref="O746" r:id="rId686"/>
    <hyperlink ref="O747" r:id="rId687"/>
    <hyperlink ref="O748" r:id="rId688"/>
    <hyperlink ref="O749" r:id="rId689"/>
    <hyperlink ref="O750" r:id="rId690"/>
    <hyperlink ref="O751" r:id="rId691"/>
    <hyperlink ref="O752" r:id="rId692"/>
    <hyperlink ref="O753" r:id="rId693"/>
    <hyperlink ref="O754" r:id="rId694"/>
    <hyperlink ref="O755" r:id="rId695"/>
    <hyperlink ref="O756" r:id="rId696"/>
    <hyperlink ref="O757" r:id="rId697"/>
    <hyperlink ref="O758" r:id="rId698"/>
    <hyperlink ref="O761" r:id="rId699"/>
    <hyperlink ref="O762" r:id="rId700"/>
    <hyperlink ref="O763" r:id="rId701"/>
    <hyperlink ref="O764" r:id="rId702"/>
    <hyperlink ref="O765" r:id="rId703"/>
    <hyperlink ref="O766" r:id="rId704"/>
    <hyperlink ref="O767" r:id="rId705"/>
    <hyperlink ref="O768" r:id="rId706"/>
    <hyperlink ref="O769" r:id="rId707"/>
    <hyperlink ref="O770" r:id="rId708"/>
    <hyperlink ref="O771" r:id="rId709"/>
    <hyperlink ref="O772" r:id="rId710"/>
    <hyperlink ref="O773" r:id="rId711"/>
    <hyperlink ref="O774" r:id="rId712"/>
    <hyperlink ref="O776" r:id="rId713"/>
    <hyperlink ref="O777" r:id="rId714"/>
    <hyperlink ref="O778" r:id="rId715"/>
    <hyperlink ref="O779" r:id="rId716"/>
    <hyperlink ref="O780" r:id="rId717"/>
    <hyperlink ref="O781" r:id="rId718"/>
    <hyperlink ref="O782" r:id="rId719"/>
    <hyperlink ref="O783" r:id="rId720"/>
    <hyperlink ref="O784" r:id="rId721"/>
    <hyperlink ref="O785" r:id="rId722"/>
    <hyperlink ref="O786" r:id="rId723"/>
    <hyperlink ref="O787" r:id="rId724"/>
    <hyperlink ref="O788" r:id="rId725"/>
    <hyperlink ref="O789" r:id="rId726"/>
    <hyperlink ref="O790" r:id="rId727"/>
    <hyperlink ref="O791" r:id="rId728"/>
    <hyperlink ref="O792" r:id="rId729"/>
    <hyperlink ref="O793" r:id="rId730"/>
    <hyperlink ref="O794" r:id="rId731"/>
    <hyperlink ref="O795" r:id="rId732"/>
    <hyperlink ref="O796" r:id="rId733"/>
    <hyperlink ref="O797" r:id="rId734"/>
    <hyperlink ref="O798" r:id="rId735"/>
    <hyperlink ref="O799" r:id="rId736"/>
    <hyperlink ref="O800" r:id="rId737"/>
    <hyperlink ref="O801" r:id="rId738"/>
    <hyperlink ref="O802" r:id="rId739"/>
    <hyperlink ref="O803" r:id="rId740"/>
    <hyperlink ref="O804" r:id="rId741"/>
    <hyperlink ref="O805" r:id="rId742"/>
    <hyperlink ref="O806" r:id="rId743"/>
    <hyperlink ref="O807" r:id="rId744"/>
    <hyperlink ref="O808" r:id="rId745"/>
    <hyperlink ref="O809" r:id="rId746"/>
    <hyperlink ref="O810" r:id="rId747"/>
    <hyperlink ref="O811" r:id="rId748"/>
    <hyperlink ref="O812" r:id="rId749"/>
    <hyperlink ref="O813" r:id="rId750"/>
    <hyperlink ref="O814" r:id="rId751"/>
    <hyperlink ref="O759" r:id="rId752"/>
    <hyperlink ref="O760" r:id="rId753"/>
    <hyperlink ref="O816" r:id="rId754"/>
    <hyperlink ref="O817" r:id="rId755"/>
    <hyperlink ref="O818" r:id="rId756"/>
    <hyperlink ref="O819" r:id="rId757"/>
    <hyperlink ref="O775" r:id="rId758"/>
    <hyperlink ref="V579" r:id="rId759" display="https://www.contratos.gov.co/consultas/detalleProceso.do?numConstancia=17-12-7047054"/>
    <hyperlink ref="V676" r:id="rId760" display="https://www.contratos.gov.co/consultas/detalleProceso.do?numConstancia=17-4-6386733"/>
    <hyperlink ref="O820" r:id="rId761"/>
    <hyperlink ref="O821" r:id="rId762"/>
    <hyperlink ref="O824" r:id="rId763"/>
    <hyperlink ref="O823" r:id="rId764"/>
    <hyperlink ref="O825" r:id="rId765"/>
    <hyperlink ref="O826" r:id="rId766"/>
    <hyperlink ref="O822" r:id="rId767"/>
    <hyperlink ref="O829" r:id="rId768"/>
    <hyperlink ref="O831" r:id="rId769"/>
    <hyperlink ref="O828" r:id="rId770"/>
    <hyperlink ref="O833" r:id="rId771"/>
    <hyperlink ref="O830" r:id="rId772"/>
    <hyperlink ref="O61" r:id="rId773"/>
    <hyperlink ref="O60" r:id="rId774"/>
    <hyperlink ref="O62" r:id="rId775"/>
    <hyperlink ref="V61" r:id="rId776" display="https://www.contratos.gov.co/consultas/detalleProceso.do?numConstancia=17-15-7471975"/>
    <hyperlink ref="O73" r:id="rId777"/>
    <hyperlink ref="V73" r:id="rId778" display="https://www.contratos.gov.co/consultas/detalleProceso.do?numConstancia=18-9-441092"/>
    <hyperlink ref="O75" r:id="rId779"/>
    <hyperlink ref="O69" r:id="rId780"/>
    <hyperlink ref="V75" r:id="rId781" display="https://www.contratos.gov.co/consultas/detalleProceso.do?numConstancia=18-9-445244"/>
    <hyperlink ref="O74" r:id="rId782"/>
    <hyperlink ref="V74" r:id="rId783" display="https://www.contratos.gov.co/consultas/detalleProceso.do?numConstancia=18-9-441092"/>
    <hyperlink ref="O79" r:id="rId784"/>
    <hyperlink ref="O80" r:id="rId785"/>
    <hyperlink ref="O81" r:id="rId786"/>
    <hyperlink ref="O82" r:id="rId787"/>
    <hyperlink ref="O84" r:id="rId788"/>
    <hyperlink ref="O85" r:id="rId789"/>
    <hyperlink ref="O86" r:id="rId790"/>
    <hyperlink ref="O87" r:id="rId791"/>
    <hyperlink ref="O123" r:id="rId792"/>
    <hyperlink ref="O124" r:id="rId793"/>
    <hyperlink ref="O125" r:id="rId794"/>
    <hyperlink ref="O96" r:id="rId795"/>
    <hyperlink ref="O126" r:id="rId796"/>
    <hyperlink ref="O97" r:id="rId797"/>
    <hyperlink ref="O98" r:id="rId798"/>
    <hyperlink ref="O127" r:id="rId799"/>
    <hyperlink ref="O128" r:id="rId800"/>
    <hyperlink ref="O129" r:id="rId801"/>
    <hyperlink ref="O130" r:id="rId802"/>
    <hyperlink ref="O131" r:id="rId803"/>
    <hyperlink ref="O99" r:id="rId804"/>
    <hyperlink ref="O100" r:id="rId805"/>
    <hyperlink ref="O133" r:id="rId806"/>
    <hyperlink ref="O134" r:id="rId807"/>
    <hyperlink ref="O135" r:id="rId808"/>
    <hyperlink ref="O101" r:id="rId809"/>
    <hyperlink ref="O102" r:id="rId810"/>
    <hyperlink ref="O103" r:id="rId811"/>
    <hyperlink ref="O104" r:id="rId812"/>
    <hyperlink ref="O105" r:id="rId813"/>
    <hyperlink ref="O106" r:id="rId814"/>
    <hyperlink ref="O136" r:id="rId815"/>
    <hyperlink ref="O138" r:id="rId816"/>
    <hyperlink ref="O139" r:id="rId817"/>
    <hyperlink ref="O140" r:id="rId818"/>
    <hyperlink ref="O141" r:id="rId819"/>
    <hyperlink ref="O142" r:id="rId820"/>
    <hyperlink ref="O143" r:id="rId821"/>
    <hyperlink ref="O107" r:id="rId822"/>
    <hyperlink ref="O108" r:id="rId823"/>
    <hyperlink ref="O144" r:id="rId824"/>
    <hyperlink ref="O145" r:id="rId825"/>
    <hyperlink ref="O146" r:id="rId826"/>
    <hyperlink ref="O147" r:id="rId827"/>
    <hyperlink ref="O148" r:id="rId828"/>
    <hyperlink ref="O109" r:id="rId829"/>
    <hyperlink ref="O149" r:id="rId830"/>
    <hyperlink ref="O150" r:id="rId831"/>
    <hyperlink ref="O151" r:id="rId832"/>
    <hyperlink ref="O152" r:id="rId833"/>
    <hyperlink ref="O153" r:id="rId834"/>
    <hyperlink ref="O154" r:id="rId835"/>
    <hyperlink ref="O155" r:id="rId836"/>
    <hyperlink ref="O156" r:id="rId837"/>
    <hyperlink ref="O157" r:id="rId838"/>
    <hyperlink ref="O158" r:id="rId839"/>
    <hyperlink ref="O159" r:id="rId840"/>
    <hyperlink ref="O160" r:id="rId841"/>
    <hyperlink ref="O161" r:id="rId842"/>
    <hyperlink ref="O162" r:id="rId843"/>
    <hyperlink ref="O163" r:id="rId844"/>
    <hyperlink ref="O165" r:id="rId845"/>
    <hyperlink ref="O166" r:id="rId846"/>
    <hyperlink ref="O167" r:id="rId847"/>
    <hyperlink ref="O168" r:id="rId848"/>
    <hyperlink ref="O170" r:id="rId849"/>
    <hyperlink ref="O171" r:id="rId850"/>
    <hyperlink ref="O172" r:id="rId851"/>
    <hyperlink ref="O173" r:id="rId852"/>
    <hyperlink ref="O174" r:id="rId853"/>
    <hyperlink ref="O175" r:id="rId854"/>
    <hyperlink ref="O176" r:id="rId855"/>
    <hyperlink ref="O177" r:id="rId856"/>
    <hyperlink ref="O178" r:id="rId857"/>
    <hyperlink ref="O179" r:id="rId858"/>
    <hyperlink ref="O180" r:id="rId859"/>
    <hyperlink ref="O181" r:id="rId860"/>
    <hyperlink ref="O182" r:id="rId861"/>
    <hyperlink ref="O183" r:id="rId862"/>
    <hyperlink ref="O184" r:id="rId863"/>
    <hyperlink ref="O185" r:id="rId864"/>
    <hyperlink ref="O186" r:id="rId865"/>
    <hyperlink ref="O187" r:id="rId866"/>
    <hyperlink ref="O188" r:id="rId867"/>
    <hyperlink ref="O189" r:id="rId868"/>
    <hyperlink ref="O190" r:id="rId869"/>
    <hyperlink ref="O191" r:id="rId870"/>
    <hyperlink ref="O192" r:id="rId871"/>
    <hyperlink ref="O193" r:id="rId872"/>
    <hyperlink ref="O194" r:id="rId873"/>
    <hyperlink ref="O195" r:id="rId874"/>
    <hyperlink ref="O196" r:id="rId875"/>
    <hyperlink ref="O197" r:id="rId876"/>
    <hyperlink ref="O200" r:id="rId877"/>
    <hyperlink ref="O201" r:id="rId878"/>
    <hyperlink ref="O202" r:id="rId879"/>
    <hyperlink ref="O203" r:id="rId880"/>
    <hyperlink ref="O204" r:id="rId881"/>
    <hyperlink ref="O205" r:id="rId882"/>
    <hyperlink ref="O206" r:id="rId883"/>
    <hyperlink ref="O209" r:id="rId884"/>
    <hyperlink ref="O210" r:id="rId885"/>
    <hyperlink ref="O211" r:id="rId886"/>
    <hyperlink ref="O212" r:id="rId887"/>
    <hyperlink ref="O213" r:id="rId888"/>
    <hyperlink ref="O214" r:id="rId889"/>
    <hyperlink ref="O215" r:id="rId890"/>
    <hyperlink ref="O216" r:id="rId891"/>
    <hyperlink ref="O217" r:id="rId892"/>
    <hyperlink ref="O220" r:id="rId893"/>
    <hyperlink ref="O223" r:id="rId894"/>
    <hyperlink ref="O224" r:id="rId895"/>
    <hyperlink ref="O225" r:id="rId896"/>
    <hyperlink ref="O226" r:id="rId897"/>
    <hyperlink ref="O228" r:id="rId898"/>
    <hyperlink ref="O229" r:id="rId899"/>
    <hyperlink ref="O230" r:id="rId900"/>
    <hyperlink ref="O231" r:id="rId901"/>
    <hyperlink ref="O232" r:id="rId902"/>
    <hyperlink ref="O234" r:id="rId903"/>
    <hyperlink ref="O235" r:id="rId904"/>
    <hyperlink ref="O110" r:id="rId905"/>
    <hyperlink ref="O113" r:id="rId906"/>
    <hyperlink ref="O114" r:id="rId907"/>
    <hyperlink ref="O115" r:id="rId908"/>
    <hyperlink ref="O116" r:id="rId909"/>
    <hyperlink ref="O117" r:id="rId910"/>
    <hyperlink ref="O118" r:id="rId911"/>
    <hyperlink ref="O119" r:id="rId912"/>
    <hyperlink ref="O120" r:id="rId913"/>
    <hyperlink ref="O121" r:id="rId914"/>
    <hyperlink ref="O236" r:id="rId915"/>
    <hyperlink ref="O122" r:id="rId916"/>
    <hyperlink ref="O240" r:id="rId917"/>
    <hyperlink ref="O241" r:id="rId918"/>
    <hyperlink ref="O242" r:id="rId919"/>
    <hyperlink ref="O243" r:id="rId920"/>
    <hyperlink ref="O244" r:id="rId921"/>
    <hyperlink ref="O245" r:id="rId922"/>
    <hyperlink ref="O246" r:id="rId923"/>
    <hyperlink ref="O247" r:id="rId924"/>
    <hyperlink ref="O248" r:id="rId925"/>
    <hyperlink ref="O249" r:id="rId926"/>
    <hyperlink ref="O251" r:id="rId927"/>
    <hyperlink ref="O252" r:id="rId928"/>
    <hyperlink ref="O253" r:id="rId929"/>
    <hyperlink ref="O254" r:id="rId930"/>
    <hyperlink ref="O255" r:id="rId931"/>
    <hyperlink ref="O256" r:id="rId932"/>
    <hyperlink ref="O257" r:id="rId933"/>
    <hyperlink ref="O258" r:id="rId934"/>
    <hyperlink ref="O259" r:id="rId935"/>
    <hyperlink ref="O260" r:id="rId936"/>
    <hyperlink ref="O261" r:id="rId937"/>
    <hyperlink ref="O262" r:id="rId938"/>
    <hyperlink ref="O263" r:id="rId939"/>
    <hyperlink ref="O264" r:id="rId940"/>
    <hyperlink ref="O265" r:id="rId941"/>
    <hyperlink ref="O266" r:id="rId942"/>
    <hyperlink ref="O267" r:id="rId943"/>
    <hyperlink ref="O268" r:id="rId944"/>
    <hyperlink ref="O269" r:id="rId945"/>
    <hyperlink ref="O270" r:id="rId946"/>
    <hyperlink ref="O271" r:id="rId947"/>
    <hyperlink ref="O272" r:id="rId948"/>
    <hyperlink ref="O273" r:id="rId949"/>
    <hyperlink ref="O275" r:id="rId950"/>
    <hyperlink ref="O276" r:id="rId951"/>
    <hyperlink ref="O237" r:id="rId952"/>
    <hyperlink ref="O227" r:id="rId953"/>
    <hyperlink ref="O132" r:id="rId954"/>
    <hyperlink ref="O233" r:id="rId955"/>
    <hyperlink ref="O250" r:id="rId956"/>
    <hyperlink ref="O274" r:id="rId957"/>
    <hyperlink ref="O164" r:id="rId958"/>
    <hyperlink ref="O137" r:id="rId959"/>
    <hyperlink ref="O219" r:id="rId960"/>
    <hyperlink ref="O218" r:id="rId961"/>
    <hyperlink ref="O111" r:id="rId962"/>
    <hyperlink ref="O221" r:id="rId963"/>
    <hyperlink ref="O222" r:id="rId964"/>
    <hyperlink ref="O198" r:id="rId965"/>
    <hyperlink ref="O199" r:id="rId966"/>
    <hyperlink ref="O277" r:id="rId967"/>
    <hyperlink ref="O112" r:id="rId968"/>
    <hyperlink ref="O238" r:id="rId969"/>
    <hyperlink ref="O278" r:id="rId970"/>
    <hyperlink ref="O279" r:id="rId971"/>
    <hyperlink ref="O280" r:id="rId972"/>
    <hyperlink ref="O207" r:id="rId973"/>
    <hyperlink ref="O208" r:id="rId974"/>
    <hyperlink ref="O169" r:id="rId975"/>
    <hyperlink ref="O366" r:id="rId976"/>
    <hyperlink ref="O360" r:id="rId977"/>
    <hyperlink ref="O359" r:id="rId978"/>
    <hyperlink ref="O358" r:id="rId979"/>
    <hyperlink ref="O357" r:id="rId980"/>
    <hyperlink ref="O356" r:id="rId981"/>
    <hyperlink ref="O355" r:id="rId982"/>
    <hyperlink ref="O354" r:id="rId983"/>
    <hyperlink ref="O353" r:id="rId984"/>
    <hyperlink ref="O352" r:id="rId985"/>
    <hyperlink ref="O365" r:id="rId986"/>
    <hyperlink ref="O349" r:id="rId987"/>
    <hyperlink ref="O348" r:id="rId988"/>
    <hyperlink ref="O350" r:id="rId989"/>
    <hyperlink ref="O346" r:id="rId990"/>
    <hyperlink ref="O345" r:id="rId991"/>
    <hyperlink ref="O344" r:id="rId992"/>
    <hyperlink ref="O343" r:id="rId993"/>
    <hyperlink ref="O342" r:id="rId994"/>
    <hyperlink ref="O341" r:id="rId995"/>
    <hyperlink ref="O340" r:id="rId996"/>
    <hyperlink ref="O339" r:id="rId997"/>
    <hyperlink ref="O338" r:id="rId998"/>
    <hyperlink ref="O337" r:id="rId999"/>
    <hyperlink ref="O336" r:id="rId1000"/>
    <hyperlink ref="O335" r:id="rId1001"/>
    <hyperlink ref="O334" r:id="rId1002"/>
    <hyperlink ref="O333" r:id="rId1003"/>
    <hyperlink ref="O332" r:id="rId1004"/>
    <hyperlink ref="O331" r:id="rId1005"/>
    <hyperlink ref="O330" r:id="rId1006"/>
    <hyperlink ref="O329" r:id="rId1007"/>
    <hyperlink ref="O328" r:id="rId1008"/>
    <hyperlink ref="O327" r:id="rId1009"/>
    <hyperlink ref="O326" r:id="rId1010"/>
    <hyperlink ref="O325" r:id="rId1011"/>
    <hyperlink ref="O324" r:id="rId1012"/>
    <hyperlink ref="O323" r:id="rId1013"/>
    <hyperlink ref="O322" r:id="rId1014"/>
    <hyperlink ref="O321" r:id="rId1015"/>
    <hyperlink ref="O320" r:id="rId1016"/>
    <hyperlink ref="O319" r:id="rId1017"/>
    <hyperlink ref="O318" r:id="rId1018"/>
    <hyperlink ref="O317" r:id="rId1019"/>
    <hyperlink ref="O316" r:id="rId1020"/>
    <hyperlink ref="O315" r:id="rId1021"/>
    <hyperlink ref="O314" r:id="rId1022"/>
    <hyperlink ref="O313" r:id="rId1023"/>
    <hyperlink ref="O312" r:id="rId1024"/>
    <hyperlink ref="O311" r:id="rId1025"/>
    <hyperlink ref="O310" r:id="rId1026"/>
    <hyperlink ref="O309" r:id="rId1027"/>
    <hyperlink ref="O308" r:id="rId1028"/>
    <hyperlink ref="O307" r:id="rId1029"/>
    <hyperlink ref="O306" r:id="rId1030"/>
    <hyperlink ref="O305" r:id="rId1031"/>
    <hyperlink ref="O304" r:id="rId1032"/>
    <hyperlink ref="O303" r:id="rId1033"/>
    <hyperlink ref="O302" r:id="rId1034"/>
    <hyperlink ref="O301" r:id="rId1035"/>
    <hyperlink ref="O300" r:id="rId1036"/>
    <hyperlink ref="O299" r:id="rId1037"/>
    <hyperlink ref="O298" r:id="rId1038"/>
    <hyperlink ref="O297" r:id="rId1039"/>
    <hyperlink ref="O296" r:id="rId1040"/>
    <hyperlink ref="O295" r:id="rId1041"/>
    <hyperlink ref="O294" r:id="rId1042"/>
    <hyperlink ref="O293" r:id="rId1043"/>
    <hyperlink ref="O292" r:id="rId1044"/>
    <hyperlink ref="O291" r:id="rId1045"/>
    <hyperlink ref="O351" r:id="rId1046"/>
    <hyperlink ref="O1352" r:id="rId1047"/>
    <hyperlink ref="O1355" r:id="rId1048"/>
    <hyperlink ref="O1360" r:id="rId1049"/>
    <hyperlink ref="O1366" r:id="rId1050"/>
    <hyperlink ref="O1369" r:id="rId1051"/>
    <hyperlink ref="O1370" r:id="rId1052"/>
    <hyperlink ref="O1368" r:id="rId1053"/>
    <hyperlink ref="O1372" r:id="rId1054"/>
    <hyperlink ref="O1367" r:id="rId1055"/>
    <hyperlink ref="O1361" r:id="rId1056"/>
    <hyperlink ref="O1351" r:id="rId1057"/>
    <hyperlink ref="O1365" r:id="rId1058"/>
    <hyperlink ref="O1364" r:id="rId1059"/>
    <hyperlink ref="O1356" r:id="rId1060"/>
    <hyperlink ref="O1357" r:id="rId1061"/>
    <hyperlink ref="O1358" r:id="rId1062"/>
    <hyperlink ref="O1371" r:id="rId1063"/>
    <hyperlink ref="O1363" r:id="rId1064"/>
    <hyperlink ref="O1275" r:id="rId1065"/>
    <hyperlink ref="O1276" r:id="rId1066"/>
    <hyperlink ref="O1279" r:id="rId1067"/>
    <hyperlink ref="O1284" r:id="rId1068"/>
    <hyperlink ref="O1285" r:id="rId1069"/>
    <hyperlink ref="O1286" r:id="rId1070"/>
    <hyperlink ref="O1287" r:id="rId1071"/>
    <hyperlink ref="O1288" r:id="rId1072"/>
    <hyperlink ref="O1289" r:id="rId1073"/>
    <hyperlink ref="O1290" r:id="rId1074"/>
    <hyperlink ref="O1291" r:id="rId1075"/>
    <hyperlink ref="O1292" r:id="rId1076"/>
    <hyperlink ref="O1293" r:id="rId1077"/>
    <hyperlink ref="O1294" r:id="rId1078"/>
    <hyperlink ref="O1295" r:id="rId1079"/>
    <hyperlink ref="O1296" r:id="rId1080"/>
    <hyperlink ref="O1297" r:id="rId1081"/>
    <hyperlink ref="O1298" r:id="rId1082"/>
    <hyperlink ref="O1299" r:id="rId1083"/>
    <hyperlink ref="O1300" r:id="rId1084"/>
    <hyperlink ref="O1301" r:id="rId1085"/>
    <hyperlink ref="O1302" r:id="rId1086"/>
    <hyperlink ref="O1303" r:id="rId1087"/>
    <hyperlink ref="O1304" r:id="rId1088"/>
    <hyperlink ref="O1305" r:id="rId1089"/>
    <hyperlink ref="O1306" r:id="rId1090"/>
    <hyperlink ref="O1307" r:id="rId1091"/>
    <hyperlink ref="O1308" r:id="rId1092"/>
    <hyperlink ref="O1309" r:id="rId1093"/>
    <hyperlink ref="O1310" r:id="rId1094"/>
    <hyperlink ref="O1311" r:id="rId1095"/>
    <hyperlink ref="O1312" r:id="rId1096"/>
    <hyperlink ref="O1313" r:id="rId1097"/>
    <hyperlink ref="O1314" r:id="rId1098"/>
    <hyperlink ref="O1315" r:id="rId1099"/>
    <hyperlink ref="O1316" r:id="rId1100"/>
    <hyperlink ref="O1317" r:id="rId1101"/>
    <hyperlink ref="O1318" r:id="rId1102"/>
    <hyperlink ref="O1319" r:id="rId1103"/>
    <hyperlink ref="O1320" r:id="rId1104"/>
    <hyperlink ref="O1321" r:id="rId1105"/>
    <hyperlink ref="O1322" r:id="rId1106"/>
    <hyperlink ref="O1323" r:id="rId1107"/>
    <hyperlink ref="O1324" r:id="rId1108"/>
    <hyperlink ref="O1325" r:id="rId1109"/>
    <hyperlink ref="O1326" r:id="rId1110"/>
    <hyperlink ref="O1327" r:id="rId1111"/>
    <hyperlink ref="O1328" r:id="rId1112"/>
    <hyperlink ref="O1329" r:id="rId1113"/>
    <hyperlink ref="O1330" r:id="rId1114"/>
    <hyperlink ref="O1331" r:id="rId1115"/>
    <hyperlink ref="O1332" r:id="rId1116"/>
    <hyperlink ref="O1333" r:id="rId1117"/>
    <hyperlink ref="O1334" r:id="rId1118"/>
    <hyperlink ref="O1335" r:id="rId1119"/>
    <hyperlink ref="O1336" r:id="rId1120"/>
    <hyperlink ref="O1337" r:id="rId1121"/>
    <hyperlink ref="O1338" r:id="rId1122"/>
    <hyperlink ref="O1339" r:id="rId1123"/>
    <hyperlink ref="O1340" r:id="rId1124"/>
    <hyperlink ref="O1341" r:id="rId1125"/>
    <hyperlink ref="O1342" r:id="rId1126"/>
    <hyperlink ref="O1343" r:id="rId1127"/>
    <hyperlink ref="O1344" r:id="rId1128"/>
    <hyperlink ref="O1345" r:id="rId1129"/>
    <hyperlink ref="O1346" r:id="rId1130"/>
    <hyperlink ref="O1347" r:id="rId1131"/>
    <hyperlink ref="O1348" r:id="rId1132"/>
    <hyperlink ref="O1349" r:id="rId1133"/>
    <hyperlink ref="O1350" r:id="rId1134"/>
    <hyperlink ref="O1277" r:id="rId1135"/>
    <hyperlink ref="O1278" r:id="rId1136"/>
    <hyperlink ref="O1362" r:id="rId1137"/>
    <hyperlink ref="O1280" r:id="rId1138"/>
    <hyperlink ref="O1281" r:id="rId1139"/>
    <hyperlink ref="O1282" r:id="rId1140"/>
    <hyperlink ref="O1283" r:id="rId1141"/>
  </hyperlinks>
  <pageMargins left="0.7" right="0.7" top="0.75" bottom="0.75" header="0.3" footer="0.3"/>
  <pageSetup orientation="portrait" horizontalDpi="4294967295" verticalDpi="4294967295" r:id="rId1142"/>
  <drawing r:id="rId1143"/>
  <legacyDrawing r:id="rId1144"/>
  <tableParts count="1">
    <tablePart r:id="rId114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
  <sheetViews>
    <sheetView zoomScale="80" zoomScaleNormal="80" workbookViewId="0">
      <selection activeCell="O7" sqref="O7"/>
    </sheetView>
  </sheetViews>
  <sheetFormatPr baseColWidth="10" defaultColWidth="11.44140625" defaultRowHeight="14.4" x14ac:dyDescent="0.3"/>
  <cols>
    <col min="1" max="1" width="11.44140625" style="126"/>
    <col min="2" max="2" width="65" style="126" customWidth="1"/>
    <col min="3" max="3" width="12.5546875" style="126" bestFit="1" customWidth="1"/>
    <col min="4" max="4" width="10.5546875" style="126" customWidth="1"/>
    <col min="5" max="5" width="12.109375" style="126" customWidth="1"/>
    <col min="6" max="6" width="12.88671875" style="126" customWidth="1"/>
    <col min="7" max="7" width="13.109375" style="126" customWidth="1"/>
    <col min="8" max="8" width="12.88671875" style="126" customWidth="1"/>
    <col min="9" max="9" width="11.44140625" style="126"/>
    <col min="10" max="10" width="15.6640625" style="126" customWidth="1"/>
    <col min="11" max="16384" width="11.44140625" style="126"/>
  </cols>
  <sheetData>
    <row r="2" spans="2:10" x14ac:dyDescent="0.3">
      <c r="B2" s="202" t="s">
        <v>6202</v>
      </c>
      <c r="C2" s="202"/>
      <c r="D2" s="202"/>
      <c r="E2" s="202"/>
      <c r="F2" s="202"/>
      <c r="G2" s="202"/>
      <c r="H2" s="202"/>
      <c r="I2" s="202"/>
      <c r="J2" s="202"/>
    </row>
    <row r="3" spans="2:10" x14ac:dyDescent="0.3">
      <c r="B3" s="202"/>
      <c r="C3" s="202"/>
      <c r="D3" s="202"/>
      <c r="E3" s="202"/>
      <c r="F3" s="202"/>
      <c r="G3" s="202"/>
      <c r="H3" s="202"/>
      <c r="I3" s="202"/>
      <c r="J3" s="202"/>
    </row>
    <row r="4" spans="2:10" ht="72" x14ac:dyDescent="0.3">
      <c r="B4" s="135" t="s">
        <v>6201</v>
      </c>
      <c r="C4" s="136" t="s">
        <v>6200</v>
      </c>
      <c r="D4" s="136" t="s">
        <v>6199</v>
      </c>
      <c r="E4" s="136" t="s">
        <v>6196</v>
      </c>
      <c r="F4" s="136" t="s">
        <v>6197</v>
      </c>
      <c r="G4" s="136" t="s">
        <v>6198</v>
      </c>
      <c r="H4" s="136" t="s">
        <v>6195</v>
      </c>
      <c r="I4" s="136" t="s">
        <v>6204</v>
      </c>
      <c r="J4" s="136" t="s">
        <v>6205</v>
      </c>
    </row>
    <row r="5" spans="2:10" hidden="1" x14ac:dyDescent="0.3">
      <c r="B5" s="133" t="s">
        <v>5647</v>
      </c>
      <c r="C5" s="131" t="s">
        <v>5607</v>
      </c>
      <c r="D5" s="131">
        <v>0</v>
      </c>
      <c r="E5" s="131">
        <v>0.33</v>
      </c>
      <c r="F5" s="131">
        <v>0.66</v>
      </c>
      <c r="G5" s="131">
        <v>1</v>
      </c>
      <c r="H5" s="132"/>
      <c r="I5" s="134"/>
      <c r="J5" s="134"/>
    </row>
    <row r="6" spans="2:10" x14ac:dyDescent="0.3">
      <c r="B6" s="134" t="s">
        <v>4849</v>
      </c>
      <c r="C6" s="139">
        <v>48</v>
      </c>
      <c r="D6" s="139">
        <v>5</v>
      </c>
      <c r="E6" s="139"/>
      <c r="F6" s="139"/>
      <c r="G6" s="139">
        <v>39</v>
      </c>
      <c r="H6" s="139">
        <v>4</v>
      </c>
      <c r="I6" s="159">
        <f>G6/C6</f>
        <v>0.8125</v>
      </c>
      <c r="J6" s="160">
        <v>43312</v>
      </c>
    </row>
    <row r="7" spans="2:10" ht="28.8" x14ac:dyDescent="0.3">
      <c r="B7" s="138" t="s">
        <v>1766</v>
      </c>
      <c r="C7" s="139">
        <v>28</v>
      </c>
      <c r="D7" s="139"/>
      <c r="E7" s="139"/>
      <c r="F7" s="139"/>
      <c r="G7" s="139">
        <v>5</v>
      </c>
      <c r="H7" s="139">
        <v>23</v>
      </c>
      <c r="I7" s="159">
        <f t="shared" ref="I7:I30" si="0">G7/C7</f>
        <v>0.17857142857142858</v>
      </c>
      <c r="J7" s="160">
        <v>43313</v>
      </c>
    </row>
    <row r="8" spans="2:10" x14ac:dyDescent="0.3">
      <c r="B8" s="134" t="s">
        <v>4713</v>
      </c>
      <c r="C8" s="139">
        <v>8</v>
      </c>
      <c r="D8" s="139"/>
      <c r="E8" s="139"/>
      <c r="F8" s="139"/>
      <c r="G8" s="139">
        <v>8</v>
      </c>
      <c r="H8" s="139"/>
      <c r="I8" s="159">
        <f t="shared" si="0"/>
        <v>1</v>
      </c>
      <c r="J8" s="160">
        <v>43272</v>
      </c>
    </row>
    <row r="9" spans="2:10" x14ac:dyDescent="0.3">
      <c r="B9" s="134" t="s">
        <v>1855</v>
      </c>
      <c r="C9" s="139">
        <v>185</v>
      </c>
      <c r="D9" s="139">
        <v>34</v>
      </c>
      <c r="E9" s="139">
        <v>22</v>
      </c>
      <c r="F9" s="139"/>
      <c r="G9" s="139">
        <v>44</v>
      </c>
      <c r="H9" s="139">
        <v>85</v>
      </c>
      <c r="I9" s="159">
        <f t="shared" si="0"/>
        <v>0.23783783783783785</v>
      </c>
      <c r="J9" s="160">
        <v>43315</v>
      </c>
    </row>
    <row r="10" spans="2:10" x14ac:dyDescent="0.3">
      <c r="B10" s="134" t="s">
        <v>1106</v>
      </c>
      <c r="C10" s="139">
        <v>6</v>
      </c>
      <c r="D10" s="139"/>
      <c r="E10" s="139"/>
      <c r="F10" s="139"/>
      <c r="G10" s="139">
        <v>1</v>
      </c>
      <c r="H10" s="139">
        <v>5</v>
      </c>
      <c r="I10" s="159">
        <f t="shared" si="0"/>
        <v>0.16666666666666666</v>
      </c>
      <c r="J10" s="160">
        <v>43312</v>
      </c>
    </row>
    <row r="11" spans="2:10" x14ac:dyDescent="0.3">
      <c r="B11" s="134" t="s">
        <v>229</v>
      </c>
      <c r="C11" s="139">
        <v>4</v>
      </c>
      <c r="D11" s="139"/>
      <c r="E11" s="139"/>
      <c r="F11" s="139"/>
      <c r="G11" s="139"/>
      <c r="H11" s="139">
        <v>4</v>
      </c>
      <c r="I11" s="159">
        <f t="shared" si="0"/>
        <v>0</v>
      </c>
      <c r="J11" s="160">
        <v>43308</v>
      </c>
    </row>
    <row r="12" spans="2:10" x14ac:dyDescent="0.3">
      <c r="B12" s="134" t="s">
        <v>2670</v>
      </c>
      <c r="C12" s="139">
        <v>76</v>
      </c>
      <c r="D12" s="139"/>
      <c r="E12" s="139"/>
      <c r="F12" s="139"/>
      <c r="G12" s="139">
        <v>75</v>
      </c>
      <c r="H12" s="139">
        <v>1</v>
      </c>
      <c r="I12" s="159">
        <f t="shared" si="0"/>
        <v>0.98684210526315785</v>
      </c>
      <c r="J12" s="160">
        <v>43312</v>
      </c>
    </row>
    <row r="13" spans="2:10" x14ac:dyDescent="0.3">
      <c r="B13" s="134" t="s">
        <v>2257</v>
      </c>
      <c r="C13" s="139">
        <v>9</v>
      </c>
      <c r="D13" s="139">
        <v>3</v>
      </c>
      <c r="E13" s="139"/>
      <c r="F13" s="139"/>
      <c r="G13" s="139">
        <v>2</v>
      </c>
      <c r="H13" s="139">
        <v>4</v>
      </c>
      <c r="I13" s="159">
        <f t="shared" si="0"/>
        <v>0.22222222222222221</v>
      </c>
      <c r="J13" s="160">
        <v>43298</v>
      </c>
    </row>
    <row r="14" spans="2:10" x14ac:dyDescent="0.3">
      <c r="B14" s="134" t="s">
        <v>3786</v>
      </c>
      <c r="C14" s="139">
        <v>138</v>
      </c>
      <c r="D14" s="139"/>
      <c r="E14" s="139"/>
      <c r="F14" s="139"/>
      <c r="G14" s="139">
        <v>138</v>
      </c>
      <c r="H14" s="139"/>
      <c r="I14" s="159">
        <f t="shared" si="0"/>
        <v>1</v>
      </c>
      <c r="J14" s="160">
        <v>43298</v>
      </c>
    </row>
    <row r="15" spans="2:10" x14ac:dyDescent="0.3">
      <c r="B15" s="134" t="s">
        <v>940</v>
      </c>
      <c r="C15" s="139">
        <v>41</v>
      </c>
      <c r="D15" s="139">
        <v>9</v>
      </c>
      <c r="E15" s="139">
        <v>2</v>
      </c>
      <c r="F15" s="139"/>
      <c r="G15" s="139">
        <v>6</v>
      </c>
      <c r="H15" s="139">
        <v>24</v>
      </c>
      <c r="I15" s="159">
        <f t="shared" si="0"/>
        <v>0.14634146341463414</v>
      </c>
      <c r="J15" s="160">
        <v>43298</v>
      </c>
    </row>
    <row r="16" spans="2:10" x14ac:dyDescent="0.3">
      <c r="B16" s="134" t="s">
        <v>2587</v>
      </c>
      <c r="C16" s="139">
        <v>15</v>
      </c>
      <c r="D16" s="139"/>
      <c r="E16" s="139">
        <v>2</v>
      </c>
      <c r="F16" s="139"/>
      <c r="G16" s="139">
        <v>5</v>
      </c>
      <c r="H16" s="139">
        <v>8</v>
      </c>
      <c r="I16" s="159">
        <f t="shared" si="0"/>
        <v>0.33333333333333331</v>
      </c>
      <c r="J16" s="160">
        <v>43298</v>
      </c>
    </row>
    <row r="17" spans="2:10" x14ac:dyDescent="0.3">
      <c r="B17" s="134" t="s">
        <v>1716</v>
      </c>
      <c r="C17" s="139">
        <v>9</v>
      </c>
      <c r="D17" s="139"/>
      <c r="E17" s="139"/>
      <c r="F17" s="139"/>
      <c r="G17" s="139">
        <v>3</v>
      </c>
      <c r="H17" s="139">
        <v>6</v>
      </c>
      <c r="I17" s="159">
        <f t="shared" si="0"/>
        <v>0.33333333333333331</v>
      </c>
      <c r="J17" s="160">
        <v>43272</v>
      </c>
    </row>
    <row r="18" spans="2:10" x14ac:dyDescent="0.3">
      <c r="B18" s="134" t="s">
        <v>1715</v>
      </c>
      <c r="C18" s="139">
        <v>255</v>
      </c>
      <c r="D18" s="139">
        <v>95</v>
      </c>
      <c r="E18" s="139">
        <v>1</v>
      </c>
      <c r="F18" s="139">
        <v>5</v>
      </c>
      <c r="G18" s="139">
        <v>147</v>
      </c>
      <c r="H18" s="139">
        <v>7</v>
      </c>
      <c r="I18" s="159">
        <f t="shared" si="0"/>
        <v>0.57647058823529407</v>
      </c>
      <c r="J18" s="160">
        <v>43315</v>
      </c>
    </row>
    <row r="19" spans="2:10" x14ac:dyDescent="0.3">
      <c r="B19" s="134" t="s">
        <v>259</v>
      </c>
      <c r="C19" s="139">
        <v>57</v>
      </c>
      <c r="D19" s="139">
        <v>20</v>
      </c>
      <c r="E19" s="139">
        <v>3</v>
      </c>
      <c r="F19" s="139"/>
      <c r="G19" s="139">
        <v>34</v>
      </c>
      <c r="H19" s="139"/>
      <c r="I19" s="159">
        <f t="shared" si="0"/>
        <v>0.59649122807017541</v>
      </c>
      <c r="J19" s="160">
        <v>43312</v>
      </c>
    </row>
    <row r="20" spans="2:10" ht="28.8" x14ac:dyDescent="0.3">
      <c r="B20" s="138" t="s">
        <v>126</v>
      </c>
      <c r="C20" s="139">
        <v>37</v>
      </c>
      <c r="D20" s="139">
        <v>3</v>
      </c>
      <c r="E20" s="139">
        <v>2</v>
      </c>
      <c r="F20" s="139"/>
      <c r="G20" s="139">
        <v>18</v>
      </c>
      <c r="H20" s="139">
        <v>14</v>
      </c>
      <c r="I20" s="159">
        <f t="shared" si="0"/>
        <v>0.48648648648648651</v>
      </c>
      <c r="J20" s="160">
        <v>43285</v>
      </c>
    </row>
    <row r="21" spans="2:10" x14ac:dyDescent="0.3">
      <c r="B21" s="134" t="s">
        <v>2262</v>
      </c>
      <c r="C21" s="139">
        <v>58</v>
      </c>
      <c r="D21" s="139"/>
      <c r="E21" s="139">
        <v>1</v>
      </c>
      <c r="F21" s="139">
        <v>1</v>
      </c>
      <c r="G21" s="139">
        <v>19</v>
      </c>
      <c r="H21" s="139">
        <v>37</v>
      </c>
      <c r="I21" s="159">
        <f t="shared" si="0"/>
        <v>0.32758620689655171</v>
      </c>
      <c r="J21" s="160">
        <v>43315</v>
      </c>
    </row>
    <row r="22" spans="2:10" x14ac:dyDescent="0.3">
      <c r="B22" s="134" t="s">
        <v>2467</v>
      </c>
      <c r="C22" s="139">
        <v>25</v>
      </c>
      <c r="D22" s="139">
        <v>1</v>
      </c>
      <c r="E22" s="139"/>
      <c r="F22" s="139"/>
      <c r="G22" s="139">
        <v>21</v>
      </c>
      <c r="H22" s="139">
        <v>3</v>
      </c>
      <c r="I22" s="159">
        <f t="shared" si="0"/>
        <v>0.84</v>
      </c>
      <c r="J22" s="160">
        <v>43313</v>
      </c>
    </row>
    <row r="23" spans="2:10" x14ac:dyDescent="0.3">
      <c r="B23" s="134" t="s">
        <v>2855</v>
      </c>
      <c r="C23" s="139">
        <v>235</v>
      </c>
      <c r="D23" s="139">
        <v>34</v>
      </c>
      <c r="E23" s="139">
        <v>17</v>
      </c>
      <c r="F23" s="139">
        <v>18</v>
      </c>
      <c r="G23" s="139">
        <v>69</v>
      </c>
      <c r="H23" s="139">
        <v>97</v>
      </c>
      <c r="I23" s="159">
        <f t="shared" si="0"/>
        <v>0.29361702127659572</v>
      </c>
      <c r="J23" s="160">
        <v>43313</v>
      </c>
    </row>
    <row r="24" spans="2:10" x14ac:dyDescent="0.3">
      <c r="B24" s="134" t="s">
        <v>4712</v>
      </c>
      <c r="C24" s="139">
        <v>29</v>
      </c>
      <c r="D24" s="139">
        <v>8</v>
      </c>
      <c r="E24" s="139">
        <v>3</v>
      </c>
      <c r="F24" s="139"/>
      <c r="G24" s="139">
        <v>18</v>
      </c>
      <c r="H24" s="139"/>
      <c r="I24" s="159">
        <f t="shared" si="0"/>
        <v>0.62068965517241381</v>
      </c>
      <c r="J24" s="160">
        <v>43307</v>
      </c>
    </row>
    <row r="25" spans="2:10" x14ac:dyDescent="0.3">
      <c r="B25" s="134" t="s">
        <v>4211</v>
      </c>
      <c r="C25" s="139">
        <v>98</v>
      </c>
      <c r="D25" s="139">
        <v>3</v>
      </c>
      <c r="E25" s="139"/>
      <c r="F25" s="139"/>
      <c r="G25" s="139">
        <v>68</v>
      </c>
      <c r="H25" s="139">
        <v>27</v>
      </c>
      <c r="I25" s="159">
        <f t="shared" si="0"/>
        <v>0.69387755102040816</v>
      </c>
      <c r="J25" s="160">
        <v>43307</v>
      </c>
    </row>
    <row r="26" spans="2:10" x14ac:dyDescent="0.3">
      <c r="B26" s="134" t="s">
        <v>4501</v>
      </c>
      <c r="C26" s="139">
        <v>25</v>
      </c>
      <c r="D26" s="139"/>
      <c r="E26" s="139"/>
      <c r="F26" s="139"/>
      <c r="G26" s="139"/>
      <c r="H26" s="139">
        <v>25</v>
      </c>
      <c r="I26" s="159">
        <f t="shared" si="0"/>
        <v>0</v>
      </c>
      <c r="J26" s="160">
        <v>43313</v>
      </c>
    </row>
    <row r="27" spans="2:10" x14ac:dyDescent="0.3">
      <c r="B27" s="134" t="s">
        <v>4753</v>
      </c>
      <c r="C27" s="139">
        <v>23</v>
      </c>
      <c r="D27" s="139"/>
      <c r="E27" s="139"/>
      <c r="F27" s="139"/>
      <c r="G27" s="139">
        <v>4</v>
      </c>
      <c r="H27" s="139">
        <v>19</v>
      </c>
      <c r="I27" s="159">
        <f t="shared" si="0"/>
        <v>0.17391304347826086</v>
      </c>
      <c r="J27" s="160">
        <v>43315</v>
      </c>
    </row>
    <row r="28" spans="2:10" x14ac:dyDescent="0.3">
      <c r="B28" s="134" t="s">
        <v>4859</v>
      </c>
      <c r="C28" s="139">
        <v>27</v>
      </c>
      <c r="D28" s="139">
        <v>1</v>
      </c>
      <c r="E28" s="139"/>
      <c r="F28" s="139"/>
      <c r="G28" s="139"/>
      <c r="H28" s="139">
        <v>26</v>
      </c>
      <c r="I28" s="159">
        <f t="shared" si="0"/>
        <v>0</v>
      </c>
      <c r="J28" s="160">
        <v>43304</v>
      </c>
    </row>
    <row r="29" spans="2:10" x14ac:dyDescent="0.3">
      <c r="B29" s="134" t="s">
        <v>938</v>
      </c>
      <c r="C29" s="139">
        <v>75</v>
      </c>
      <c r="D29" s="139">
        <v>12</v>
      </c>
      <c r="E29" s="139"/>
      <c r="F29" s="139">
        <v>1</v>
      </c>
      <c r="G29" s="139">
        <v>43</v>
      </c>
      <c r="H29" s="139">
        <v>19</v>
      </c>
      <c r="I29" s="159">
        <f t="shared" si="0"/>
        <v>0.57333333333333336</v>
      </c>
      <c r="J29" s="160">
        <v>43315</v>
      </c>
    </row>
    <row r="30" spans="2:10" x14ac:dyDescent="0.3">
      <c r="B30" s="134" t="s">
        <v>5032</v>
      </c>
      <c r="C30" s="139">
        <v>158</v>
      </c>
      <c r="D30" s="139">
        <v>8</v>
      </c>
      <c r="E30" s="139"/>
      <c r="F30" s="139"/>
      <c r="G30" s="139">
        <v>36</v>
      </c>
      <c r="H30" s="139">
        <v>114</v>
      </c>
      <c r="I30" s="159">
        <f t="shared" si="0"/>
        <v>0.22784810126582278</v>
      </c>
      <c r="J30" s="160">
        <v>43318</v>
      </c>
    </row>
    <row r="31" spans="2:10" ht="15.6" x14ac:dyDescent="0.3">
      <c r="B31" s="137" t="s">
        <v>5607</v>
      </c>
      <c r="C31" s="140">
        <v>1669</v>
      </c>
      <c r="D31" s="140">
        <v>236</v>
      </c>
      <c r="E31" s="140">
        <v>53</v>
      </c>
      <c r="F31" s="140">
        <v>25</v>
      </c>
      <c r="G31" s="140">
        <v>803</v>
      </c>
      <c r="H31" s="140">
        <v>552</v>
      </c>
      <c r="I31" s="158">
        <f>G31/C31</f>
        <v>0.48112642300778907</v>
      </c>
      <c r="J31" s="136" t="s">
        <v>5962</v>
      </c>
    </row>
  </sheetData>
  <mergeCells count="1">
    <mergeCell ref="B2: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topLeftCell="A3" workbookViewId="0">
      <selection activeCell="A3" sqref="A3"/>
    </sheetView>
  </sheetViews>
  <sheetFormatPr baseColWidth="10" defaultRowHeight="14.4" x14ac:dyDescent="0.3"/>
  <cols>
    <col min="1" max="1" width="97.109375" bestFit="1" customWidth="1"/>
    <col min="2" max="2" width="36.109375" customWidth="1"/>
    <col min="3" max="4" width="5" style="128" customWidth="1"/>
    <col min="5" max="5" width="2" style="128" customWidth="1"/>
    <col min="6" max="6" width="4" style="128" customWidth="1"/>
    <col min="7" max="7" width="12.5546875" bestFit="1" customWidth="1"/>
  </cols>
  <sheetData>
    <row r="2" spans="1:7" s="127" customFormat="1" ht="50.25" customHeight="1" x14ac:dyDescent="0.3">
      <c r="B2" s="129" t="s">
        <v>6199</v>
      </c>
      <c r="C2" s="129" t="s">
        <v>6196</v>
      </c>
      <c r="D2" s="129" t="s">
        <v>6197</v>
      </c>
      <c r="E2" s="129" t="s">
        <v>6198</v>
      </c>
      <c r="F2" s="129" t="s">
        <v>6195</v>
      </c>
      <c r="G2" s="130" t="s">
        <v>6200</v>
      </c>
    </row>
    <row r="3" spans="1:7" x14ac:dyDescent="0.3">
      <c r="A3" s="29" t="s">
        <v>5647</v>
      </c>
      <c r="B3" s="128" t="s">
        <v>6068</v>
      </c>
      <c r="C3"/>
      <c r="D3"/>
      <c r="E3"/>
      <c r="F3"/>
    </row>
    <row r="4" spans="1:7" x14ac:dyDescent="0.3">
      <c r="A4" s="28" t="s">
        <v>4849</v>
      </c>
      <c r="B4" s="6">
        <v>48</v>
      </c>
      <c r="C4"/>
      <c r="D4"/>
      <c r="E4"/>
      <c r="F4"/>
    </row>
    <row r="5" spans="1:7" x14ac:dyDescent="0.3">
      <c r="A5" s="28" t="s">
        <v>1766</v>
      </c>
      <c r="B5" s="6">
        <v>28</v>
      </c>
      <c r="C5"/>
      <c r="D5"/>
      <c r="E5"/>
      <c r="F5"/>
    </row>
    <row r="6" spans="1:7" x14ac:dyDescent="0.3">
      <c r="A6" s="28" t="s">
        <v>4713</v>
      </c>
      <c r="B6" s="6">
        <v>8</v>
      </c>
      <c r="C6"/>
      <c r="D6"/>
      <c r="E6"/>
      <c r="F6"/>
    </row>
    <row r="7" spans="1:7" x14ac:dyDescent="0.3">
      <c r="A7" s="28" t="s">
        <v>1855</v>
      </c>
      <c r="B7" s="6">
        <v>185</v>
      </c>
      <c r="C7"/>
      <c r="D7"/>
      <c r="E7"/>
      <c r="F7"/>
    </row>
    <row r="8" spans="1:7" x14ac:dyDescent="0.3">
      <c r="A8" s="28" t="s">
        <v>1106</v>
      </c>
      <c r="B8" s="6">
        <v>6</v>
      </c>
      <c r="C8"/>
      <c r="D8"/>
      <c r="E8"/>
      <c r="F8"/>
    </row>
    <row r="9" spans="1:7" x14ac:dyDescent="0.3">
      <c r="A9" s="28" t="s">
        <v>229</v>
      </c>
      <c r="B9" s="6">
        <v>4</v>
      </c>
      <c r="C9"/>
      <c r="D9"/>
      <c r="E9"/>
      <c r="F9"/>
    </row>
    <row r="10" spans="1:7" x14ac:dyDescent="0.3">
      <c r="A10" s="28" t="s">
        <v>2670</v>
      </c>
      <c r="B10" s="6">
        <v>76</v>
      </c>
      <c r="C10"/>
      <c r="D10"/>
      <c r="E10"/>
      <c r="F10"/>
    </row>
    <row r="11" spans="1:7" x14ac:dyDescent="0.3">
      <c r="A11" s="28" t="s">
        <v>2257</v>
      </c>
      <c r="B11" s="6">
        <v>9</v>
      </c>
      <c r="C11"/>
      <c r="D11"/>
      <c r="E11"/>
      <c r="F11"/>
    </row>
    <row r="12" spans="1:7" x14ac:dyDescent="0.3">
      <c r="A12" s="28" t="s">
        <v>3786</v>
      </c>
      <c r="B12" s="6">
        <v>138</v>
      </c>
      <c r="C12"/>
      <c r="D12"/>
      <c r="E12"/>
      <c r="F12"/>
    </row>
    <row r="13" spans="1:7" x14ac:dyDescent="0.3">
      <c r="A13" s="28" t="s">
        <v>940</v>
      </c>
      <c r="B13" s="6">
        <v>41</v>
      </c>
      <c r="C13"/>
      <c r="D13"/>
      <c r="E13"/>
      <c r="F13"/>
    </row>
    <row r="14" spans="1:7" x14ac:dyDescent="0.3">
      <c r="A14" s="28" t="s">
        <v>2587</v>
      </c>
      <c r="B14" s="6">
        <v>15</v>
      </c>
      <c r="C14"/>
      <c r="D14"/>
      <c r="E14"/>
      <c r="F14"/>
    </row>
    <row r="15" spans="1:7" x14ac:dyDescent="0.3">
      <c r="A15" s="28" t="s">
        <v>1716</v>
      </c>
      <c r="B15" s="6">
        <v>9</v>
      </c>
      <c r="C15"/>
      <c r="D15"/>
      <c r="E15"/>
      <c r="F15"/>
    </row>
    <row r="16" spans="1:7" x14ac:dyDescent="0.3">
      <c r="A16" s="28" t="s">
        <v>1715</v>
      </c>
      <c r="B16" s="6">
        <v>255</v>
      </c>
      <c r="C16"/>
      <c r="D16"/>
      <c r="E16"/>
      <c r="F16"/>
    </row>
    <row r="17" spans="1:6" x14ac:dyDescent="0.3">
      <c r="A17" s="28" t="s">
        <v>259</v>
      </c>
      <c r="B17" s="6">
        <v>57</v>
      </c>
      <c r="C17"/>
      <c r="D17"/>
      <c r="E17"/>
      <c r="F17"/>
    </row>
    <row r="18" spans="1:6" x14ac:dyDescent="0.3">
      <c r="A18" s="28" t="s">
        <v>126</v>
      </c>
      <c r="B18" s="6">
        <v>37</v>
      </c>
      <c r="C18"/>
      <c r="D18"/>
      <c r="E18"/>
      <c r="F18"/>
    </row>
    <row r="19" spans="1:6" x14ac:dyDescent="0.3">
      <c r="A19" s="28" t="s">
        <v>2262</v>
      </c>
      <c r="B19" s="6">
        <v>58</v>
      </c>
      <c r="C19"/>
      <c r="D19"/>
      <c r="E19"/>
      <c r="F19"/>
    </row>
    <row r="20" spans="1:6" x14ac:dyDescent="0.3">
      <c r="A20" s="28" t="s">
        <v>2467</v>
      </c>
      <c r="B20" s="6">
        <v>25</v>
      </c>
      <c r="C20"/>
      <c r="D20"/>
      <c r="E20"/>
      <c r="F20"/>
    </row>
    <row r="21" spans="1:6" x14ac:dyDescent="0.3">
      <c r="A21" s="28" t="s">
        <v>2855</v>
      </c>
      <c r="B21" s="6">
        <v>235</v>
      </c>
      <c r="C21"/>
      <c r="D21"/>
      <c r="E21"/>
      <c r="F21"/>
    </row>
    <row r="22" spans="1:6" x14ac:dyDescent="0.3">
      <c r="A22" s="28" t="s">
        <v>4712</v>
      </c>
      <c r="B22" s="6">
        <v>29</v>
      </c>
      <c r="C22"/>
      <c r="D22"/>
      <c r="E22"/>
      <c r="F22"/>
    </row>
    <row r="23" spans="1:6" x14ac:dyDescent="0.3">
      <c r="A23" s="28" t="s">
        <v>4211</v>
      </c>
      <c r="B23" s="6">
        <v>98</v>
      </c>
      <c r="C23"/>
      <c r="D23"/>
      <c r="E23"/>
      <c r="F23"/>
    </row>
    <row r="24" spans="1:6" x14ac:dyDescent="0.3">
      <c r="A24" s="28" t="s">
        <v>4501</v>
      </c>
      <c r="B24" s="6">
        <v>25</v>
      </c>
      <c r="C24"/>
      <c r="D24"/>
      <c r="E24"/>
      <c r="F24"/>
    </row>
    <row r="25" spans="1:6" x14ac:dyDescent="0.3">
      <c r="A25" s="28" t="s">
        <v>4753</v>
      </c>
      <c r="B25" s="6">
        <v>23</v>
      </c>
      <c r="C25"/>
      <c r="D25"/>
      <c r="E25"/>
      <c r="F25"/>
    </row>
    <row r="26" spans="1:6" x14ac:dyDescent="0.3">
      <c r="A26" s="28" t="s">
        <v>4859</v>
      </c>
      <c r="B26" s="6">
        <v>27</v>
      </c>
      <c r="C26"/>
      <c r="D26"/>
      <c r="E26"/>
      <c r="F26"/>
    </row>
    <row r="27" spans="1:6" x14ac:dyDescent="0.3">
      <c r="A27" s="28" t="s">
        <v>938</v>
      </c>
      <c r="B27" s="6">
        <v>75</v>
      </c>
      <c r="C27"/>
      <c r="D27"/>
      <c r="E27"/>
      <c r="F27"/>
    </row>
    <row r="28" spans="1:6" x14ac:dyDescent="0.3">
      <c r="A28" s="28" t="s">
        <v>5032</v>
      </c>
      <c r="B28" s="6">
        <v>158</v>
      </c>
      <c r="C28"/>
      <c r="D28"/>
      <c r="E28"/>
      <c r="F28"/>
    </row>
    <row r="29" spans="1:6" x14ac:dyDescent="0.3">
      <c r="A29" s="28" t="s">
        <v>5607</v>
      </c>
      <c r="B29" s="6">
        <v>1669</v>
      </c>
      <c r="C29"/>
      <c r="D29"/>
      <c r="E29"/>
      <c r="F29"/>
    </row>
    <row r="30" spans="1:6" x14ac:dyDescent="0.3">
      <c r="C30"/>
      <c r="D30"/>
      <c r="E30"/>
      <c r="F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H34"/>
  <sheetViews>
    <sheetView showGridLines="0" zoomScale="82" zoomScaleNormal="82" workbookViewId="0">
      <selection activeCell="C21" sqref="C21"/>
    </sheetView>
  </sheetViews>
  <sheetFormatPr baseColWidth="10" defaultRowHeight="14.4" x14ac:dyDescent="0.3"/>
  <cols>
    <col min="2" max="2" width="71.44140625" customWidth="1"/>
    <col min="3" max="3" width="12.5546875" customWidth="1"/>
    <col min="4" max="4" width="19.6640625" customWidth="1"/>
    <col min="5" max="5" width="14.5546875" customWidth="1"/>
    <col min="6" max="6" width="21.5546875" bestFit="1" customWidth="1"/>
    <col min="7" max="7" width="24.88671875" bestFit="1" customWidth="1"/>
    <col min="8" max="8" width="22.33203125" customWidth="1"/>
  </cols>
  <sheetData>
    <row r="2" spans="2:8" ht="81.75" customHeight="1" x14ac:dyDescent="0.3">
      <c r="B2" s="151" t="s">
        <v>5639</v>
      </c>
      <c r="C2" s="152" t="s">
        <v>5652</v>
      </c>
      <c r="D2" s="152" t="s">
        <v>5653</v>
      </c>
      <c r="E2" s="152" t="s">
        <v>5648</v>
      </c>
      <c r="F2" s="152" t="s">
        <v>5649</v>
      </c>
      <c r="G2" s="152" t="s">
        <v>5650</v>
      </c>
      <c r="H2" s="153" t="s">
        <v>5651</v>
      </c>
    </row>
    <row r="3" spans="2:8" x14ac:dyDescent="0.3">
      <c r="B3" s="33" t="s">
        <v>4849</v>
      </c>
      <c r="C3" s="31">
        <f>COUNTIF('Fuente_dato 30_07_2018(An.2)'!$A$12:$A$1680,'Informe_Inve y Func'!B3)</f>
        <v>48</v>
      </c>
      <c r="D3" s="30">
        <f>SUMIFS('Fuente_dato 30_07_2018(An.2)'!$I$12:$I$1680,'Fuente_dato 30_07_2018(An.2)'!$A$12:$A$1680,B3)</f>
        <v>10212948569</v>
      </c>
      <c r="E3" s="30">
        <f>C3-G3</f>
        <v>48</v>
      </c>
      <c r="F3" s="30">
        <f>D3-H3</f>
        <v>10212948569</v>
      </c>
      <c r="G3" s="150">
        <f>COUNTIFS('Fuente_dato 30_07_2018(An.2)'!$A$4:$A$1680,B3,'Fuente_dato 30_07_2018(An.2)'!$P$4:$P$1680, "")</f>
        <v>0</v>
      </c>
      <c r="H3" s="32">
        <f>SUMIFS('Fuente_dato 30_07_2018(An.2)'!$I$12:$I$1680,'Fuente_dato 30_07_2018(An.2)'!$A$12:$A$1680,B3,'Fuente_dato 30_07_2018(An.2)'!$P$12:$P$1680,"")</f>
        <v>0</v>
      </c>
    </row>
    <row r="4" spans="2:8" x14ac:dyDescent="0.3">
      <c r="B4" s="33" t="s">
        <v>1766</v>
      </c>
      <c r="C4" s="31">
        <f>COUNTIF('Fuente_dato 30_07_2018(An.2)'!$A$12:$A$1680,'Informe_Inve y Func'!B4)</f>
        <v>28</v>
      </c>
      <c r="D4" s="30">
        <f>SUMIFS('Fuente_dato 30_07_2018(An.2)'!$I$12:$I$1680,'Fuente_dato 30_07_2018(An.2)'!$A$12:$A$1680,B4)</f>
        <v>8263805910</v>
      </c>
      <c r="E4" s="30">
        <f t="shared" ref="E4:E28" si="0">C4-G4</f>
        <v>23</v>
      </c>
      <c r="F4" s="30">
        <f t="shared" ref="F4:F28" si="1">D4-H4</f>
        <v>6026356453</v>
      </c>
      <c r="G4" s="31">
        <f>COUNTIFS('Fuente_dato 30_07_2018(An.2)'!$A$4:$A$1680,B4,'Fuente_dato 30_07_2018(An.2)'!$P$4:$P$1680, "")</f>
        <v>5</v>
      </c>
      <c r="H4" s="32">
        <f>SUMIFS('Fuente_dato 30_07_2018(An.2)'!$I$12:$I$1680,'Fuente_dato 30_07_2018(An.2)'!$A$12:$A$1680,B4,'Fuente_dato 30_07_2018(An.2)'!$P$12:$P$1680,"")</f>
        <v>2237449457</v>
      </c>
    </row>
    <row r="5" spans="2:8" x14ac:dyDescent="0.3">
      <c r="B5" s="33" t="s">
        <v>4713</v>
      </c>
      <c r="C5" s="31">
        <f>COUNTIF('Fuente_dato 30_07_2018(An.2)'!$A$12:$A$1680,'Informe_Inve y Func'!B5)</f>
        <v>8</v>
      </c>
      <c r="D5" s="30">
        <f>SUMIFS('Fuente_dato 30_07_2018(An.2)'!$I$12:$I$1680,'Fuente_dato 30_07_2018(An.2)'!$A$12:$A$1680,B5)</f>
        <v>1939115167</v>
      </c>
      <c r="E5" s="30">
        <f t="shared" si="0"/>
        <v>0</v>
      </c>
      <c r="F5" s="30">
        <f t="shared" si="1"/>
        <v>0</v>
      </c>
      <c r="G5" s="31">
        <f>COUNTIFS('Fuente_dato 30_07_2018(An.2)'!$A$4:$A$1680,B5,'Fuente_dato 30_07_2018(An.2)'!$P$4:$P$1680, "")</f>
        <v>8</v>
      </c>
      <c r="H5" s="32">
        <f>SUMIFS('Fuente_dato 30_07_2018(An.2)'!$I$12:$I$1680,'Fuente_dato 30_07_2018(An.2)'!$A$12:$A$1680,B5,'Fuente_dato 30_07_2018(An.2)'!$P$12:$P$1680,"")</f>
        <v>1939115167</v>
      </c>
    </row>
    <row r="6" spans="2:8" x14ac:dyDescent="0.3">
      <c r="B6" s="33" t="s">
        <v>1855</v>
      </c>
      <c r="C6" s="31">
        <f>COUNTIF('Fuente_dato 30_07_2018(An.2)'!$A$12:$A$1680,'Informe_Inve y Func'!B6)</f>
        <v>185</v>
      </c>
      <c r="D6" s="30">
        <f>SUMIFS('Fuente_dato 30_07_2018(An.2)'!$I$12:$I$1680,'Fuente_dato 30_07_2018(An.2)'!$A$12:$A$1680,B6)</f>
        <v>257732538794.85077</v>
      </c>
      <c r="E6" s="30">
        <f t="shared" si="0"/>
        <v>54</v>
      </c>
      <c r="F6" s="30">
        <f t="shared" si="1"/>
        <v>41693366375</v>
      </c>
      <c r="G6" s="31">
        <f>COUNTIFS('Fuente_dato 30_07_2018(An.2)'!$A$4:$A$1680,B6,'Fuente_dato 30_07_2018(An.2)'!$P$4:$P$1680, "")</f>
        <v>131</v>
      </c>
      <c r="H6" s="32">
        <f>SUMIFS('Fuente_dato 30_07_2018(An.2)'!$I$12:$I$1680,'Fuente_dato 30_07_2018(An.2)'!$A$12:$A$1680,B6,'Fuente_dato 30_07_2018(An.2)'!$P$12:$P$1680,"")</f>
        <v>216039172419.85077</v>
      </c>
    </row>
    <row r="7" spans="2:8" x14ac:dyDescent="0.3">
      <c r="B7" s="33" t="s">
        <v>1106</v>
      </c>
      <c r="C7" s="31">
        <f>COUNTIF('Fuente_dato 30_07_2018(An.2)'!$A$12:$A$1680,'Informe_Inve y Func'!B7)</f>
        <v>6</v>
      </c>
      <c r="D7" s="30">
        <f>SUMIFS('Fuente_dato 30_07_2018(An.2)'!$I$12:$I$1680,'Fuente_dato 30_07_2018(An.2)'!$A$12:$A$1680,B7)</f>
        <v>666279868</v>
      </c>
      <c r="E7" s="30">
        <f t="shared" si="0"/>
        <v>5</v>
      </c>
      <c r="F7" s="30">
        <f t="shared" si="1"/>
        <v>639842368</v>
      </c>
      <c r="G7" s="31">
        <f>COUNTIFS('Fuente_dato 30_07_2018(An.2)'!$A$4:$A$1680,B7,'Fuente_dato 30_07_2018(An.2)'!$P$4:$P$1680, "")</f>
        <v>1</v>
      </c>
      <c r="H7" s="32">
        <f>SUMIFS('Fuente_dato 30_07_2018(An.2)'!$I$12:$I$1680,'Fuente_dato 30_07_2018(An.2)'!$A$12:$A$1680,B7,'Fuente_dato 30_07_2018(An.2)'!$P$12:$P$1680,"")</f>
        <v>26437500</v>
      </c>
    </row>
    <row r="8" spans="2:8" x14ac:dyDescent="0.3">
      <c r="B8" s="33" t="s">
        <v>229</v>
      </c>
      <c r="C8" s="31">
        <f>COUNTIF('Fuente_dato 30_07_2018(An.2)'!$A$12:$A$1680,'Informe_Inve y Func'!B8)</f>
        <v>4</v>
      </c>
      <c r="D8" s="30">
        <f>SUMIFS('Fuente_dato 30_07_2018(An.2)'!$I$12:$I$1680,'Fuente_dato 30_07_2018(An.2)'!$A$12:$A$1680,B8)</f>
        <v>0</v>
      </c>
      <c r="E8" s="30">
        <f t="shared" si="0"/>
        <v>4</v>
      </c>
      <c r="F8" s="30">
        <f t="shared" si="1"/>
        <v>0</v>
      </c>
      <c r="G8" s="31">
        <f>COUNTIFS('Fuente_dato 30_07_2018(An.2)'!$A$4:$A$1680,B8,'Fuente_dato 30_07_2018(An.2)'!$P$4:$P$1680, "")</f>
        <v>0</v>
      </c>
      <c r="H8" s="32">
        <f>SUMIFS('Fuente_dato 30_07_2018(An.2)'!$I$12:$I$1680,'Fuente_dato 30_07_2018(An.2)'!$A$12:$A$1680,B8,'Fuente_dato 30_07_2018(An.2)'!$P$12:$P$1680,"")</f>
        <v>0</v>
      </c>
    </row>
    <row r="9" spans="2:8" x14ac:dyDescent="0.3">
      <c r="B9" s="33" t="s">
        <v>2670</v>
      </c>
      <c r="C9" s="31">
        <f>COUNTIF('Fuente_dato 30_07_2018(An.2)'!$A$12:$A$1680,'Informe_Inve y Func'!B9)</f>
        <v>76</v>
      </c>
      <c r="D9" s="30">
        <f>SUMIFS('Fuente_dato 30_07_2018(An.2)'!$I$12:$I$1680,'Fuente_dato 30_07_2018(An.2)'!$A$12:$A$1680,B9)</f>
        <v>189328127135</v>
      </c>
      <c r="E9" s="30">
        <f t="shared" si="0"/>
        <v>75</v>
      </c>
      <c r="F9" s="30">
        <f t="shared" si="1"/>
        <v>189298127135</v>
      </c>
      <c r="G9" s="31">
        <f>COUNTIFS('Fuente_dato 30_07_2018(An.2)'!$A$4:$A$1680,B9,'Fuente_dato 30_07_2018(An.2)'!$P$4:$P$1680, "")</f>
        <v>1</v>
      </c>
      <c r="H9" s="32">
        <f>SUMIFS('Fuente_dato 30_07_2018(An.2)'!$I$12:$I$1680,'Fuente_dato 30_07_2018(An.2)'!$A$12:$A$1680,B9,'Fuente_dato 30_07_2018(An.2)'!$P$12:$P$1680,"")</f>
        <v>30000000</v>
      </c>
    </row>
    <row r="10" spans="2:8" x14ac:dyDescent="0.3">
      <c r="B10" s="33" t="s">
        <v>2257</v>
      </c>
      <c r="C10" s="31">
        <f>COUNTIF('Fuente_dato 30_07_2018(An.2)'!$A$12:$A$1680,'Informe_Inve y Func'!B10)</f>
        <v>9</v>
      </c>
      <c r="D10" s="30">
        <f>SUMIFS('Fuente_dato 30_07_2018(An.2)'!$I$12:$I$1680,'Fuente_dato 30_07_2018(An.2)'!$A$12:$A$1680,B10)</f>
        <v>2354901274</v>
      </c>
      <c r="E10" s="30">
        <f t="shared" si="0"/>
        <v>9</v>
      </c>
      <c r="F10" s="30">
        <f t="shared" si="1"/>
        <v>2354901274</v>
      </c>
      <c r="G10" s="31">
        <f>COUNTIFS('Fuente_dato 30_07_2018(An.2)'!$A$4:$A$1680,B10,'Fuente_dato 30_07_2018(An.2)'!$P$4:$P$1680, "")</f>
        <v>0</v>
      </c>
      <c r="H10" s="32">
        <f>SUMIFS('Fuente_dato 30_07_2018(An.2)'!$I$12:$I$1680,'Fuente_dato 30_07_2018(An.2)'!$A$12:$A$1680,B10,'Fuente_dato 30_07_2018(An.2)'!$P$12:$P$1680,"")</f>
        <v>0</v>
      </c>
    </row>
    <row r="11" spans="2:8" x14ac:dyDescent="0.3">
      <c r="B11" s="33" t="s">
        <v>3786</v>
      </c>
      <c r="C11" s="31">
        <f>COUNTIF('Fuente_dato 30_07_2018(An.2)'!$A$12:$A$1680,'Informe_Inve y Func'!B11)</f>
        <v>138</v>
      </c>
      <c r="D11" s="30">
        <f>SUMIFS('Fuente_dato 30_07_2018(An.2)'!$I$12:$I$1680,'Fuente_dato 30_07_2018(An.2)'!$A$12:$A$1680,B11)</f>
        <v>42609311840</v>
      </c>
      <c r="E11" s="30">
        <f t="shared" si="0"/>
        <v>137</v>
      </c>
      <c r="F11" s="30">
        <f t="shared" si="1"/>
        <v>42599311840</v>
      </c>
      <c r="G11" s="31">
        <f>COUNTIFS('Fuente_dato 30_07_2018(An.2)'!$A$4:$A$1680,B11,'Fuente_dato 30_07_2018(An.2)'!$P$4:$P$1680, "")</f>
        <v>1</v>
      </c>
      <c r="H11" s="32">
        <f>SUMIFS('Fuente_dato 30_07_2018(An.2)'!$I$12:$I$1680,'Fuente_dato 30_07_2018(An.2)'!$A$12:$A$1680,B11,'Fuente_dato 30_07_2018(An.2)'!$P$12:$P$1680,"")</f>
        <v>10000000</v>
      </c>
    </row>
    <row r="12" spans="2:8" x14ac:dyDescent="0.3">
      <c r="B12" s="33" t="s">
        <v>940</v>
      </c>
      <c r="C12" s="31">
        <f>COUNTIF('Fuente_dato 30_07_2018(An.2)'!$A$12:$A$1680,'Informe_Inve y Func'!B12)</f>
        <v>41</v>
      </c>
      <c r="D12" s="30">
        <f>SUMIFS('Fuente_dato 30_07_2018(An.2)'!$I$12:$I$1680,'Fuente_dato 30_07_2018(An.2)'!$A$12:$A$1680,B12)</f>
        <v>53935378916</v>
      </c>
      <c r="E12" s="30">
        <f t="shared" si="0"/>
        <v>37</v>
      </c>
      <c r="F12" s="30">
        <f t="shared" si="1"/>
        <v>53871736916</v>
      </c>
      <c r="G12" s="31">
        <f>COUNTIFS('Fuente_dato 30_07_2018(An.2)'!$A$4:$A$1680,B12,'Fuente_dato 30_07_2018(An.2)'!$P$4:$P$1680, "")</f>
        <v>4</v>
      </c>
      <c r="H12" s="32">
        <f>SUMIFS('Fuente_dato 30_07_2018(An.2)'!$I$12:$I$1680,'Fuente_dato 30_07_2018(An.2)'!$A$12:$A$1680,B12,'Fuente_dato 30_07_2018(An.2)'!$P$12:$P$1680,"")</f>
        <v>63642000</v>
      </c>
    </row>
    <row r="13" spans="2:8" x14ac:dyDescent="0.3">
      <c r="B13" s="33" t="s">
        <v>2587</v>
      </c>
      <c r="C13" s="31">
        <f>COUNTIF('Fuente_dato 30_07_2018(An.2)'!$A$12:$A$1680,'Informe_Inve y Func'!B13)</f>
        <v>15</v>
      </c>
      <c r="D13" s="30">
        <f>SUMIFS('Fuente_dato 30_07_2018(An.2)'!$I$12:$I$1680,'Fuente_dato 30_07_2018(An.2)'!$A$12:$A$1680,B13)</f>
        <v>914594121</v>
      </c>
      <c r="E13" s="30">
        <f t="shared" si="0"/>
        <v>15</v>
      </c>
      <c r="F13" s="30">
        <f t="shared" si="1"/>
        <v>914594121</v>
      </c>
      <c r="G13" s="31">
        <f>COUNTIFS('Fuente_dato 30_07_2018(An.2)'!$A$4:$A$1680,B13,'Fuente_dato 30_07_2018(An.2)'!$P$4:$P$1680, "")</f>
        <v>0</v>
      </c>
      <c r="H13" s="32">
        <f>SUMIFS('Fuente_dato 30_07_2018(An.2)'!$I$12:$I$1680,'Fuente_dato 30_07_2018(An.2)'!$A$12:$A$1680,B13,'Fuente_dato 30_07_2018(An.2)'!$P$12:$P$1680,"")</f>
        <v>0</v>
      </c>
    </row>
    <row r="14" spans="2:8" x14ac:dyDescent="0.3">
      <c r="B14" s="33" t="s">
        <v>1716</v>
      </c>
      <c r="C14" s="31">
        <f>COUNTIF('Fuente_dato 30_07_2018(An.2)'!$A$12:$A$1680,'Informe_Inve y Func'!B14)</f>
        <v>9</v>
      </c>
      <c r="D14" s="30">
        <f>SUMIFS('Fuente_dato 30_07_2018(An.2)'!$I$12:$I$1680,'Fuente_dato 30_07_2018(An.2)'!$A$12:$A$1680,B14)</f>
        <v>5617136000</v>
      </c>
      <c r="E14" s="30">
        <f t="shared" si="0"/>
        <v>8</v>
      </c>
      <c r="F14" s="30">
        <f t="shared" si="1"/>
        <v>5457336000</v>
      </c>
      <c r="G14" s="31">
        <f>COUNTIFS('Fuente_dato 30_07_2018(An.2)'!$A$4:$A$1680,B14,'Fuente_dato 30_07_2018(An.2)'!$P$4:$P$1680, "")</f>
        <v>1</v>
      </c>
      <c r="H14" s="32">
        <f>SUMIFS('Fuente_dato 30_07_2018(An.2)'!$I$12:$I$1680,'Fuente_dato 30_07_2018(An.2)'!$A$12:$A$1680,B14,'Fuente_dato 30_07_2018(An.2)'!$P$12:$P$1680,"")</f>
        <v>159800000</v>
      </c>
    </row>
    <row r="15" spans="2:8" x14ac:dyDescent="0.3">
      <c r="B15" s="33" t="s">
        <v>1715</v>
      </c>
      <c r="C15" s="31">
        <f>COUNTIF('Fuente_dato 30_07_2018(An.2)'!$A$12:$A$1680,'Informe_Inve y Func'!B15)</f>
        <v>255</v>
      </c>
      <c r="D15" s="30">
        <f>SUMIFS('Fuente_dato 30_07_2018(An.2)'!$I$12:$I$1680,'Fuente_dato 30_07_2018(An.2)'!$A$12:$A$1680,B15)</f>
        <v>37445062283.775002</v>
      </c>
      <c r="E15" s="30">
        <f t="shared" si="0"/>
        <v>254</v>
      </c>
      <c r="F15" s="30">
        <f t="shared" si="1"/>
        <v>37412062283.775002</v>
      </c>
      <c r="G15" s="31">
        <f>COUNTIFS('Fuente_dato 30_07_2018(An.2)'!$A$4:$A$1680,B15,'Fuente_dato 30_07_2018(An.2)'!$P$4:$P$1680, "")</f>
        <v>1</v>
      </c>
      <c r="H15" s="32">
        <f>SUMIFS('Fuente_dato 30_07_2018(An.2)'!$I$12:$I$1680,'Fuente_dato 30_07_2018(An.2)'!$A$12:$A$1680,B15,'Fuente_dato 30_07_2018(An.2)'!$P$12:$P$1680,"")</f>
        <v>33000000</v>
      </c>
    </row>
    <row r="16" spans="2:8" x14ac:dyDescent="0.3">
      <c r="B16" s="33" t="s">
        <v>259</v>
      </c>
      <c r="C16" s="31">
        <f>COUNTIF('Fuente_dato 30_07_2018(An.2)'!$A$12:$A$1680,'Informe_Inve y Func'!B16)</f>
        <v>57</v>
      </c>
      <c r="D16" s="30">
        <f>SUMIFS('Fuente_dato 30_07_2018(An.2)'!$I$12:$I$1680,'Fuente_dato 30_07_2018(An.2)'!$A$12:$A$1680,B16)</f>
        <v>82861828443</v>
      </c>
      <c r="E16" s="30">
        <f t="shared" si="0"/>
        <v>57</v>
      </c>
      <c r="F16" s="30">
        <f t="shared" si="1"/>
        <v>82861828443</v>
      </c>
      <c r="G16" s="31">
        <f>COUNTIFS('Fuente_dato 30_07_2018(An.2)'!$A$4:$A$1680,B16,'Fuente_dato 30_07_2018(An.2)'!$P$4:$P$1680, "")</f>
        <v>0</v>
      </c>
      <c r="H16" s="32">
        <f>SUMIFS('Fuente_dato 30_07_2018(An.2)'!$I$12:$I$1680,'Fuente_dato 30_07_2018(An.2)'!$A$12:$A$1680,B16,'Fuente_dato 30_07_2018(An.2)'!$P$12:$P$1680,"")</f>
        <v>0</v>
      </c>
    </row>
    <row r="17" spans="2:8" x14ac:dyDescent="0.3">
      <c r="B17" s="33" t="s">
        <v>126</v>
      </c>
      <c r="C17" s="31">
        <f>COUNTIF('Fuente_dato 30_07_2018(An.2)'!$A$12:$A$1680,'Informe_Inve y Func'!B17)</f>
        <v>37</v>
      </c>
      <c r="D17" s="30">
        <f>SUMIFS('Fuente_dato 30_07_2018(An.2)'!$I$12:$I$1680,'Fuente_dato 30_07_2018(An.2)'!$A$12:$A$1680,B17)</f>
        <v>13625785692</v>
      </c>
      <c r="E17" s="30">
        <f t="shared" si="0"/>
        <v>30</v>
      </c>
      <c r="F17" s="30">
        <f t="shared" si="1"/>
        <v>11233303884</v>
      </c>
      <c r="G17" s="31">
        <f>COUNTIFS('Fuente_dato 30_07_2018(An.2)'!$A$4:$A$1680,B17,'Fuente_dato 30_07_2018(An.2)'!$P$4:$P$1680, "")</f>
        <v>7</v>
      </c>
      <c r="H17" s="32">
        <f>SUMIFS('Fuente_dato 30_07_2018(An.2)'!$I$12:$I$1680,'Fuente_dato 30_07_2018(An.2)'!$A$12:$A$1680,B17,'Fuente_dato 30_07_2018(An.2)'!$P$12:$P$1680,"")</f>
        <v>2392481808</v>
      </c>
    </row>
    <row r="18" spans="2:8" x14ac:dyDescent="0.3">
      <c r="B18" s="33" t="s">
        <v>2262</v>
      </c>
      <c r="C18" s="31">
        <f>COUNTIF('Fuente_dato 30_07_2018(An.2)'!$A$12:$A$1680,'Informe_Inve y Func'!B18)</f>
        <v>58</v>
      </c>
      <c r="D18" s="30">
        <f>SUMIFS('Fuente_dato 30_07_2018(An.2)'!$I$12:$I$1680,'Fuente_dato 30_07_2018(An.2)'!$A$12:$A$1680,B18)</f>
        <v>22742172254</v>
      </c>
      <c r="E18" s="30">
        <f t="shared" si="0"/>
        <v>47</v>
      </c>
      <c r="F18" s="30">
        <f t="shared" si="1"/>
        <v>21287978254</v>
      </c>
      <c r="G18" s="31">
        <f>COUNTIFS('Fuente_dato 30_07_2018(An.2)'!$A$4:$A$1680,B18,'Fuente_dato 30_07_2018(An.2)'!$P$4:$P$1680, "")</f>
        <v>11</v>
      </c>
      <c r="H18" s="32">
        <f>SUMIFS('Fuente_dato 30_07_2018(An.2)'!$I$12:$I$1680,'Fuente_dato 30_07_2018(An.2)'!$A$12:$A$1680,B18,'Fuente_dato 30_07_2018(An.2)'!$P$12:$P$1680,"")</f>
        <v>1454194000</v>
      </c>
    </row>
    <row r="19" spans="2:8" x14ac:dyDescent="0.3">
      <c r="B19" s="33" t="s">
        <v>2467</v>
      </c>
      <c r="C19" s="31">
        <f>COUNTIF('Fuente_dato 30_07_2018(An.2)'!$A$12:$A$1680,'Informe_Inve y Func'!B19)</f>
        <v>25</v>
      </c>
      <c r="D19" s="30">
        <f>SUMIFS('Fuente_dato 30_07_2018(An.2)'!$I$12:$I$1680,'Fuente_dato 30_07_2018(An.2)'!$A$12:$A$1680,B19)</f>
        <v>19709379998</v>
      </c>
      <c r="E19" s="30">
        <f t="shared" si="0"/>
        <v>5</v>
      </c>
      <c r="F19" s="30">
        <f t="shared" si="1"/>
        <v>10803539633</v>
      </c>
      <c r="G19" s="31">
        <f>COUNTIFS('Fuente_dato 30_07_2018(An.2)'!$A$4:$A$1680,B19,'Fuente_dato 30_07_2018(An.2)'!$P$4:$P$1680, "")</f>
        <v>20</v>
      </c>
      <c r="H19" s="32">
        <f>SUMIFS('Fuente_dato 30_07_2018(An.2)'!$I$12:$I$1680,'Fuente_dato 30_07_2018(An.2)'!$A$12:$A$1680,B19,'Fuente_dato 30_07_2018(An.2)'!$P$12:$P$1680,"")</f>
        <v>8905840365</v>
      </c>
    </row>
    <row r="20" spans="2:8" x14ac:dyDescent="0.3">
      <c r="B20" s="33" t="s">
        <v>2855</v>
      </c>
      <c r="C20" s="31">
        <f>COUNTIF('Fuente_dato 30_07_2018(An.2)'!$A$12:$A$1680,'Informe_Inve y Func'!B20)</f>
        <v>235</v>
      </c>
      <c r="D20" s="30">
        <f>SUMIFS('Fuente_dato 30_07_2018(An.2)'!$I$12:$I$1680,'Fuente_dato 30_07_2018(An.2)'!$A$12:$A$1680,B20)</f>
        <v>674664617452.80005</v>
      </c>
      <c r="E20" s="30">
        <f t="shared" si="0"/>
        <v>225</v>
      </c>
      <c r="F20" s="30">
        <f t="shared" si="1"/>
        <v>672855341674.80005</v>
      </c>
      <c r="G20" s="31">
        <f>COUNTIFS('Fuente_dato 30_07_2018(An.2)'!$A$4:$A$1680,B20,'Fuente_dato 30_07_2018(An.2)'!$P$4:$P$1680, "")</f>
        <v>10</v>
      </c>
      <c r="H20" s="32">
        <f>SUMIFS('Fuente_dato 30_07_2018(An.2)'!$I$12:$I$1680,'Fuente_dato 30_07_2018(An.2)'!$A$12:$A$1680,B20,'Fuente_dato 30_07_2018(An.2)'!$P$12:$P$1680,"")</f>
        <v>1809275778</v>
      </c>
    </row>
    <row r="21" spans="2:8" x14ac:dyDescent="0.3">
      <c r="B21" s="33" t="s">
        <v>4712</v>
      </c>
      <c r="C21" s="31">
        <f>COUNTIF('Fuente_dato 30_07_2018(An.2)'!$A$12:$A$1680,'Informe_Inve y Func'!B21)</f>
        <v>29</v>
      </c>
      <c r="D21" s="30">
        <f>SUMIFS('Fuente_dato 30_07_2018(An.2)'!$I$12:$I$1680,'Fuente_dato 30_07_2018(An.2)'!$A$12:$A$1680,B21)</f>
        <v>5408000020</v>
      </c>
      <c r="E21" s="30">
        <f t="shared" si="0"/>
        <v>28</v>
      </c>
      <c r="F21" s="30">
        <f t="shared" si="1"/>
        <v>5368000020</v>
      </c>
      <c r="G21" s="31">
        <f>COUNTIFS('Fuente_dato 30_07_2018(An.2)'!$A$4:$A$1680,B21,'Fuente_dato 30_07_2018(An.2)'!$P$4:$P$1680, "")</f>
        <v>1</v>
      </c>
      <c r="H21" s="32">
        <f>SUMIFS('Fuente_dato 30_07_2018(An.2)'!$I$12:$I$1680,'Fuente_dato 30_07_2018(An.2)'!$A$12:$A$1680,B21,'Fuente_dato 30_07_2018(An.2)'!$P$12:$P$1680,"")</f>
        <v>40000000</v>
      </c>
    </row>
    <row r="22" spans="2:8" x14ac:dyDescent="0.3">
      <c r="B22" s="33" t="s">
        <v>4211</v>
      </c>
      <c r="C22" s="31">
        <f>COUNTIF('Fuente_dato 30_07_2018(An.2)'!$A$12:$A$1680,'Informe_Inve y Func'!B22)</f>
        <v>98</v>
      </c>
      <c r="D22" s="30">
        <f>SUMIFS('Fuente_dato 30_07_2018(An.2)'!$I$12:$I$1680,'Fuente_dato 30_07_2018(An.2)'!$A$12:$A$1680,B22)</f>
        <v>23193024396</v>
      </c>
      <c r="E22" s="30">
        <f t="shared" si="0"/>
        <v>97</v>
      </c>
      <c r="F22" s="30">
        <f t="shared" si="1"/>
        <v>23163024396</v>
      </c>
      <c r="G22" s="31">
        <f>COUNTIFS('Fuente_dato 30_07_2018(An.2)'!$A$4:$A$1680,B22,'Fuente_dato 30_07_2018(An.2)'!$P$4:$P$1680, "")</f>
        <v>1</v>
      </c>
      <c r="H22" s="32">
        <f>SUMIFS('Fuente_dato 30_07_2018(An.2)'!$I$12:$I$1680,'Fuente_dato 30_07_2018(An.2)'!$A$12:$A$1680,B22,'Fuente_dato 30_07_2018(An.2)'!$P$12:$P$1680,"")</f>
        <v>30000000</v>
      </c>
    </row>
    <row r="23" spans="2:8" x14ac:dyDescent="0.3">
      <c r="B23" s="33" t="s">
        <v>4501</v>
      </c>
      <c r="C23" s="31">
        <f>COUNTIF('Fuente_dato 30_07_2018(An.2)'!$A$12:$A$1680,'Informe_Inve y Func'!B23)</f>
        <v>25</v>
      </c>
      <c r="D23" s="30">
        <f>SUMIFS('Fuente_dato 30_07_2018(An.2)'!$I$12:$I$1680,'Fuente_dato 30_07_2018(An.2)'!$A$12:$A$1680,B23)</f>
        <v>24446099863.799999</v>
      </c>
      <c r="E23" s="30">
        <f t="shared" si="0"/>
        <v>25</v>
      </c>
      <c r="F23" s="30">
        <f t="shared" si="1"/>
        <v>24446099863.799999</v>
      </c>
      <c r="G23" s="31">
        <f>COUNTIFS('Fuente_dato 30_07_2018(An.2)'!$A$4:$A$1680,B23,'Fuente_dato 30_07_2018(An.2)'!$P$4:$P$1680, "")</f>
        <v>0</v>
      </c>
      <c r="H23" s="32">
        <f>SUMIFS('Fuente_dato 30_07_2018(An.2)'!$I$12:$I$1680,'Fuente_dato 30_07_2018(An.2)'!$A$12:$A$1680,B23,'Fuente_dato 30_07_2018(An.2)'!$P$12:$P$1680,"")</f>
        <v>0</v>
      </c>
    </row>
    <row r="24" spans="2:8" x14ac:dyDescent="0.3">
      <c r="B24" s="33" t="s">
        <v>4753</v>
      </c>
      <c r="C24" s="31">
        <f>COUNTIF('Fuente_dato 30_07_2018(An.2)'!$A$12:$A$1680,'Informe_Inve y Func'!B24)</f>
        <v>23</v>
      </c>
      <c r="D24" s="30">
        <f>SUMIFS('Fuente_dato 30_07_2018(An.2)'!$I$12:$I$1680,'Fuente_dato 30_07_2018(An.2)'!$A$12:$A$1680,B24)</f>
        <v>7294685335</v>
      </c>
      <c r="E24" s="30">
        <f t="shared" si="0"/>
        <v>20</v>
      </c>
      <c r="F24" s="30">
        <f t="shared" si="1"/>
        <v>6886327940</v>
      </c>
      <c r="G24" s="31">
        <f>COUNTIFS('Fuente_dato 30_07_2018(An.2)'!$A$4:$A$1680,B24,'Fuente_dato 30_07_2018(An.2)'!$P$4:$P$1680, "")</f>
        <v>3</v>
      </c>
      <c r="H24" s="32">
        <f>SUMIFS('Fuente_dato 30_07_2018(An.2)'!$I$12:$I$1680,'Fuente_dato 30_07_2018(An.2)'!$A$12:$A$1680,B24,'Fuente_dato 30_07_2018(An.2)'!$P$12:$P$1680,"")</f>
        <v>408357395</v>
      </c>
    </row>
    <row r="25" spans="2:8" x14ac:dyDescent="0.3">
      <c r="B25" s="33" t="s">
        <v>4859</v>
      </c>
      <c r="C25" s="31">
        <f>COUNTIF('Fuente_dato 30_07_2018(An.2)'!$A$12:$A$1680,'Informe_Inve y Func'!B25)</f>
        <v>27</v>
      </c>
      <c r="D25" s="30">
        <f>SUMIFS('Fuente_dato 30_07_2018(An.2)'!$I$12:$I$1680,'Fuente_dato 30_07_2018(An.2)'!$A$12:$A$1680,B25)</f>
        <v>5412640000</v>
      </c>
      <c r="E25" s="30">
        <f t="shared" si="0"/>
        <v>26</v>
      </c>
      <c r="F25" s="30">
        <f t="shared" si="1"/>
        <v>5162640000</v>
      </c>
      <c r="G25" s="31">
        <f>COUNTIFS('Fuente_dato 30_07_2018(An.2)'!$A$4:$A$1680,B25,'Fuente_dato 30_07_2018(An.2)'!$P$4:$P$1680, "")</f>
        <v>1</v>
      </c>
      <c r="H25" s="32">
        <f>SUMIFS('Fuente_dato 30_07_2018(An.2)'!$I$12:$I$1680,'Fuente_dato 30_07_2018(An.2)'!$A$12:$A$1680,B25,'Fuente_dato 30_07_2018(An.2)'!$P$12:$P$1680,"")</f>
        <v>250000000</v>
      </c>
    </row>
    <row r="26" spans="2:8" x14ac:dyDescent="0.3">
      <c r="B26" s="33" t="s">
        <v>938</v>
      </c>
      <c r="C26" s="31">
        <f>COUNTIF('Fuente_dato 30_07_2018(An.2)'!$A$12:$A$1680,'Informe_Inve y Func'!B26)</f>
        <v>75</v>
      </c>
      <c r="D26" s="30">
        <f>SUMIFS('Fuente_dato 30_07_2018(An.2)'!$I$12:$I$1680,'Fuente_dato 30_07_2018(An.2)'!$A$12:$A$1680,B26)</f>
        <v>35405694720</v>
      </c>
      <c r="E26" s="30">
        <f t="shared" si="0"/>
        <v>17</v>
      </c>
      <c r="F26" s="30">
        <f t="shared" si="1"/>
        <v>8392257907</v>
      </c>
      <c r="G26" s="31">
        <f>COUNTIFS('Fuente_dato 30_07_2018(An.2)'!$A$4:$A$1680,B26,'Fuente_dato 30_07_2018(An.2)'!$P$4:$P$1680, "")</f>
        <v>58</v>
      </c>
      <c r="H26" s="32">
        <f>SUMIFS('Fuente_dato 30_07_2018(An.2)'!$I$12:$I$1680,'Fuente_dato 30_07_2018(An.2)'!$A$12:$A$1680,B26,'Fuente_dato 30_07_2018(An.2)'!$P$12:$P$1680,"")</f>
        <v>27013436813</v>
      </c>
    </row>
    <row r="27" spans="2:8" x14ac:dyDescent="0.3">
      <c r="B27" s="33" t="s">
        <v>5032</v>
      </c>
      <c r="C27" s="31">
        <f>COUNTIF('Fuente_dato 30_07_2018(An.2)'!$A$12:$A$1680,'Informe_Inve y Func'!B27)</f>
        <v>158</v>
      </c>
      <c r="D27" s="30">
        <f>SUMIFS('Fuente_dato 30_07_2018(An.2)'!$I$12:$I$1680,'Fuente_dato 30_07_2018(An.2)'!$A$12:$A$1680,B27)</f>
        <v>65535159756</v>
      </c>
      <c r="E27" s="30">
        <f t="shared" si="0"/>
        <v>134</v>
      </c>
      <c r="F27" s="30">
        <f t="shared" si="1"/>
        <v>62522551053</v>
      </c>
      <c r="G27" s="31">
        <f>COUNTIFS('Fuente_dato 30_07_2018(An.2)'!$A$4:$A$1680,B27,'Fuente_dato 30_07_2018(An.2)'!$P$4:$P$1680, "")</f>
        <v>24</v>
      </c>
      <c r="H27" s="32">
        <f>SUMIFS('Fuente_dato 30_07_2018(An.2)'!$I$12:$I$1680,'Fuente_dato 30_07_2018(An.2)'!$A$12:$A$1680,B27,'Fuente_dato 30_07_2018(An.2)'!$P$12:$P$1680,"")</f>
        <v>3012608703</v>
      </c>
    </row>
    <row r="28" spans="2:8" ht="15.6" x14ac:dyDescent="0.3">
      <c r="B28" s="154" t="s">
        <v>5654</v>
      </c>
      <c r="C28" s="155">
        <f>SUM(C3:C27)</f>
        <v>1669</v>
      </c>
      <c r="D28" s="156">
        <f>SUM(D3:D27)</f>
        <v>1591318287809.2258</v>
      </c>
      <c r="E28" s="156">
        <f t="shared" si="0"/>
        <v>1380</v>
      </c>
      <c r="F28" s="156">
        <f t="shared" si="1"/>
        <v>1325463476403.375</v>
      </c>
      <c r="G28" s="155">
        <f>SUM(G3:G27)</f>
        <v>289</v>
      </c>
      <c r="H28" s="157">
        <f>SUM(H3:H27)</f>
        <v>265854811405.85077</v>
      </c>
    </row>
    <row r="29" spans="2:8" x14ac:dyDescent="0.3">
      <c r="F29" s="22"/>
    </row>
    <row r="30" spans="2:8" x14ac:dyDescent="0.3">
      <c r="F30" s="22"/>
    </row>
    <row r="31" spans="2:8" ht="28.8" x14ac:dyDescent="0.3">
      <c r="F31" s="141" t="s">
        <v>5673</v>
      </c>
      <c r="G31" s="144" t="s">
        <v>5675</v>
      </c>
      <c r="H31" s="145" t="s">
        <v>5676</v>
      </c>
    </row>
    <row r="32" spans="2:8" ht="28.8" x14ac:dyDescent="0.3">
      <c r="F32" s="142" t="s">
        <v>5674</v>
      </c>
      <c r="G32" s="146">
        <f>F28</f>
        <v>1325463476403.375</v>
      </c>
      <c r="H32" s="147">
        <f>G32/G34</f>
        <v>0.83293423230128638</v>
      </c>
    </row>
    <row r="33" spans="6:8" ht="28.8" x14ac:dyDescent="0.3">
      <c r="F33" s="142" t="s">
        <v>5677</v>
      </c>
      <c r="G33" s="146">
        <f>H28</f>
        <v>265854811405.85077</v>
      </c>
      <c r="H33" s="147">
        <f>G33/G34</f>
        <v>0.16706576769871359</v>
      </c>
    </row>
    <row r="34" spans="6:8" ht="28.8" x14ac:dyDescent="0.3">
      <c r="F34" s="143" t="s">
        <v>6203</v>
      </c>
      <c r="G34" s="148">
        <f>SUM(G32:G33)</f>
        <v>1591318287809.2258</v>
      </c>
      <c r="H34" s="149">
        <f>SUM(H32:H33)</f>
        <v>1</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31"/>
  <sheetViews>
    <sheetView zoomScale="70" zoomScaleNormal="70" zoomScaleSheetLayoutView="115" workbookViewId="0">
      <pane xSplit="1" topLeftCell="B1" activePane="topRight" state="frozen"/>
      <selection pane="topRight" activeCell="I17" sqref="I17"/>
    </sheetView>
  </sheetViews>
  <sheetFormatPr baseColWidth="10" defaultRowHeight="14.4" x14ac:dyDescent="0.3"/>
  <cols>
    <col min="1" max="1" width="58.109375" bestFit="1" customWidth="1"/>
    <col min="2" max="2" width="11.88671875" customWidth="1"/>
    <col min="3" max="3" width="9.88671875" customWidth="1"/>
    <col min="4" max="4" width="9.6640625" customWidth="1"/>
    <col min="5" max="5" width="12.44140625" customWidth="1"/>
    <col min="6" max="6" width="16.5546875" customWidth="1"/>
    <col min="7" max="7" width="16" customWidth="1"/>
    <col min="8" max="8" width="15.88671875" customWidth="1"/>
    <col min="9" max="9" width="16.33203125" customWidth="1"/>
    <col min="10" max="10" width="19.88671875" customWidth="1"/>
    <col min="11" max="11" width="19.44140625" customWidth="1"/>
    <col min="12" max="12" width="19.33203125" bestFit="1" customWidth="1"/>
    <col min="13" max="13" width="22.5546875" customWidth="1"/>
  </cols>
  <sheetData>
    <row r="1" spans="1:13" x14ac:dyDescent="0.3">
      <c r="A1" s="203" t="s">
        <v>5614</v>
      </c>
      <c r="B1" s="203"/>
      <c r="C1" s="203"/>
      <c r="D1" s="203"/>
      <c r="E1" s="203"/>
      <c r="F1" s="203"/>
      <c r="G1" s="203"/>
      <c r="H1" s="203"/>
      <c r="I1" s="203"/>
    </row>
    <row r="2" spans="1:13" ht="76.5" customHeight="1" x14ac:dyDescent="0.3">
      <c r="A2" s="19" t="s">
        <v>5613</v>
      </c>
      <c r="B2" s="20" t="s">
        <v>5640</v>
      </c>
      <c r="C2" s="20" t="s">
        <v>5612</v>
      </c>
      <c r="D2" s="19" t="s">
        <v>5298</v>
      </c>
      <c r="E2" s="19" t="s">
        <v>5641</v>
      </c>
      <c r="F2" s="19" t="s">
        <v>5642</v>
      </c>
      <c r="G2" s="19" t="s">
        <v>5643</v>
      </c>
      <c r="H2" s="19" t="s">
        <v>5644</v>
      </c>
      <c r="I2" s="19" t="s">
        <v>5645</v>
      </c>
      <c r="J2" s="19" t="s">
        <v>5646</v>
      </c>
      <c r="K2" s="21" t="s">
        <v>5637</v>
      </c>
      <c r="L2" s="21" t="s">
        <v>2491</v>
      </c>
      <c r="M2" s="21" t="s">
        <v>2595</v>
      </c>
    </row>
    <row r="3" spans="1:13" x14ac:dyDescent="0.3">
      <c r="A3" s="11" t="s">
        <v>4849</v>
      </c>
      <c r="B3" s="6">
        <v>3</v>
      </c>
      <c r="C3" s="6"/>
      <c r="D3" s="6"/>
      <c r="E3" s="6"/>
      <c r="F3" s="6"/>
      <c r="G3" s="6"/>
      <c r="H3" s="6">
        <v>3</v>
      </c>
      <c r="I3" s="7">
        <f>H3/B3</f>
        <v>1</v>
      </c>
      <c r="J3" s="14">
        <v>43277</v>
      </c>
      <c r="K3" s="22" t="e">
        <f>SUM('Fuente_dato 30_07_2018(An.2)'!#REF!)</f>
        <v>#REF!</v>
      </c>
      <c r="L3" s="22" t="e">
        <f>Tabla1[[#This Row],[Presupuesto Actual (Total)]]</f>
        <v>#REF!</v>
      </c>
    </row>
    <row r="4" spans="1:13" x14ac:dyDescent="0.3">
      <c r="A4" s="11" t="s">
        <v>4713</v>
      </c>
      <c r="B4" s="6">
        <v>8</v>
      </c>
      <c r="C4" s="6"/>
      <c r="D4" s="6"/>
      <c r="E4" s="6"/>
      <c r="F4" s="6"/>
      <c r="G4" s="6"/>
      <c r="H4" s="6">
        <v>8</v>
      </c>
      <c r="I4" s="7">
        <f t="shared" ref="I4:I28" si="0">H4/B4</f>
        <v>1</v>
      </c>
      <c r="J4" s="14">
        <v>43272</v>
      </c>
      <c r="K4" s="22">
        <f>SUM('Fuente_dato 30_07_2018(An.2)'!I1476:I1483)</f>
        <v>856995822</v>
      </c>
      <c r="M4" s="22">
        <f>Tabla1[[#This Row],[Presupuesto Actual (Total)]]</f>
        <v>856995822</v>
      </c>
    </row>
    <row r="5" spans="1:13" x14ac:dyDescent="0.3">
      <c r="A5" s="11" t="s">
        <v>3786</v>
      </c>
      <c r="B5" s="6">
        <v>138</v>
      </c>
      <c r="C5" s="6">
        <v>1</v>
      </c>
      <c r="D5" s="6"/>
      <c r="E5" s="6"/>
      <c r="F5" s="6"/>
      <c r="G5" s="6"/>
      <c r="H5" s="6">
        <v>137</v>
      </c>
      <c r="I5" s="7">
        <f t="shared" si="0"/>
        <v>0.99275362318840576</v>
      </c>
      <c r="J5" s="14">
        <v>43298</v>
      </c>
      <c r="K5" s="22">
        <f>SUM('Fuente_dato 30_07_2018(An.2)'!I1188:I1328)</f>
        <v>108445166062</v>
      </c>
      <c r="L5" s="22">
        <v>10000000</v>
      </c>
      <c r="M5" s="22">
        <v>42599311840</v>
      </c>
    </row>
    <row r="6" spans="1:13" x14ac:dyDescent="0.3">
      <c r="A6" s="11" t="s">
        <v>2670</v>
      </c>
      <c r="B6" s="6">
        <v>76</v>
      </c>
      <c r="C6" s="6">
        <v>1</v>
      </c>
      <c r="D6" s="6"/>
      <c r="E6" s="6"/>
      <c r="F6" s="6"/>
      <c r="G6" s="6"/>
      <c r="H6" s="6">
        <v>75</v>
      </c>
      <c r="I6" s="7">
        <f t="shared" si="0"/>
        <v>0.98684210526315785</v>
      </c>
      <c r="J6" s="14">
        <v>43279</v>
      </c>
      <c r="K6" s="22">
        <f>SUM('Fuente_dato 30_07_2018(An.2)'!I877:I952)</f>
        <v>32770641149</v>
      </c>
      <c r="L6" s="22">
        <v>30000000</v>
      </c>
      <c r="M6" s="22">
        <v>189298127135</v>
      </c>
    </row>
    <row r="7" spans="1:13" x14ac:dyDescent="0.3">
      <c r="A7" s="11" t="s">
        <v>2467</v>
      </c>
      <c r="B7" s="6">
        <v>25</v>
      </c>
      <c r="C7" s="6"/>
      <c r="D7" s="6"/>
      <c r="E7" s="6"/>
      <c r="F7" s="6"/>
      <c r="G7" s="6"/>
      <c r="H7" s="6">
        <v>25</v>
      </c>
      <c r="I7" s="7">
        <f t="shared" si="0"/>
        <v>1</v>
      </c>
      <c r="K7" s="22">
        <f>SUM('Fuente_dato 30_07_2018(An.2)'!I837:I861)</f>
        <v>50506727828</v>
      </c>
      <c r="L7" s="22">
        <f>Tabla1[[#This Row],[Presupuesto Actual (Total)]]</f>
        <v>50506727828</v>
      </c>
    </row>
    <row r="8" spans="1:13" x14ac:dyDescent="0.3">
      <c r="A8" s="11" t="s">
        <v>4211</v>
      </c>
      <c r="B8" s="6">
        <v>94</v>
      </c>
      <c r="C8" s="6">
        <v>1</v>
      </c>
      <c r="D8" s="6"/>
      <c r="E8" s="6"/>
      <c r="F8" s="6"/>
      <c r="G8" s="6"/>
      <c r="H8" s="6">
        <v>93</v>
      </c>
      <c r="I8" s="7">
        <f t="shared" si="0"/>
        <v>0.98936170212765961</v>
      </c>
      <c r="J8" s="14">
        <v>43272</v>
      </c>
      <c r="K8" s="22">
        <f>SUM('Fuente_dato 30_07_2018(An.2)'!I1329:I1425)</f>
        <v>35014746123.800003</v>
      </c>
      <c r="L8" s="22">
        <v>17853506837</v>
      </c>
      <c r="M8" s="22">
        <f>'Fuente_dato 30_07_2018(An.2)'!I1419</f>
        <v>1053422055</v>
      </c>
    </row>
    <row r="9" spans="1:13" x14ac:dyDescent="0.3">
      <c r="A9" s="11" t="s">
        <v>259</v>
      </c>
      <c r="B9" s="6">
        <v>57</v>
      </c>
      <c r="C9" s="6"/>
      <c r="D9" s="6"/>
      <c r="E9" s="6"/>
      <c r="F9" s="6"/>
      <c r="G9" s="6"/>
      <c r="H9" s="6">
        <v>57</v>
      </c>
      <c r="I9" s="7">
        <f t="shared" si="0"/>
        <v>1</v>
      </c>
      <c r="J9" s="14">
        <v>43279</v>
      </c>
      <c r="K9" s="22">
        <f>SUM('Fuente_dato 30_07_2018(An.2)'!I99:I155)</f>
        <v>7205257438</v>
      </c>
      <c r="L9" s="22">
        <f>Tabla1[[#This Row],[Presupuesto Actual (Total)]]</f>
        <v>7205257438</v>
      </c>
    </row>
    <row r="10" spans="1:13" x14ac:dyDescent="0.3">
      <c r="A10" s="11" t="s">
        <v>4712</v>
      </c>
      <c r="B10" s="6">
        <v>26</v>
      </c>
      <c r="C10" s="6"/>
      <c r="D10" s="6"/>
      <c r="E10" s="6"/>
      <c r="F10" s="6"/>
      <c r="G10" s="6"/>
      <c r="H10" s="6">
        <v>26</v>
      </c>
      <c r="I10" s="7">
        <f t="shared" si="0"/>
        <v>1</v>
      </c>
      <c r="J10" s="14">
        <v>43273</v>
      </c>
      <c r="K10" s="23">
        <f>SUM('Fuente_dato 30_07_2018(An.2)'!I1450:I1475)</f>
        <v>21639622397</v>
      </c>
      <c r="L10" s="23">
        <f>Tabla1[[#This Row],[Presupuesto Actual (Total)]]</f>
        <v>21639622397</v>
      </c>
    </row>
    <row r="11" spans="1:13" ht="28.8" x14ac:dyDescent="0.3">
      <c r="A11" s="11" t="s">
        <v>126</v>
      </c>
      <c r="B11" s="6">
        <v>37</v>
      </c>
      <c r="C11" s="6"/>
      <c r="D11" s="6"/>
      <c r="E11" s="6">
        <v>17</v>
      </c>
      <c r="F11" s="6">
        <v>2</v>
      </c>
      <c r="G11" s="6"/>
      <c r="H11" s="6">
        <v>18</v>
      </c>
      <c r="I11" s="7">
        <f>H11/B11</f>
        <v>0.48648648648648651</v>
      </c>
      <c r="J11" s="14">
        <v>43285</v>
      </c>
      <c r="K11" s="22">
        <f>SUM('Fuente_dato 30_07_2018(An.2)'!I12:I94)</f>
        <v>20408617554</v>
      </c>
      <c r="L11" s="22">
        <f>Tabla1[[#This Row],[Presupuesto Actual (Total)]]</f>
        <v>20408617554</v>
      </c>
    </row>
    <row r="12" spans="1:13" x14ac:dyDescent="0.3">
      <c r="A12" s="11" t="s">
        <v>938</v>
      </c>
      <c r="B12" s="6">
        <v>91</v>
      </c>
      <c r="C12" s="6"/>
      <c r="D12" s="6"/>
      <c r="E12" s="6">
        <v>47</v>
      </c>
      <c r="F12" s="6"/>
      <c r="G12" s="6">
        <v>1</v>
      </c>
      <c r="H12" s="6">
        <v>43</v>
      </c>
      <c r="I12" s="7">
        <f t="shared" si="0"/>
        <v>0.47252747252747251</v>
      </c>
      <c r="J12" s="14">
        <v>43290</v>
      </c>
      <c r="K12" s="22">
        <f>SUM('Fuente_dato 30_07_2018(An.2)'!I156:I246)</f>
        <v>215772144382.85077</v>
      </c>
      <c r="L12" s="22">
        <v>8392257907</v>
      </c>
      <c r="M12" s="22">
        <v>39257711813</v>
      </c>
    </row>
    <row r="13" spans="1:13" x14ac:dyDescent="0.3">
      <c r="A13" s="11" t="s">
        <v>1715</v>
      </c>
      <c r="B13" s="6">
        <v>249</v>
      </c>
      <c r="C13" s="6"/>
      <c r="D13" s="6"/>
      <c r="E13" s="6">
        <v>139</v>
      </c>
      <c r="F13" s="6"/>
      <c r="G13" s="6"/>
      <c r="H13" s="6">
        <v>110</v>
      </c>
      <c r="I13" s="7">
        <f t="shared" si="0"/>
        <v>0.44176706827309237</v>
      </c>
      <c r="J13" s="14">
        <v>43292</v>
      </c>
      <c r="K13" s="23">
        <v>22945481775.775002</v>
      </c>
      <c r="L13" s="22">
        <v>22898152575.775002</v>
      </c>
      <c r="M13" s="23">
        <v>47329200</v>
      </c>
    </row>
    <row r="14" spans="1:13" x14ac:dyDescent="0.3">
      <c r="A14" s="11" t="s">
        <v>2587</v>
      </c>
      <c r="B14" s="6">
        <v>15</v>
      </c>
      <c r="C14" s="6">
        <v>8</v>
      </c>
      <c r="D14" s="6">
        <v>2</v>
      </c>
      <c r="E14" s="6">
        <v>8</v>
      </c>
      <c r="F14" s="6">
        <v>2</v>
      </c>
      <c r="G14" s="6"/>
      <c r="H14" s="6">
        <v>5</v>
      </c>
      <c r="I14" s="7">
        <f t="shared" si="0"/>
        <v>0.33333333333333331</v>
      </c>
      <c r="J14" s="14">
        <v>43298</v>
      </c>
      <c r="K14" s="22">
        <f>SUM('Fuente_dato 30_07_2018(An.2)'!I862:I876)</f>
        <v>12194076267</v>
      </c>
      <c r="L14" s="22">
        <f>Tabla1[[#This Row],[Presupuesto Actual (Total)]]</f>
        <v>12194076267</v>
      </c>
    </row>
    <row r="15" spans="1:13" x14ac:dyDescent="0.3">
      <c r="A15" s="11" t="s">
        <v>2855</v>
      </c>
      <c r="B15" s="6">
        <v>235</v>
      </c>
      <c r="C15" s="6">
        <v>100</v>
      </c>
      <c r="D15" s="6">
        <v>71</v>
      </c>
      <c r="E15" s="6">
        <v>131</v>
      </c>
      <c r="F15" s="6">
        <v>17</v>
      </c>
      <c r="G15" s="6">
        <v>18</v>
      </c>
      <c r="H15" s="6">
        <v>68</v>
      </c>
      <c r="I15" s="7">
        <f>H15/B15</f>
        <v>0.28936170212765955</v>
      </c>
      <c r="J15" s="14">
        <v>43297</v>
      </c>
      <c r="K15" s="22">
        <f>SUM('Fuente_dato 30_07_2018(An.2)'!I953:I1187)</f>
        <v>622812121551.80005</v>
      </c>
      <c r="L15" s="22">
        <f>Tabla1[[#This Row],[Presupuesto Actual (Total)]]</f>
        <v>622812121551.80005</v>
      </c>
    </row>
    <row r="16" spans="1:13" x14ac:dyDescent="0.3">
      <c r="A16" s="11" t="s">
        <v>2257</v>
      </c>
      <c r="B16" s="6">
        <v>9</v>
      </c>
      <c r="C16" s="6">
        <v>4</v>
      </c>
      <c r="D16" s="6">
        <v>3</v>
      </c>
      <c r="E16" s="6">
        <v>7</v>
      </c>
      <c r="F16" s="6"/>
      <c r="G16" s="6"/>
      <c r="H16" s="6">
        <v>2</v>
      </c>
      <c r="I16" s="7">
        <f t="shared" si="0"/>
        <v>0.22222222222222221</v>
      </c>
      <c r="K16" s="22">
        <f>SUM('Fuente_dato 30_07_2018(An.2)'!I766:I774)</f>
        <v>270000000</v>
      </c>
      <c r="L16" s="23">
        <f>Tabla1[[#This Row],[Presupuesto Actual (Total)]]</f>
        <v>270000000</v>
      </c>
      <c r="M16" s="22"/>
    </row>
    <row r="17" spans="1:13" x14ac:dyDescent="0.3">
      <c r="A17" s="11" t="s">
        <v>1716</v>
      </c>
      <c r="B17" s="6">
        <v>9</v>
      </c>
      <c r="C17" s="6">
        <v>6</v>
      </c>
      <c r="D17" s="6">
        <v>1</v>
      </c>
      <c r="E17" s="6"/>
      <c r="F17" s="6"/>
      <c r="G17" s="6"/>
      <c r="H17" s="6">
        <v>2</v>
      </c>
      <c r="I17" s="7">
        <f t="shared" si="0"/>
        <v>0.22222222222222221</v>
      </c>
      <c r="J17" s="14">
        <v>43272</v>
      </c>
      <c r="K17" s="22">
        <f>SUM('Fuente_dato 30_07_2018(An.2)'!I547:I555)</f>
        <v>4354701580</v>
      </c>
      <c r="L17" s="22">
        <v>5457336000</v>
      </c>
      <c r="M17" s="22">
        <v>159800000</v>
      </c>
    </row>
    <row r="18" spans="1:13" x14ac:dyDescent="0.3">
      <c r="A18" s="11" t="s">
        <v>2262</v>
      </c>
      <c r="B18" s="6">
        <v>47</v>
      </c>
      <c r="C18" s="6">
        <v>27</v>
      </c>
      <c r="D18" s="6">
        <v>10</v>
      </c>
      <c r="E18" s="6">
        <v>29</v>
      </c>
      <c r="F18" s="6"/>
      <c r="G18" s="6">
        <v>1</v>
      </c>
      <c r="H18" s="6">
        <v>9</v>
      </c>
      <c r="I18" s="7">
        <f t="shared" si="0"/>
        <v>0.19148936170212766</v>
      </c>
      <c r="J18" s="14">
        <v>43298</v>
      </c>
      <c r="K18" s="22">
        <f>SUM('Fuente_dato 30_07_2018(An.2)'!I775:I836)</f>
        <v>44334773145</v>
      </c>
      <c r="L18" s="22">
        <f>Tabla1[[#This Row],[Presupuesto Actual (Total)]]</f>
        <v>44334773145</v>
      </c>
    </row>
    <row r="19" spans="1:13" x14ac:dyDescent="0.3">
      <c r="A19" s="11" t="s">
        <v>1855</v>
      </c>
      <c r="B19" s="6">
        <v>183</v>
      </c>
      <c r="C19" s="6">
        <v>90</v>
      </c>
      <c r="D19" s="6">
        <v>62</v>
      </c>
      <c r="E19" s="6">
        <v>139</v>
      </c>
      <c r="F19" s="6">
        <v>10</v>
      </c>
      <c r="G19" s="6"/>
      <c r="H19" s="6">
        <v>34</v>
      </c>
      <c r="I19" s="7">
        <f t="shared" si="0"/>
        <v>0.18579234972677597</v>
      </c>
      <c r="K19" s="22">
        <f>SUM('Fuente_dato 30_07_2018(An.2)'!I583:I765)</f>
        <v>5573453062.7749996</v>
      </c>
      <c r="L19" s="22">
        <v>41850962454</v>
      </c>
      <c r="M19" s="22">
        <v>174567007801.35205</v>
      </c>
    </row>
    <row r="20" spans="1:13" x14ac:dyDescent="0.3">
      <c r="A20" s="11" t="s">
        <v>1106</v>
      </c>
      <c r="B20" s="6">
        <v>4</v>
      </c>
      <c r="C20" s="6">
        <v>3</v>
      </c>
      <c r="D20" s="6"/>
      <c r="E20" s="6">
        <v>3</v>
      </c>
      <c r="F20" s="6"/>
      <c r="G20" s="6"/>
      <c r="H20" s="6">
        <v>1</v>
      </c>
      <c r="I20" s="7">
        <f t="shared" si="0"/>
        <v>0.25</v>
      </c>
      <c r="J20" s="14">
        <v>43255</v>
      </c>
      <c r="K20" s="22">
        <v>539842368</v>
      </c>
      <c r="L20" s="22">
        <f>Tabla1[[#This Row],[Presupuesto Actual (Total)]]</f>
        <v>539842368</v>
      </c>
    </row>
    <row r="21" spans="1:13" ht="31.5" customHeight="1" x14ac:dyDescent="0.3">
      <c r="A21" s="11" t="s">
        <v>4753</v>
      </c>
      <c r="B21" s="6">
        <v>24</v>
      </c>
      <c r="C21" s="6">
        <v>20</v>
      </c>
      <c r="D21" s="6"/>
      <c r="E21" s="6"/>
      <c r="F21" s="6"/>
      <c r="G21" s="6"/>
      <c r="H21" s="6">
        <v>4</v>
      </c>
      <c r="I21" s="7">
        <f t="shared" si="0"/>
        <v>0.16666666666666666</v>
      </c>
      <c r="K21" s="22">
        <f>SUM('Fuente_dato 30_07_2018(An.2)'!I1484:I1504)</f>
        <v>3298610239</v>
      </c>
      <c r="L21" s="22">
        <v>4458327940</v>
      </c>
      <c r="M21" s="22">
        <v>2844577945</v>
      </c>
    </row>
    <row r="22" spans="1:13" x14ac:dyDescent="0.3">
      <c r="A22" s="11" t="s">
        <v>5032</v>
      </c>
      <c r="B22" s="6">
        <v>156</v>
      </c>
      <c r="C22" s="6">
        <v>113</v>
      </c>
      <c r="D22" s="6">
        <v>7</v>
      </c>
      <c r="E22" s="6">
        <v>124</v>
      </c>
      <c r="F22" s="6"/>
      <c r="G22" s="6"/>
      <c r="H22" s="6">
        <v>25</v>
      </c>
      <c r="I22" s="7">
        <f t="shared" si="0"/>
        <v>0.16025641025641027</v>
      </c>
      <c r="J22" s="14">
        <v>43290</v>
      </c>
      <c r="K22" s="22">
        <f>SUM('Fuente_dato 30_07_2018(An.2)'!I1523:I1680)</f>
        <v>65535159756</v>
      </c>
      <c r="L22" s="22">
        <v>65405738398</v>
      </c>
      <c r="M22" s="22">
        <v>28800000</v>
      </c>
    </row>
    <row r="23" spans="1:13" ht="28.8" x14ac:dyDescent="0.3">
      <c r="A23" s="11" t="s">
        <v>1766</v>
      </c>
      <c r="B23" s="6">
        <v>27</v>
      </c>
      <c r="C23" s="6">
        <v>22</v>
      </c>
      <c r="D23" s="6">
        <v>2</v>
      </c>
      <c r="E23" s="6">
        <v>22</v>
      </c>
      <c r="F23" s="6">
        <v>2</v>
      </c>
      <c r="G23" s="6"/>
      <c r="H23" s="6">
        <v>3</v>
      </c>
      <c r="I23" s="7">
        <f t="shared" si="0"/>
        <v>0.1111111111111111</v>
      </c>
      <c r="J23" s="14">
        <v>43284</v>
      </c>
      <c r="K23" s="22">
        <f>SUM('Fuente_dato 30_07_2018(An.2)'!I556:I582)</f>
        <v>6567180670</v>
      </c>
      <c r="L23" s="23">
        <v>5926356453</v>
      </c>
      <c r="M23" s="23">
        <v>2237449457</v>
      </c>
    </row>
    <row r="24" spans="1:13" x14ac:dyDescent="0.3">
      <c r="A24" s="11" t="s">
        <v>940</v>
      </c>
      <c r="B24" s="6">
        <v>41</v>
      </c>
      <c r="C24" s="6">
        <v>23</v>
      </c>
      <c r="D24" s="6">
        <v>13</v>
      </c>
      <c r="E24" s="6">
        <v>33</v>
      </c>
      <c r="F24" s="6">
        <v>2</v>
      </c>
      <c r="G24" s="6"/>
      <c r="H24" s="6">
        <v>4</v>
      </c>
      <c r="I24" s="7">
        <f t="shared" si="0"/>
        <v>9.7560975609756101E-2</v>
      </c>
      <c r="J24" s="14">
        <v>43277</v>
      </c>
      <c r="K24" s="22">
        <f>SUM('Fuente_dato 30_07_2018(An.2)'!I247:I290)</f>
        <v>35023496842</v>
      </c>
      <c r="L24" s="22">
        <f>Tabla1[[#This Row],[Presupuesto Actual (Total)]]</f>
        <v>35023496842</v>
      </c>
    </row>
    <row r="25" spans="1:13" x14ac:dyDescent="0.3">
      <c r="A25" s="11" t="s">
        <v>229</v>
      </c>
      <c r="B25" s="6">
        <v>4</v>
      </c>
      <c r="C25" s="6">
        <v>4</v>
      </c>
      <c r="D25" s="6"/>
      <c r="E25" s="6"/>
      <c r="F25" s="6"/>
      <c r="G25" s="6"/>
      <c r="H25" s="6"/>
      <c r="I25" s="7">
        <f t="shared" si="0"/>
        <v>0</v>
      </c>
      <c r="K25" s="18" t="s">
        <v>68</v>
      </c>
      <c r="L25" s="18" t="s">
        <v>68</v>
      </c>
      <c r="M25" s="24" t="str">
        <f>Tabla1[[#This Row],[Presupuesto Actual (Total)]]</f>
        <v>N/A</v>
      </c>
    </row>
    <row r="26" spans="1:13" x14ac:dyDescent="0.3">
      <c r="A26" s="11" t="s">
        <v>4501</v>
      </c>
      <c r="B26" s="6">
        <v>25</v>
      </c>
      <c r="C26" s="6">
        <v>25</v>
      </c>
      <c r="D26" s="6"/>
      <c r="E26" s="6"/>
      <c r="F26" s="6"/>
      <c r="G26" s="6"/>
      <c r="H26" s="6"/>
      <c r="I26" s="7">
        <f t="shared" si="0"/>
        <v>0</v>
      </c>
      <c r="J26" s="14">
        <v>43269</v>
      </c>
      <c r="K26" s="23">
        <f>SUM('Fuente_dato 30_07_2018(An.2)'!I1426:I1449)</f>
        <v>5931740000</v>
      </c>
      <c r="L26" s="23">
        <f>Tabla1[[#This Row],[Presupuesto Actual (Total)]]</f>
        <v>5931740000</v>
      </c>
    </row>
    <row r="27" spans="1:13" x14ac:dyDescent="0.3">
      <c r="A27" s="12" t="s">
        <v>4859</v>
      </c>
      <c r="B27" s="10">
        <v>28</v>
      </c>
      <c r="C27" s="10">
        <v>27</v>
      </c>
      <c r="D27" s="10">
        <v>1</v>
      </c>
      <c r="E27" s="10">
        <v>1</v>
      </c>
      <c r="F27" s="10"/>
      <c r="G27" s="10"/>
      <c r="H27" s="10"/>
      <c r="I27" s="7">
        <f t="shared" si="0"/>
        <v>0</v>
      </c>
      <c r="J27" s="14">
        <v>43284</v>
      </c>
      <c r="K27" s="22">
        <f>SUM('Fuente_dato 30_07_2018(An.2)'!I1505:I1522)</f>
        <v>8491866262</v>
      </c>
      <c r="L27" s="22">
        <f>Tabla1[[#This Row],[Presupuesto Actual (Total)]]</f>
        <v>8491866262</v>
      </c>
    </row>
    <row r="28" spans="1:13" x14ac:dyDescent="0.3">
      <c r="A28" s="8" t="s">
        <v>5607</v>
      </c>
      <c r="B28" s="9">
        <v>1630</v>
      </c>
      <c r="C28" s="9">
        <v>564</v>
      </c>
      <c r="D28" s="9">
        <v>22</v>
      </c>
      <c r="E28" s="9">
        <v>296</v>
      </c>
      <c r="F28" s="9">
        <v>36</v>
      </c>
      <c r="G28" s="9">
        <v>19</v>
      </c>
      <c r="H28" s="9">
        <v>693</v>
      </c>
      <c r="I28" s="13">
        <f t="shared" si="0"/>
        <v>0.42515337423312882</v>
      </c>
      <c r="J28" s="14">
        <v>43298</v>
      </c>
      <c r="K28" s="22" t="e">
        <f>SUM(K3:K27)</f>
        <v>#REF!</v>
      </c>
      <c r="L28" s="22" t="e">
        <f>SUM(L3:L27)</f>
        <v>#REF!</v>
      </c>
      <c r="M28" s="22">
        <f>SUM(M3:M27)</f>
        <v>452950533068.35205</v>
      </c>
    </row>
    <row r="29" spans="1:13" x14ac:dyDescent="0.3">
      <c r="A29" s="11"/>
      <c r="B29" s="6"/>
      <c r="C29" s="6"/>
      <c r="D29" s="6"/>
      <c r="E29" s="6"/>
      <c r="F29" s="6"/>
      <c r="G29" s="6"/>
      <c r="H29" s="6"/>
      <c r="I29" s="25"/>
      <c r="J29" s="14"/>
      <c r="K29" s="22"/>
      <c r="L29" s="26" t="e">
        <f>L28/K28</f>
        <v>#REF!</v>
      </c>
      <c r="M29" s="26" t="e">
        <f>M28/K28</f>
        <v>#REF!</v>
      </c>
    </row>
    <row r="30" spans="1:13" x14ac:dyDescent="0.3">
      <c r="L30" s="22"/>
    </row>
    <row r="31" spans="1:13" x14ac:dyDescent="0.3">
      <c r="M31" s="22"/>
    </row>
  </sheetData>
  <sortState ref="A3:I28">
    <sortCondition descending="1" ref="I3"/>
  </sortState>
  <mergeCells count="1">
    <mergeCell ref="A1:I1"/>
  </mergeCells>
  <pageMargins left="0.25" right="0.25"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Gráficos</vt:lpstr>
      </vt:variant>
      <vt:variant>
        <vt:i4>1</vt:i4>
      </vt:variant>
    </vt:vector>
  </HeadingPairs>
  <TitlesOfParts>
    <vt:vector size="8" baseType="lpstr">
      <vt:lpstr>Fuente_dato 30_07_2018(An.2)</vt:lpstr>
      <vt:lpstr>Estado de los procesos</vt:lpstr>
      <vt:lpstr>Tabla_dinamica</vt:lpstr>
      <vt:lpstr>Informe_Inve y Func</vt:lpstr>
      <vt:lpstr>Informe</vt:lpstr>
      <vt:lpstr>Hoja12</vt:lpstr>
      <vt:lpstr>Hoja11</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Interconexión Eléctrica S.A</dc:creator>
  <cp:lastModifiedBy>MARIA VICTORIA HOYOS VELASQUEZ</cp:lastModifiedBy>
  <dcterms:created xsi:type="dcterms:W3CDTF">2018-07-18T13:47:29Z</dcterms:created>
  <dcterms:modified xsi:type="dcterms:W3CDTF">2018-08-08T20:38:09Z</dcterms:modified>
</cp:coreProperties>
</file>